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Teknologikatalog\1. Hjemmeside opdateringer\03 Fornybare brændsler\20221001 Refuels - Pyrolyse rettelser\"/>
    </mc:Choice>
  </mc:AlternateContent>
  <bookViews>
    <workbookView xWindow="-120" yWindow="-120" windowWidth="29040" windowHeight="17640" tabRatio="737" firstSheet="23" activeTab="28"/>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AEC 1MW" sheetId="58" r:id="rId9"/>
    <sheet name="86 AEC 100MW" sheetId="59" r:id="rId10"/>
    <sheet name="86 PEMEC 1MW" sheetId="60" r:id="rId11"/>
    <sheet name="86 PEMEC 100MW" sheetId="62" r:id="rId12"/>
    <sheet name="86 SOEC 1MW" sheetId="63" r:id="rId13"/>
    <sheet name="89 Vegetable oil FAME" sheetId="32" r:id="rId14"/>
    <sheet name="90 UCO &amp; animal fat FAME" sheetId="34" r:id="rId15"/>
    <sheet name="91 Hydrogenated veg oil" sheetId="35" r:id="rId16"/>
    <sheet name="92 HVO jet fuel" sheetId="36" r:id="rId17"/>
    <sheet name="93 1st generation ethanol" sheetId="37" r:id="rId18"/>
    <sheet name="94 Pyrolysis oils" sheetId="38" r:id="rId19"/>
    <sheet name="95 Cellulosic ethanol" sheetId="39" r:id="rId20"/>
    <sheet name="97 Methanol from biomass gasif." sheetId="41" r:id="rId21"/>
    <sheet name="98 Methanol from power" sheetId="42" r:id="rId22"/>
    <sheet name="99 SNG from methan. of biogas" sheetId="43" r:id="rId23"/>
    <sheet name="100 Hydrothermal liquifaction" sheetId="45" r:id="rId24"/>
    <sheet name="101 Catalytic Hydropyrolysis 2" sheetId="46" r:id="rId25"/>
    <sheet name="101 Catalytic Hydropyrolysis 1" sheetId="47" r:id="rId26"/>
    <sheet name="102 Hydrogen to Jet" sheetId="48" r:id="rId27"/>
    <sheet name="102 Power to Jet" sheetId="49" r:id="rId28"/>
    <sheet name="103 Hydrogen to Ammonia" sheetId="51" r:id="rId29"/>
    <sheet name="104 Methane pyrolysis, MBR" sheetId="64" r:id="rId30"/>
    <sheet name="104 Methane pyrolysis, Plasma" sheetId="67" r:id="rId31"/>
    <sheet name="105 Slow pyrolysis, Straw" sheetId="68" r:id="rId32"/>
    <sheet name="105 Slow pyrolysis, Digestate" sheetId="69" r:id="rId33"/>
  </sheets>
  <definedNames>
    <definedName name="_Ref27922520" localSheetId="26">'102 Hydrogen to Jet'!$B$51</definedName>
    <definedName name="_Ref27922536" localSheetId="26">'102 Hydrogen to Jet'!$B$50</definedName>
    <definedName name="_Ref27922576" localSheetId="26">'102 Hydrogen to Jet'!$B$49</definedName>
    <definedName name="_Ref27922596" localSheetId="26">'102 Hydrogen to Jet'!$B$48</definedName>
    <definedName name="_Ref27922635" localSheetId="26">'102 Hydrogen to Jet'!$B$47</definedName>
    <definedName name="_Toc520721030" localSheetId="13">'89 Vegetable oil FAME'!#REF!</definedName>
    <definedName name="_Toc520721076" localSheetId="15">'91 Hydrogenated veg oil'!$B$57</definedName>
    <definedName name="_Toc520721099" localSheetId="16">'92 HVO jet fuel'!$B$57</definedName>
    <definedName name="_Toc520721122" localSheetId="17">'93 1st generation ethanol'!$B$51</definedName>
    <definedName name="_Toc520721145" localSheetId="18">'94 Pyrolysis oils'!$B$46</definedName>
    <definedName name="_Toc520721168" localSheetId="19">'95 Cellulosic ethanol'!$B$46</definedName>
    <definedName name="_Toc520721214" localSheetId="20">'97 Methanol from biomass gasif.'!$B$44</definedName>
    <definedName name="_Toc520721237" localSheetId="28">'103 Hydrogen to Ammonia'!$B$52</definedName>
    <definedName name="_Toc520721237" localSheetId="21">'98 Methanol from power'!$B$49</definedName>
    <definedName name="_Toc520721259" localSheetId="22">'99 SNG from methan. of biogas'!$B$48</definedName>
    <definedName name="_Toc520721282" localSheetId="23">'100 Hydrothermal liquifaction'!$B$47</definedName>
    <definedName name="index" localSheetId="28">#REF!</definedName>
    <definedName name="index">Index!$A$1</definedName>
    <definedName name="Sheet" localSheetId="28">#REF!</definedName>
    <definedName name="Sheet">Index!$A$1</definedName>
    <definedName name="sheet10" localSheetId="28">#REF!</definedName>
    <definedName name="sheet10">#REF!</definedName>
    <definedName name="sheet11" localSheetId="28">#REF!</definedName>
    <definedName name="sheet11">#REF!</definedName>
    <definedName name="sheet12" localSheetId="28">#REF!</definedName>
    <definedName name="sheet12">'89 Vegetable oil FAME'!$C$3</definedName>
    <definedName name="sheet13" localSheetId="28">#REF!</definedName>
    <definedName name="sheet13">'90 UCO &amp; animal fat FAME'!$C$3</definedName>
    <definedName name="sheet14" localSheetId="28">#REF!</definedName>
    <definedName name="sheet14">'91 Hydrogenated veg oil'!$C$3</definedName>
    <definedName name="sheet15" localSheetId="28">#REF!</definedName>
    <definedName name="sheet15">'92 HVO jet fuel'!$C$3</definedName>
    <definedName name="sheet16" localSheetId="28">#REF!</definedName>
    <definedName name="sheet16">'93 1st generation ethanol'!$C$3</definedName>
    <definedName name="sheet17" localSheetId="28">#REF!</definedName>
    <definedName name="sheet17">'94 Pyrolysis oils'!$C$3</definedName>
    <definedName name="sheet18" localSheetId="28">#REF!</definedName>
    <definedName name="sheet18">'95 Cellulosic ethanol'!$C$3</definedName>
    <definedName name="sheet19" localSheetId="28">#REF!</definedName>
    <definedName name="sheet19">'97 Methanol from biomass gasif.'!$C$3</definedName>
    <definedName name="sheet2" localSheetId="28">#REF!</definedName>
    <definedName name="sheet2">'81 Biogas Plant, Basic conf.'!$C$3</definedName>
    <definedName name="sheet20" localSheetId="28">'103 Hydrogen to Ammonia'!#REF!</definedName>
    <definedName name="sheet20">'98 Methanol from power'!$C$3</definedName>
    <definedName name="sheet21" localSheetId="28">#REF!</definedName>
    <definedName name="sheet21">'99 SNG from methan. of biogas'!$C$3</definedName>
    <definedName name="sheet22" localSheetId="28">#REF!</definedName>
    <definedName name="sheet22">'100 Hydrothermal liquifaction'!$C$3</definedName>
    <definedName name="sheet23" localSheetId="28">#REF!</definedName>
    <definedName name="sheet23">'101 Catalytic Hydropyrolysis 2'!$C$3</definedName>
    <definedName name="sheet24" localSheetId="28">#REF!</definedName>
    <definedName name="sheet24">'101 Catalytic Hydropyrolysis 1'!$C$3</definedName>
    <definedName name="sheet25" localSheetId="28">#REF!</definedName>
    <definedName name="sheet25">'102 Hydrogen to Jet'!$C$3</definedName>
    <definedName name="sheet26" localSheetId="28">#REF!</definedName>
    <definedName name="sheet26">'102 Power to Jet'!$C$3</definedName>
    <definedName name="sheet3" localSheetId="28">#REF!</definedName>
    <definedName name="sheet3" localSheetId="29">'104 Methane pyrolysis, MBR'!$C$3</definedName>
    <definedName name="sheet3" localSheetId="30">'104 Methane pyrolysis, Plasma'!$C$3</definedName>
    <definedName name="sheet3" localSheetId="9">'86 AEC 100MW'!$C$3</definedName>
    <definedName name="sheet3" localSheetId="8">'86 AEC 1MW'!$C$3</definedName>
    <definedName name="sheet3" localSheetId="11">'86 PEMEC 100MW'!$C$3</definedName>
    <definedName name="sheet3" localSheetId="10">'86 PEMEC 1MW'!$C$3</definedName>
    <definedName name="sheet3" localSheetId="12">'86 SOEC 1MW'!$C$3</definedName>
    <definedName name="sheet3">'81 Biogas Plant, Add. Straw'!$C$3</definedName>
    <definedName name="sheet4" localSheetId="28">#REF!</definedName>
    <definedName name="sheet4">'81 Biogas Plant, Add. Org Waste'!$C$3</definedName>
    <definedName name="sheet5" localSheetId="28">#REF!</definedName>
    <definedName name="sheet5">'82 Biogas, upgrading'!$C$3</definedName>
    <definedName name="sheet6" localSheetId="28">#REF!</definedName>
    <definedName name="sheet6">'83 Gasif. Fixed Bed, Producer '!$C$3</definedName>
    <definedName name="sheet7" localSheetId="28">#REF!</definedName>
    <definedName name="sheet7">'84 Gasif. CFB, Bio-SNG'!$C$3</definedName>
    <definedName name="sheet8" localSheetId="28">#REF!</definedName>
    <definedName name="sheet8">'85 Gasif. Ent. Flow FT, liq fu '!$C$3</definedName>
    <definedName name="sheet9" localSheetId="28">#REF!</definedName>
    <definedName name="sheet9">#REF!</definedName>
    <definedName name="Start10" localSheetId="28">#REF!</definedName>
    <definedName name="Start10">#REF!</definedName>
    <definedName name="Start11" localSheetId="28">#REF!</definedName>
    <definedName name="Start11">#REF!</definedName>
    <definedName name="Start12" localSheetId="28">#REF!</definedName>
    <definedName name="Start12">'89 Vegetable oil FAME'!#REF!</definedName>
    <definedName name="Start13" localSheetId="28">#REF!</definedName>
    <definedName name="Start13">'90 UCO &amp; animal fat FAME'!#REF!</definedName>
    <definedName name="Start14" localSheetId="28">#REF!</definedName>
    <definedName name="Start14">'91 Hydrogenated veg oil'!#REF!</definedName>
    <definedName name="Start15" localSheetId="28">#REF!</definedName>
    <definedName name="Start15">'92 HVO jet fuel'!#REF!</definedName>
    <definedName name="Start16" localSheetId="28">#REF!</definedName>
    <definedName name="Start16">'93 1st generation ethanol'!#REF!</definedName>
    <definedName name="Start17" localSheetId="28">#REF!</definedName>
    <definedName name="Start17">'94 Pyrolysis oils'!#REF!</definedName>
    <definedName name="Start18" localSheetId="28">#REF!</definedName>
    <definedName name="Start18">'95 Cellulosic ethanol'!#REF!</definedName>
    <definedName name="Start19" localSheetId="28">#REF!</definedName>
    <definedName name="Start19">'97 Methanol from biomass gasif.'!#REF!</definedName>
    <definedName name="Start2" localSheetId="28">#REF!</definedName>
    <definedName name="Start2">'81 Biogas Plant, Basic conf.'!#REF!</definedName>
    <definedName name="Start20" localSheetId="28">'103 Hydrogen to Ammonia'!#REF!</definedName>
    <definedName name="Start20">'98 Methanol from power'!#REF!</definedName>
    <definedName name="Start21" localSheetId="28">#REF!</definedName>
    <definedName name="Start21">'99 SNG from methan. of biogas'!#REF!</definedName>
    <definedName name="Start22" localSheetId="28">#REF!</definedName>
    <definedName name="Start22">'100 Hydrothermal liquifaction'!#REF!</definedName>
    <definedName name="Start23" localSheetId="28">#REF!</definedName>
    <definedName name="Start23">'101 Catalytic Hydropyrolysis 2'!#REF!</definedName>
    <definedName name="Start24" localSheetId="28">#REF!</definedName>
    <definedName name="Start24">'101 Catalytic Hydropyrolysis 1'!#REF!</definedName>
    <definedName name="Start25" localSheetId="28">#REF!</definedName>
    <definedName name="Start25">'102 Hydrogen to Jet'!#REF!</definedName>
    <definedName name="Start26" localSheetId="28">#REF!</definedName>
    <definedName name="Start26">'102 Power to Jet'!#REF!</definedName>
    <definedName name="Start3" localSheetId="28">#REF!</definedName>
    <definedName name="Start3" localSheetId="29">'104 Methane pyrolysis, MBR'!#REF!</definedName>
    <definedName name="Start3" localSheetId="30">'104 Methane pyrolysis, Plasma'!#REF!</definedName>
    <definedName name="Start3" localSheetId="9">'86 AEC 100MW'!#REF!</definedName>
    <definedName name="Start3" localSheetId="8">'86 AEC 1MW'!#REF!</definedName>
    <definedName name="Start3" localSheetId="11">'86 PEMEC 100MW'!#REF!</definedName>
    <definedName name="Start3" localSheetId="10">'86 PEMEC 1MW'!#REF!</definedName>
    <definedName name="Start3" localSheetId="12">'86 SOEC 1MW'!#REF!</definedName>
    <definedName name="Start3">'81 Biogas Plant, Add. Straw'!#REF!</definedName>
    <definedName name="Start4" localSheetId="28">#REF!</definedName>
    <definedName name="Start4">'81 Biogas Plant, Add. Org Waste'!#REF!</definedName>
    <definedName name="Start5" localSheetId="28">#REF!</definedName>
    <definedName name="Start5">'82 Biogas, upgrading'!#REF!</definedName>
    <definedName name="Start6" localSheetId="28">#REF!</definedName>
    <definedName name="Start6">'83 Gasif. Fixed Bed, Producer '!#REF!</definedName>
    <definedName name="Start7" localSheetId="28">#REF!</definedName>
    <definedName name="Start7">'84 Gasif. CFB, Bio-SNG'!#REF!</definedName>
    <definedName name="Start8" localSheetId="28">#REF!</definedName>
    <definedName name="Start8">'85 Gasif. Ent. Flow FT, liq fu '!#REF!</definedName>
    <definedName name="Start9" localSheetId="28">#REF!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7" l="1"/>
  <c r="E14" i="67"/>
  <c r="F14" i="67"/>
  <c r="D14" i="67"/>
  <c r="H31" i="67"/>
  <c r="G31" i="67"/>
  <c r="E31" i="67"/>
  <c r="F31" i="67" s="1"/>
  <c r="F30" i="67"/>
  <c r="E30" i="67"/>
  <c r="D30" i="67"/>
  <c r="J18" i="67"/>
  <c r="I18" i="67"/>
  <c r="H18" i="67"/>
  <c r="G18" i="67"/>
  <c r="J17" i="67"/>
  <c r="I17" i="67"/>
  <c r="H17" i="67"/>
  <c r="E36" i="67"/>
  <c r="F36" i="67" s="1"/>
  <c r="G36" i="67" s="1"/>
  <c r="D36" i="67"/>
  <c r="B36" i="67"/>
  <c r="J18" i="64"/>
  <c r="G18" i="64"/>
  <c r="H18" i="64"/>
  <c r="H31" i="64"/>
  <c r="G31" i="64"/>
  <c r="E31" i="64"/>
  <c r="F31" i="64" s="1"/>
  <c r="F30" i="64"/>
  <c r="E30" i="64"/>
  <c r="D30" i="64"/>
  <c r="J19" i="64"/>
  <c r="I19" i="64"/>
  <c r="H19" i="64"/>
  <c r="I18" i="64"/>
  <c r="J17" i="64"/>
  <c r="I17" i="64"/>
  <c r="H17" i="64"/>
  <c r="G17" i="64"/>
  <c r="E36" i="64"/>
  <c r="F36" i="64" s="1"/>
  <c r="G36" i="64" s="1"/>
  <c r="D36" i="64"/>
  <c r="B36" i="64"/>
  <c r="J28" i="63"/>
  <c r="I28" i="63"/>
  <c r="I29" i="63" s="1"/>
  <c r="H28" i="63"/>
  <c r="G28" i="63"/>
  <c r="F28" i="63"/>
  <c r="D28" i="63"/>
  <c r="C28" i="63"/>
  <c r="J20" i="63"/>
  <c r="J13" i="63" s="1"/>
  <c r="I20" i="63"/>
  <c r="I13" i="63" s="1"/>
  <c r="H20" i="63"/>
  <c r="H13" i="63" s="1"/>
  <c r="G20" i="63"/>
  <c r="G13" i="63" s="1"/>
  <c r="J17" i="63"/>
  <c r="J18" i="63" s="1"/>
  <c r="I17" i="63"/>
  <c r="I18" i="63" s="1"/>
  <c r="H17" i="63"/>
  <c r="H18" i="63" s="1"/>
  <c r="G17" i="63"/>
  <c r="G18" i="63" s="1"/>
  <c r="C17" i="63"/>
  <c r="C18" i="63" s="1"/>
  <c r="F16" i="63"/>
  <c r="F20" i="63" s="1"/>
  <c r="F13" i="63" s="1"/>
  <c r="D16" i="63"/>
  <c r="D20" i="63" s="1"/>
  <c r="D13" i="63" s="1"/>
  <c r="C16" i="63"/>
  <c r="C20" i="63" s="1"/>
  <c r="C13" i="63" s="1"/>
  <c r="J11" i="63"/>
  <c r="I11" i="63"/>
  <c r="H11" i="63"/>
  <c r="G11" i="63"/>
  <c r="F11" i="63"/>
  <c r="E11" i="63"/>
  <c r="D11" i="63"/>
  <c r="C11" i="63"/>
  <c r="J7" i="63"/>
  <c r="I7" i="63"/>
  <c r="H7" i="63"/>
  <c r="G7" i="63"/>
  <c r="C7" i="63"/>
  <c r="E39" i="63"/>
  <c r="F39" i="63" s="1"/>
  <c r="G39" i="63" s="1"/>
  <c r="D39" i="63"/>
  <c r="B39" i="63"/>
  <c r="J21" i="62"/>
  <c r="J30" i="62" s="1"/>
  <c r="I21" i="62"/>
  <c r="I12" i="62" s="1"/>
  <c r="H21" i="62"/>
  <c r="H12" i="62" s="1"/>
  <c r="G21" i="62"/>
  <c r="G30" i="62" s="1"/>
  <c r="F15" i="62"/>
  <c r="D15" i="62"/>
  <c r="E15" i="62" s="1"/>
  <c r="C15" i="62"/>
  <c r="C21" i="62" s="1"/>
  <c r="C30" i="62" s="1"/>
  <c r="J7" i="62"/>
  <c r="I7" i="62"/>
  <c r="H7" i="62"/>
  <c r="G7" i="62"/>
  <c r="F7" i="62"/>
  <c r="D7" i="62"/>
  <c r="C7" i="62"/>
  <c r="E40" i="62"/>
  <c r="F40" i="62" s="1"/>
  <c r="G40" i="62" s="1"/>
  <c r="D40" i="62"/>
  <c r="B40" i="62"/>
  <c r="I31" i="67" l="1"/>
  <c r="J31" i="67"/>
  <c r="J31" i="64"/>
  <c r="I31" i="64"/>
  <c r="F7" i="63"/>
  <c r="E28" i="63"/>
  <c r="D7" i="63"/>
  <c r="E16" i="63"/>
  <c r="E20" i="63" s="1"/>
  <c r="E13" i="63" s="1"/>
  <c r="H29" i="63"/>
  <c r="J29" i="63"/>
  <c r="C29" i="63"/>
  <c r="F29" i="63"/>
  <c r="G29" i="63"/>
  <c r="J12" i="62"/>
  <c r="D29" i="63"/>
  <c r="D17" i="63"/>
  <c r="D18" i="63" s="1"/>
  <c r="E17" i="63"/>
  <c r="E18" i="63" s="1"/>
  <c r="F17" i="63"/>
  <c r="F18" i="63" s="1"/>
  <c r="G12" i="62"/>
  <c r="H16" i="62"/>
  <c r="H17" i="62" s="1"/>
  <c r="H19" i="62" s="1"/>
  <c r="I16" i="62"/>
  <c r="I17" i="62" s="1"/>
  <c r="I19" i="62" s="1"/>
  <c r="J16" i="62"/>
  <c r="J17" i="62" s="1"/>
  <c r="J19" i="62" s="1"/>
  <c r="G16" i="62"/>
  <c r="G17" i="62" s="1"/>
  <c r="G19" i="62" s="1"/>
  <c r="H30" i="62"/>
  <c r="I30" i="62"/>
  <c r="C12" i="62"/>
  <c r="C16" i="62"/>
  <c r="C17" i="62" s="1"/>
  <c r="C19" i="62" s="1"/>
  <c r="E7" i="62"/>
  <c r="E21" i="62"/>
  <c r="E30" i="62" s="1"/>
  <c r="D21" i="62"/>
  <c r="D30" i="62" s="1"/>
  <c r="F21" i="62"/>
  <c r="F30" i="62" s="1"/>
  <c r="J21" i="60"/>
  <c r="J30" i="60" s="1"/>
  <c r="I21" i="60"/>
  <c r="I30" i="60" s="1"/>
  <c r="H21" i="60"/>
  <c r="H30" i="60" s="1"/>
  <c r="G21" i="60"/>
  <c r="G30" i="60" s="1"/>
  <c r="C21" i="60"/>
  <c r="C12" i="60" s="1"/>
  <c r="F15" i="60"/>
  <c r="F21" i="60" s="1"/>
  <c r="D15" i="60"/>
  <c r="D21" i="60" s="1"/>
  <c r="C15" i="60"/>
  <c r="J7" i="60"/>
  <c r="I7" i="60"/>
  <c r="H7" i="60"/>
  <c r="G7" i="60"/>
  <c r="F7" i="60"/>
  <c r="C7" i="60"/>
  <c r="E40" i="60"/>
  <c r="F40" i="60" s="1"/>
  <c r="G40" i="60" s="1"/>
  <c r="D40" i="60"/>
  <c r="B40" i="60"/>
  <c r="D12" i="58"/>
  <c r="E12" i="58"/>
  <c r="F12" i="58"/>
  <c r="G12" i="58"/>
  <c r="H12" i="58"/>
  <c r="I12" i="58"/>
  <c r="J12" i="58"/>
  <c r="C12" i="58"/>
  <c r="J21" i="59"/>
  <c r="J12" i="59" s="1"/>
  <c r="I21" i="59"/>
  <c r="I12" i="59" s="1"/>
  <c r="H21" i="59"/>
  <c r="H12" i="59" s="1"/>
  <c r="G21" i="59"/>
  <c r="G16" i="59" s="1"/>
  <c r="G17" i="59" s="1"/>
  <c r="G19" i="59" s="1"/>
  <c r="F15" i="59"/>
  <c r="F21" i="59" s="1"/>
  <c r="D15" i="59"/>
  <c r="D21" i="59" s="1"/>
  <c r="C15" i="59"/>
  <c r="C21" i="59" s="1"/>
  <c r="J7" i="59"/>
  <c r="J30" i="59" s="1"/>
  <c r="I7" i="59"/>
  <c r="I30" i="59" s="1"/>
  <c r="H7" i="59"/>
  <c r="H30" i="59" s="1"/>
  <c r="G7" i="59"/>
  <c r="G30" i="59" s="1"/>
  <c r="F7" i="59"/>
  <c r="F30" i="59" s="1"/>
  <c r="E40" i="59"/>
  <c r="F40" i="59" s="1"/>
  <c r="G40" i="59" s="1"/>
  <c r="D40" i="59"/>
  <c r="B40" i="59"/>
  <c r="E29" i="63" l="1"/>
  <c r="E7" i="63"/>
  <c r="E12" i="62"/>
  <c r="E16" i="62"/>
  <c r="E17" i="62" s="1"/>
  <c r="E19" i="62" s="1"/>
  <c r="D12" i="62"/>
  <c r="D16" i="62"/>
  <c r="D17" i="62" s="1"/>
  <c r="D19" i="62" s="1"/>
  <c r="F16" i="62"/>
  <c r="F17" i="62" s="1"/>
  <c r="F19" i="62" s="1"/>
  <c r="F12" i="62"/>
  <c r="D12" i="60"/>
  <c r="D16" i="60"/>
  <c r="D17" i="60" s="1"/>
  <c r="D19" i="60" s="1"/>
  <c r="D7" i="60"/>
  <c r="E15" i="60"/>
  <c r="E21" i="60" s="1"/>
  <c r="E16" i="60" s="1"/>
  <c r="E17" i="60" s="1"/>
  <c r="E19" i="60" s="1"/>
  <c r="C16" i="60"/>
  <c r="C17" i="60" s="1"/>
  <c r="C19" i="60" s="1"/>
  <c r="G12" i="60"/>
  <c r="G16" i="60"/>
  <c r="G17" i="60" s="1"/>
  <c r="G19" i="60" s="1"/>
  <c r="J12" i="60"/>
  <c r="H16" i="59"/>
  <c r="H17" i="59" s="1"/>
  <c r="H19" i="59" s="1"/>
  <c r="J16" i="59"/>
  <c r="J17" i="59" s="1"/>
  <c r="J19" i="59" s="1"/>
  <c r="H12" i="60"/>
  <c r="I12" i="60"/>
  <c r="I16" i="60"/>
  <c r="I17" i="60" s="1"/>
  <c r="I19" i="60" s="1"/>
  <c r="J16" i="60"/>
  <c r="J17" i="60" s="1"/>
  <c r="J19" i="60" s="1"/>
  <c r="H16" i="60"/>
  <c r="H17" i="60" s="1"/>
  <c r="H19" i="60" s="1"/>
  <c r="F12" i="60"/>
  <c r="F30" i="60"/>
  <c r="F16" i="60"/>
  <c r="F17" i="60" s="1"/>
  <c r="F19" i="60" s="1"/>
  <c r="E12" i="60"/>
  <c r="E30" i="60"/>
  <c r="D30" i="60"/>
  <c r="C30" i="60"/>
  <c r="C7" i="59"/>
  <c r="C30" i="59" s="1"/>
  <c r="D7" i="59"/>
  <c r="D30" i="59" s="1"/>
  <c r="I16" i="59"/>
  <c r="I17" i="59" s="1"/>
  <c r="I19" i="59" s="1"/>
  <c r="G12" i="59"/>
  <c r="C12" i="59"/>
  <c r="C16" i="59"/>
  <c r="C17" i="59" s="1"/>
  <c r="C19" i="59" s="1"/>
  <c r="D16" i="59"/>
  <c r="D17" i="59" s="1"/>
  <c r="D19" i="59" s="1"/>
  <c r="D12" i="59"/>
  <c r="F16" i="59"/>
  <c r="F17" i="59" s="1"/>
  <c r="F19" i="59" s="1"/>
  <c r="F12" i="59"/>
  <c r="E15" i="59"/>
  <c r="D21" i="58"/>
  <c r="D16" i="58" s="1"/>
  <c r="D17" i="58" s="1"/>
  <c r="D19" i="58" s="1"/>
  <c r="G21" i="58"/>
  <c r="G16" i="58" s="1"/>
  <c r="G17" i="58" s="1"/>
  <c r="G19" i="58" s="1"/>
  <c r="H21" i="58"/>
  <c r="I21" i="58"/>
  <c r="I16" i="58" s="1"/>
  <c r="I17" i="58" s="1"/>
  <c r="I19" i="58" s="1"/>
  <c r="J21" i="58"/>
  <c r="J16" i="58" s="1"/>
  <c r="J17" i="58" s="1"/>
  <c r="J19" i="58" s="1"/>
  <c r="H16" i="58"/>
  <c r="H17" i="58" s="1"/>
  <c r="H19" i="58" s="1"/>
  <c r="C16" i="58"/>
  <c r="C17" i="58" s="1"/>
  <c r="C19" i="58" s="1"/>
  <c r="F15" i="58"/>
  <c r="F7" i="58" s="1"/>
  <c r="F30" i="58" s="1"/>
  <c r="D15" i="58"/>
  <c r="C15" i="58"/>
  <c r="C21" i="58" s="1"/>
  <c r="J7" i="58"/>
  <c r="J30" i="58" s="1"/>
  <c r="I7" i="58"/>
  <c r="I30" i="58" s="1"/>
  <c r="H7" i="58"/>
  <c r="H30" i="58" s="1"/>
  <c r="G7" i="58"/>
  <c r="G30" i="58" s="1"/>
  <c r="D7" i="58"/>
  <c r="D30" i="58" s="1"/>
  <c r="E40" i="58"/>
  <c r="F40" i="58" s="1"/>
  <c r="G40" i="58" s="1"/>
  <c r="D40" i="58"/>
  <c r="B40" i="58"/>
  <c r="E7" i="60" l="1"/>
  <c r="E21" i="59"/>
  <c r="E7" i="59"/>
  <c r="E30" i="59" s="1"/>
  <c r="F21" i="58"/>
  <c r="F16" i="58" s="1"/>
  <c r="F17" i="58" s="1"/>
  <c r="F19" i="58" s="1"/>
  <c r="C7" i="58"/>
  <c r="C30" i="58" s="1"/>
  <c r="E15" i="58"/>
  <c r="E21" i="58" s="1"/>
  <c r="E16" i="58" s="1"/>
  <c r="E17" i="58" s="1"/>
  <c r="E19" i="58" s="1"/>
  <c r="E16" i="59" l="1"/>
  <c r="E17" i="59" s="1"/>
  <c r="E19" i="59" s="1"/>
  <c r="E12" i="59"/>
  <c r="E7" i="58"/>
  <c r="E30" i="58" s="1"/>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F33" i="27" l="1"/>
  <c r="E33" i="27"/>
  <c r="D33" i="27"/>
  <c r="D30" i="27" s="1"/>
  <c r="D29" i="27" s="1"/>
  <c r="C33" i="27"/>
  <c r="F32" i="27"/>
  <c r="E32" i="27"/>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E30" i="27" l="1"/>
  <c r="E29" i="27" s="1"/>
  <c r="F30" i="27"/>
  <c r="F29" i="27" s="1"/>
  <c r="C30" i="27"/>
  <c r="C29" i="27" s="1"/>
</calcChain>
</file>

<file path=xl/sharedStrings.xml><?xml version="1.0" encoding="utf-8"?>
<sst xmlns="http://schemas.openxmlformats.org/spreadsheetml/2006/main" count="2946" uniqueCount="1014">
  <si>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</si>
  <si>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</si>
  <si>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</si>
  <si>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</si>
  <si>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</si>
  <si>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</si>
  <si>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</si>
  <si>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</si>
  <si>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</si>
  <si>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</si>
  <si>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</si>
  <si>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</si>
  <si>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</si>
  <si>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</si>
  <si>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</si>
  <si>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</si>
  <si>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</si>
  <si>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</si>
  <si>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</si>
  <si>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</si>
  <si>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</si>
  <si>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</si>
  <si>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</si>
  <si>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</si>
  <si>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</si>
  <si>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</si>
  <si>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</si>
  <si>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</si>
  <si>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</si>
  <si>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</si>
  <si>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</si>
  <si>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</si>
  <si>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</si>
  <si>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</si>
  <si>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</si>
  <si>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</si>
  <si>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</si>
  <si>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</si>
  <si>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</si>
  <si>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</si>
  <si>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</si>
  <si>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</si>
  <si>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</si>
  <si>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</si>
  <si>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</si>
  <si>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</si>
  <si>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</si>
  <si>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</si>
  <si>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</si>
  <si>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</si>
  <si>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</si>
  <si>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</si>
  <si>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</si>
  <si>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</si>
  <si>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</si>
  <si>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</si>
  <si>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</si>
  <si>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</si>
  <si>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</si>
  <si>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</si>
  <si>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</si>
  <si>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</si>
  <si>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</si>
  <si>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</si>
  <si>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</si>
  <si>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</si>
  <si>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</si>
  <si>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</si>
  <si>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</si>
  <si>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</si>
  <si>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</si>
  <si>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</si>
  <si>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</si>
  <si>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</si>
  <si>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</si>
  <si>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</si>
  <si>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</si>
  <si>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</si>
  <si>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</si>
  <si>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</si>
  <si>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</si>
  <si>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</si>
  <si>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</si>
  <si>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</si>
  <si>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</si>
  <si>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</si>
  <si>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</si>
  <si>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</si>
  <si>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</si>
  <si>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</si>
  <si>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</si>
  <si>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</si>
  <si>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</si>
  <si>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</si>
  <si>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</si>
  <si>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</si>
  <si>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</si>
  <si>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</si>
  <si>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</si>
  <si>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</si>
  <si>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</si>
  <si>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</si>
  <si>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</si>
  <si>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</si>
  <si>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</si>
  <si>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</si>
  <si>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</si>
  <si>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</si>
  <si>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</si>
  <si>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</si>
  <si>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</si>
  <si>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</si>
  <si>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</si>
  <si>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</si>
  <si>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</si>
  <si>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</si>
  <si>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</si>
  <si>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</si>
  <si>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</si>
  <si>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</si>
  <si>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</si>
  <si>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</si>
  <si>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</si>
  <si>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</si>
  <si>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</si>
  <si>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</si>
  <si>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</si>
  <si>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</si>
  <si>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</si>
  <si>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</si>
  <si>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</si>
  <si>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</si>
  <si>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</si>
  <si>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</si>
  <si>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</si>
  <si>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</si>
  <si>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</si>
  <si>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</si>
  <si>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</si>
  <si>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</si>
  <si>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</si>
  <si>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</si>
  <si>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</si>
  <si>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</si>
  <si>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</si>
  <si>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</si>
  <si>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</si>
  <si>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</si>
  <si>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</si>
  <si>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</si>
  <si>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</si>
  <si>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</si>
  <si>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</si>
  <si>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</si>
  <si>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</si>
  <si>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</si>
  <si>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</si>
  <si>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</si>
  <si>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</si>
  <si>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</si>
  <si>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</si>
  <si>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</si>
  <si>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</si>
  <si>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</si>
  <si>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</si>
  <si>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</si>
  <si>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</si>
  <si>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</si>
  <si>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</si>
  <si>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</si>
  <si>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</si>
  <si>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</si>
  <si>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</si>
  <si>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</si>
  <si>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</si>
  <si>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</si>
  <si>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</si>
  <si>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</si>
  <si>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</si>
  <si>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</si>
  <si>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</si>
  <si>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</si>
  <si>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</si>
  <si>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</si>
  <si>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</si>
  <si>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</si>
  <si>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</si>
  <si>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</si>
  <si>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</si>
  <si>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</si>
  <si>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</si>
  <si>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</si>
  <si>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</si>
  <si>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</si>
  <si>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</si>
  <si>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</si>
  <si>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</si>
  <si>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</si>
  <si>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</si>
  <si>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</si>
  <si>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</si>
  <si>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</si>
  <si>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</si>
  <si>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</si>
  <si>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</si>
  <si>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</si>
  <si>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</si>
  <si>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</si>
  <si>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</si>
  <si>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</si>
  <si>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</si>
  <si>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</si>
  <si>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</si>
  <si>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</si>
  <si>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</si>
  <si>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</si>
  <si>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</si>
  <si>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</si>
  <si>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</si>
  <si>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</si>
  <si>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</si>
  <si>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</si>
  <si>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</si>
  <si>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</si>
  <si>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</si>
  <si>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</si>
  <si>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</si>
  <si>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</si>
  <si>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</si>
  <si>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</si>
  <si>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</si>
  <si>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</si>
  <si>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</si>
  <si>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</si>
  <si>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</si>
  <si>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</si>
  <si>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</si>
  <si>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</si>
  <si>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</si>
  <si>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</si>
  <si>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</si>
  <si>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Outputs</t>
  </si>
  <si>
    <t xml:space="preserve"> - hereof equipment (%)</t>
  </si>
  <si>
    <t xml:space="preserve"> - hereof installation (%)</t>
  </si>
  <si>
    <t xml:space="preserve">Technology specific data                                 </t>
  </si>
  <si>
    <t>D, E</t>
  </si>
  <si>
    <t>[1]</t>
  </si>
  <si>
    <t>[2]</t>
  </si>
  <si>
    <t>[3]</t>
  </si>
  <si>
    <t>[6]</t>
  </si>
  <si>
    <t>E, F</t>
  </si>
  <si>
    <t xml:space="preserve">Technology Data for Energy Carrier Generation and Conversion June 2017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</si>
  <si>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</si>
  <si>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</si>
  <si>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</si>
  <si>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</si>
  <si>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</si>
  <si>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</si>
  <si>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</si>
  <si>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</si>
  <si>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</si>
  <si>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</si>
  <si>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</si>
  <si>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</si>
  <si>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</si>
  <si>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</si>
  <si>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</si>
  <si>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</si>
  <si>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</si>
  <si>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</si>
  <si>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</si>
  <si>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</si>
  <si>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</si>
  <si>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</si>
  <si>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</si>
  <si>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</si>
  <si>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</si>
  <si>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</si>
  <si>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</si>
  <si>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</si>
  <si>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</si>
  <si>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</si>
  <si>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</si>
  <si>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</si>
  <si>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</si>
  <si>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</si>
  <si>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</si>
  <si>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</si>
  <si>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</si>
  <si>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</si>
  <si>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</si>
  <si>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</si>
  <si>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</si>
  <si>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</si>
  <si>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</si>
  <si>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</si>
  <si>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</si>
  <si>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</si>
  <si>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</si>
  <si>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</si>
  <si>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</si>
  <si>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</si>
  <si>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</si>
  <si>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</si>
  <si>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</si>
  <si>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</si>
  <si>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</si>
  <si>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</si>
  <si>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</si>
  <si>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</si>
  <si>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</si>
  <si>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</si>
  <si>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</si>
  <si>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</si>
  <si>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</si>
  <si>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</si>
  <si>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</si>
  <si>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</si>
  <si>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</si>
  <si>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</si>
  <si>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</si>
  <si>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</si>
  <si>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</si>
  <si>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</si>
  <si>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</si>
  <si>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</si>
  <si>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</si>
  <si>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</si>
  <si>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</si>
  <si>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</si>
  <si>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</si>
  <si>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</si>
  <si>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</si>
  <si>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</si>
  <si>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</si>
  <si>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</si>
  <si>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</si>
  <si>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</si>
  <si>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</si>
  <si>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</si>
  <si>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</si>
  <si>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</si>
  <si>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</si>
  <si>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</si>
  <si>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</si>
  <si>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</si>
  <si>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</si>
  <si>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</si>
  <si>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</si>
  <si>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</si>
  <si>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</si>
  <si>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</si>
  <si>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</si>
  <si>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</si>
  <si>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</si>
  <si>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</si>
  <si>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</si>
  <si>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</si>
  <si>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</si>
  <si>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</si>
  <si>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</si>
  <si>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</si>
  <si>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</si>
  <si>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</si>
  <si>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</si>
  <si>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</si>
  <si>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</si>
  <si>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</si>
  <si>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</si>
  <si>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</si>
  <si>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</si>
  <si>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</si>
  <si>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</si>
  <si>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</si>
  <si>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</si>
  <si>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</si>
  <si>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</si>
  <si>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</si>
  <si>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</si>
  <si>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</si>
  <si>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</si>
  <si>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</si>
  <si>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</si>
  <si>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</si>
  <si>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</si>
  <si>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</si>
  <si>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</si>
  <si>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</si>
  <si>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</si>
  <si>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</si>
  <si>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</si>
  <si>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</si>
  <si>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</si>
  <si>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</si>
  <si>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</si>
  <si>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</si>
  <si>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</si>
  <si>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</si>
  <si>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</si>
  <si>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</si>
  <si>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</si>
  <si>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</si>
  <si>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</si>
  <si>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</si>
  <si>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</si>
  <si>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</si>
  <si>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</si>
  <si>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</si>
  <si>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</si>
  <si>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</si>
  <si>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</si>
  <si>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</si>
  <si>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</si>
  <si>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</si>
  <si>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</si>
  <si>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</si>
  <si>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</si>
  <si>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</si>
  <si>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</si>
  <si>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</si>
  <si>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</si>
  <si>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</si>
  <si>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</si>
  <si>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</si>
  <si>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</si>
  <si>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</si>
  <si>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</si>
  <si>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</si>
  <si>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</si>
  <si>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</si>
  <si>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</si>
  <si>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</si>
  <si>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</si>
  <si>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</si>
  <si>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</si>
  <si>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</si>
  <si>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</si>
  <si>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</si>
  <si>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</si>
  <si>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</si>
  <si>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</si>
  <si>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</si>
  <si>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</si>
  <si>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</si>
  <si>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</si>
  <si>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</si>
  <si>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</si>
  <si>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</si>
  <si>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</si>
  <si>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</si>
  <si>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</si>
  <si>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</si>
  <si>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</si>
  <si>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</si>
  <si>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</si>
  <si>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</si>
  <si>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</si>
  <si>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</si>
  <si>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</si>
  <si>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</si>
  <si>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</si>
  <si>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</si>
  <si>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</si>
  <si>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</si>
  <si>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</si>
  <si>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</si>
  <si>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</si>
  <si>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</si>
  <si>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</si>
  <si>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</si>
  <si>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</si>
  <si>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</si>
  <si>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</si>
  <si>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</si>
  <si>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</si>
  <si>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</si>
  <si>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</si>
  <si>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</si>
  <si>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</si>
  <si>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</si>
  <si>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</si>
  <si>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</si>
  <si>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</si>
  <si>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</si>
  <si>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</si>
  <si>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</si>
  <si>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</si>
  <si>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</si>
  <si>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</si>
  <si>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</si>
  <si>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</si>
  <si>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</si>
  <si>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</si>
  <si>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</si>
  <si>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</si>
  <si>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</si>
  <si>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</si>
  <si>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</si>
  <si>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</si>
  <si>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</si>
  <si>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</si>
  <si>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</si>
  <si>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</si>
  <si>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</si>
  <si>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</si>
  <si>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</si>
  <si>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</si>
  <si>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</si>
  <si>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</si>
  <si>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</si>
  <si>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</si>
  <si>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</si>
  <si>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</si>
  <si>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</si>
  <si>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</si>
  <si>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</si>
  <si>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</si>
  <si>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</si>
  <si>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</si>
  <si>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</si>
  <si>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</si>
  <si>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</si>
  <si>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</si>
  <si>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</si>
  <si>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</si>
  <si>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</si>
  <si>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</si>
  <si>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</si>
  <si>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</si>
  <si>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</si>
  <si>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</si>
  <si>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</si>
  <si>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</si>
  <si>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</si>
  <si>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</si>
  <si>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</si>
  <si>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</si>
  <si>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</si>
  <si>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</si>
  <si>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</si>
  <si>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</si>
  <si>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</si>
  <si>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</si>
  <si>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</si>
  <si>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</si>
  <si>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</si>
  <si>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</si>
  <si>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</si>
  <si>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</si>
  <si>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</si>
  <si>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</si>
  <si>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</si>
  <si>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</si>
  <si>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</si>
  <si>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</si>
  <si>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</si>
  <si>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</si>
  <si>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</si>
  <si>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</si>
  <si>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</si>
  <si>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</si>
  <si>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</si>
  <si>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</si>
  <si>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</si>
  <si>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</si>
  <si>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</si>
  <si>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</si>
  <si>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</si>
  <si>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</si>
  <si>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</si>
  <si>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</si>
  <si>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</si>
  <si>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</si>
  <si>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</si>
  <si>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</si>
  <si>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</si>
  <si>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</si>
  <si>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</si>
  <si>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</si>
  <si>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</si>
  <si>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</si>
  <si>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</si>
  <si>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</si>
  <si>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</si>
  <si>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</si>
  <si>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</si>
  <si>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</si>
  <si>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</si>
  <si>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</si>
  <si>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</si>
  <si>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</si>
  <si>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</si>
  <si>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</si>
  <si>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</si>
  <si>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</si>
  <si>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</si>
  <si>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</si>
  <si>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</si>
  <si>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</si>
  <si>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</si>
  <si>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</si>
  <si>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</si>
  <si>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</si>
  <si>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</si>
  <si>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</si>
  <si>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</si>
  <si>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</si>
  <si>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</si>
  <si>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</si>
  <si>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</si>
  <si>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</si>
  <si>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</si>
  <si>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</si>
  <si>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</si>
  <si>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</si>
  <si>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</si>
  <si>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</si>
  <si>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</si>
  <si>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</si>
  <si>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</si>
  <si>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</si>
  <si>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</si>
  <si>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</si>
  <si>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</si>
  <si>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</si>
  <si>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</si>
  <si>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</si>
  <si>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</si>
  <si>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</si>
  <si>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</si>
  <si>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</si>
  <si>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</si>
  <si>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</si>
  <si>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</si>
  <si>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</si>
  <si>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</si>
  <si>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</si>
  <si>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</si>
  <si>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</si>
  <si>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</si>
  <si>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</si>
  <si>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</si>
  <si>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</si>
  <si>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</si>
  <si>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</si>
  <si>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</si>
  <si>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</si>
  <si>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</si>
  <si>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</si>
  <si>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</si>
  <si>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</si>
  <si>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</si>
  <si>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</si>
  <si>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</si>
  <si>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</si>
  <si>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</si>
  <si>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</si>
  <si>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</si>
  <si>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</si>
  <si>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</si>
  <si>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</si>
  <si>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</si>
  <si>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</si>
  <si>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</si>
  <si>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</si>
  <si>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</si>
  <si>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</si>
  <si>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</si>
  <si>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</si>
  <si>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</si>
  <si>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</si>
  <si>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</si>
  <si>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</si>
  <si>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</si>
  <si>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</si>
  <si>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</si>
  <si>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</si>
  <si>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</si>
  <si>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</si>
  <si>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</si>
  <si>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</si>
  <si>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</si>
  <si>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</si>
  <si>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</si>
  <si>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</si>
  <si>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</si>
  <si>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</si>
  <si>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</si>
  <si>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</si>
  <si>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</si>
  <si>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</si>
  <si>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</si>
  <si>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</si>
  <si>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</si>
  <si>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</si>
  <si>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</si>
  <si>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</si>
  <si>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</si>
  <si>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</si>
  <si>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</si>
  <si>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</si>
  <si>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</si>
  <si>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</si>
  <si>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</si>
  <si>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</si>
  <si>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</si>
  <si>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</si>
  <si>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</si>
  <si>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</si>
  <si>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</si>
  <si>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</si>
  <si>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</si>
  <si>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</si>
  <si>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</si>
  <si>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</si>
  <si>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</si>
  <si>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</si>
  <si>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</si>
  <si>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</si>
  <si>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</si>
  <si>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</si>
  <si>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</si>
  <si>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</si>
  <si>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</si>
  <si>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</si>
  <si>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</si>
  <si>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</si>
  <si>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</si>
  <si>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</si>
  <si>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</si>
  <si>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</si>
  <si>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</si>
  <si>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</si>
  <si>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</si>
  <si>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</si>
  <si>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</si>
  <si>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</si>
  <si>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</si>
  <si>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</si>
  <si>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</si>
  <si>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</si>
  <si>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</si>
  <si>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</si>
  <si>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</si>
  <si>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</si>
  <si>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</si>
  <si>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</si>
  <si>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</si>
  <si>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</si>
  <si>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</si>
  <si>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</si>
  <si>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</si>
  <si>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</si>
  <si>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</si>
  <si>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</si>
  <si>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</si>
  <si>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</si>
  <si>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</si>
  <si>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</si>
  <si>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</si>
  <si>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</si>
  <si>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</si>
  <si>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</si>
  <si>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</si>
  <si>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</si>
  <si>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</si>
  <si>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</si>
  <si>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</si>
  <si>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</si>
  <si>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</si>
  <si>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</si>
  <si>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</si>
  <si>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</si>
  <si>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</si>
  <si>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</si>
  <si>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</si>
  <si>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</si>
  <si>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</si>
  <si>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</si>
  <si>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</si>
  <si>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</si>
  <si>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</si>
  <si>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</si>
  <si>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</si>
  <si>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</si>
  <si>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</si>
  <si>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</si>
  <si>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</si>
  <si>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</si>
  <si>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</si>
  <si>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</si>
  <si>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</si>
  <si>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Start up (M€ /TPD Ammonia)</t>
  </si>
  <si>
    <t>Specific investment (M€ /MW Ammonia output)</t>
  </si>
  <si>
    <t>Specific energy content (GJ/ton Ammonia)</t>
  </si>
  <si>
    <t>Specific investment (M€ /TPD Ammonia output)</t>
  </si>
  <si>
    <t>Variable O&amp;M (€/MWh Ammonia)</t>
  </si>
  <si>
    <t>Fixed O&amp;M (k€/MW Ammonia/year)</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</si>
  <si>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</si>
  <si>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</si>
  <si>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</si>
  <si>
    <t>86 AEC 1MW</t>
  </si>
  <si>
    <t>104 Methane pyrolysis, MBR</t>
  </si>
  <si>
    <t>104 Methane pyrolysis, Plasma</t>
  </si>
  <si>
    <t>N/A</t>
  </si>
  <si>
    <t>A, G, H, I</t>
  </si>
  <si>
    <r>
      <t>Typical total plant size (MW H</t>
    </r>
    <r>
      <rPr>
        <vertAlign val="subscript"/>
        <sz val="8"/>
        <color rgb="FF000000"/>
        <rFont val="Arial"/>
        <family val="2"/>
      </rPr>
      <t>2</t>
    </r>
    <r>
      <rPr>
        <sz val="8"/>
        <color rgb="FF000000"/>
        <rFont val="Arial"/>
        <family val="2"/>
      </rPr>
      <t xml:space="preserve"> output)</t>
    </r>
  </si>
  <si>
    <t>A, F, G</t>
  </si>
  <si>
    <r>
      <t>Typical total plant size (kg H</t>
    </r>
    <r>
      <rPr>
        <vertAlign val="subscript"/>
        <sz val="8"/>
        <color rgb="FF000000"/>
        <rFont val="Arial"/>
        <family val="2"/>
      </rPr>
      <t>2</t>
    </r>
    <r>
      <rPr>
        <sz val="8"/>
        <color rgb="FF000000"/>
        <rFont val="Arial"/>
        <family val="2"/>
      </rPr>
      <t>/day output)</t>
    </r>
  </si>
  <si>
    <t>12000 </t>
  </si>
  <si>
    <t> 42000</t>
  </si>
  <si>
    <t>A, E, G, K</t>
  </si>
  <si>
    <r>
      <t>- Inputs</t>
    </r>
    <r>
      <rPr>
        <sz val="8"/>
        <color rgb="FF000000"/>
        <rFont val="Calibri"/>
        <family val="2"/>
        <scheme val="minor"/>
      </rPr>
      <t>   </t>
    </r>
  </si>
  <si>
    <t>Natural Gas (% total input(MWh/MWh))</t>
  </si>
  <si>
    <t>A, G, H</t>
  </si>
  <si>
    <t>Electricity (% total input(MWh/MWh))</t>
  </si>
  <si>
    <t>A, G</t>
  </si>
  <si>
    <t>Hydrogen Gas (% total input (MWh/MWh))</t>
  </si>
  <si>
    <t>Carbon Black (% total input (MWh/MWh))</t>
  </si>
  <si>
    <t>A, G, N</t>
  </si>
  <si>
    <t>Methane (% total input (MWh/MWh))</t>
  </si>
  <si>
    <t>Recovered Heat (% total input (MWh/MWh))</t>
  </si>
  <si>
    <t>Heat loss (% total input (MWh/MWh))</t>
  </si>
  <si>
    <t>A, C, D, G</t>
  </si>
  <si>
    <t> [6]</t>
  </si>
  <si>
    <t>A, D,G</t>
  </si>
  <si>
    <r>
      <t>Specific investment (M€/MW of total H</t>
    </r>
    <r>
      <rPr>
        <vertAlign val="subscript"/>
        <sz val="8"/>
        <color rgb="FF000000"/>
        <rFont val="Arial"/>
        <family val="2"/>
      </rPr>
      <t>2</t>
    </r>
    <r>
      <rPr>
        <sz val="8"/>
        <color rgb="FF000000"/>
        <rFont val="Arial"/>
        <family val="2"/>
      </rPr>
      <t xml:space="preserve"> output)</t>
    </r>
  </si>
  <si>
    <t>A, B, F, G, J, K</t>
  </si>
  <si>
    <t>[1], [3]</t>
  </si>
  <si>
    <t>55 </t>
  </si>
  <si>
    <r>
      <t>Fixed O&amp;M (€ / MW of total H</t>
    </r>
    <r>
      <rPr>
        <vertAlign val="subscript"/>
        <sz val="8"/>
        <color rgb="FF000000"/>
        <rFont val="Arial"/>
        <family val="2"/>
      </rPr>
      <t>2</t>
    </r>
    <r>
      <rPr>
        <sz val="8"/>
        <color rgb="FF000000"/>
        <rFont val="Arial"/>
        <family val="2"/>
      </rPr>
      <t xml:space="preserve"> output)</t>
    </r>
  </si>
  <si>
    <t>A, B, G</t>
  </si>
  <si>
    <r>
      <t>Variable O&amp;M (€ / MWh of total H</t>
    </r>
    <r>
      <rPr>
        <vertAlign val="subscript"/>
        <sz val="8"/>
        <color rgb="FF000000"/>
        <rFont val="Arial"/>
        <family val="2"/>
      </rPr>
      <t xml:space="preserve">2 </t>
    </r>
    <r>
      <rPr>
        <sz val="8"/>
        <color rgb="FF000000"/>
        <rFont val="Arial"/>
        <family val="2"/>
      </rPr>
      <t>output)</t>
    </r>
  </si>
  <si>
    <t>A, G, L</t>
  </si>
  <si>
    <r>
      <t>Startup cost (€ / MW of total H</t>
    </r>
    <r>
      <rPr>
        <vertAlign val="subscript"/>
        <sz val="8"/>
        <color rgb="FF000000"/>
        <rFont val="Arial"/>
        <family val="2"/>
      </rPr>
      <t>2</t>
    </r>
    <r>
      <rPr>
        <sz val="8"/>
        <color rgb="FF000000"/>
        <rFont val="Arial"/>
        <family val="2"/>
      </rPr>
      <t xml:space="preserve"> output)</t>
    </r>
  </si>
  <si>
    <t> Methane conversion (%)</t>
  </si>
  <si>
    <t>A, G, M</t>
  </si>
  <si>
    <r>
      <t>N/A</t>
    </r>
    <r>
      <rPr>
        <sz val="8"/>
        <color theme="1"/>
        <rFont val="Calibri"/>
        <family val="2"/>
        <scheme val="minor"/>
      </rPr>
      <t>  </t>
    </r>
  </si>
  <si>
    <t>A, B, E, F, G, J, K</t>
  </si>
  <si>
    <t>A, L, G</t>
  </si>
  <si>
    <t>86 AEC 100MW</t>
  </si>
  <si>
    <t>86 SOEC 1MW</t>
  </si>
  <si>
    <t>86 PEMEC 100MW</t>
  </si>
  <si>
    <t>86 PEMEC 1MW</t>
  </si>
  <si>
    <t>Hydrogen production via alkaline electrolysis (AEC) for 1MW plant</t>
  </si>
  <si>
    <t>Typical total plant size (MW input_e)</t>
  </si>
  <si>
    <t>L, E</t>
  </si>
  <si>
    <t>[24]</t>
  </si>
  <si>
    <t xml:space="preserve"> - hereof unrecoverable heat loss (%-points of heat loss)</t>
  </si>
  <si>
    <t xml:space="preserve"> - hereof recoverable for district heating (%-points of heat loss)</t>
  </si>
  <si>
    <t>[27]</t>
  </si>
  <si>
    <t>C, O</t>
  </si>
  <si>
    <t>Specific investment (€ / kW of total input_e)</t>
  </si>
  <si>
    <t>D, I</t>
  </si>
  <si>
    <t>E, I, L</t>
  </si>
  <si>
    <t>G, I, J</t>
  </si>
  <si>
    <t>[26]</t>
  </si>
  <si>
    <t>Variable O&amp;M (€ / kWh of total input)</t>
  </si>
  <si>
    <t>Startup cost (€ / kW of total input per startup)</t>
  </si>
  <si>
    <t>[21]</t>
  </si>
  <si>
    <t>5% of the energy is estimated to be unrecoverable for small plants.</t>
  </si>
  <si>
    <t>Values are from Table 5 in IEA [24], Today is understood as 2020, Long-term is understood as 2050 and the value selected is the mid of the range given.</t>
  </si>
  <si>
    <t>According to the Green Hydrogen Systems (GHS).</t>
  </si>
  <si>
    <t>The price estimates are from Green Hydrogen Systems.</t>
  </si>
  <si>
    <t>For the unit regarding "day" a 100% load factor is assummed here (Where the system is operated at nominal capacity all 24 hours of the day). In operation the daily fullload hours may vary and should therefore be adjusted for.</t>
  </si>
  <si>
    <t>These are rough estimates based on operational AEC systems as provided by GHS.</t>
  </si>
  <si>
    <t>O&amp;M is estimated as 5% of CAPEX for small systems. According to the 2-5% given for large to small scale systems from [26].</t>
  </si>
  <si>
    <t>The values are predicted until 2050 with a high margin of uncertainty. For 2030, the values are quite reasonable according to GHS.</t>
  </si>
  <si>
    <t>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</si>
  <si>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</si>
  <si>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50 °C (expected to increase to 70°C, by 2024)</t>
  </si>
  <si>
    <t>Maximum hydrogen output per day, assuming 24 hours of full load operation in a day.</t>
  </si>
  <si>
    <t>The price of the input streams (water and electric energy), has not been estimated.</t>
  </si>
  <si>
    <t>The HHV electorlyser efficiency can be calculated as the sum of the rows: "ΔE from HHV to LHV" and "Hydrogen".</t>
  </si>
  <si>
    <t>O</t>
  </si>
  <si>
    <t>From the time of purchase to finished construction</t>
  </si>
  <si>
    <t>H. Europe, “Strategic research and innovation agenda for lightweight,” no. July, p. 157, 2020.</t>
  </si>
  <si>
    <t>“The Future of Hydrogen,” Futur. Hydrog., no. June, 2019, doi: 10.1787/1e0514c4-en.</t>
  </si>
  <si>
    <t>“Development of Water Electrolysis in the European Union | www.fch.europa.eu.” https://www.fch.europa.eu/node/783 (accessed Dec. 17, 2020).</t>
  </si>
  <si>
    <t>Hydrogen production via alkaline electrolysis (AEC) for 100MW plant</t>
  </si>
  <si>
    <t>3% of the energy is estimated to be unrecoverable for large plants.</t>
  </si>
  <si>
    <t>According to the Green Hydrogen Systems.</t>
  </si>
  <si>
    <t>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</si>
  <si>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For the unit regarding "day" a 100% load factor is assummed here (Where the system is operated at nominal capacity all 24 hours of the day). In operation the daily fullload hours may vary and should therefor be adjusted for.</t>
  </si>
  <si>
    <t>These are rough estimates based on operational AEC systems as provided by the Green Hydrogen Systems.</t>
  </si>
  <si>
    <t>O&amp;M is estimated as 2% of CAPEX for large systems. According to the 2-5% given for large to small scale systems from [26].</t>
  </si>
  <si>
    <t>The values are predicted until 2050 with a high margin of uncertainty.</t>
  </si>
  <si>
    <t>Hydrogen production via PEM electrolysis for 1MW plant</t>
  </si>
  <si>
    <t>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</si>
  <si>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These are rough estimates based on existing systems according to GHS.</t>
  </si>
  <si>
    <t>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</si>
  <si>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This value is fixed due to no increase in research in increasing the pressure of PEMEC systems.</t>
  </si>
  <si>
    <t>The lifetime of current PEMEC stacks is more than 25000 hours and in the future it could be more than 50000 hours according to Green Hydrogen Systems.</t>
  </si>
  <si>
    <t>Hydrogen production via PEM electrolysis for 100MW plant</t>
  </si>
  <si>
    <t>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</si>
  <si>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Hydrogen production via solid oxide electrolysis (SOEC) for 1MW plant</t>
  </si>
  <si>
    <t>B, D</t>
  </si>
  <si>
    <t>Construction time (months)</t>
  </si>
  <si>
    <t>Specific investment (€ / kW of total input)</t>
  </si>
  <si>
    <t>D, G, E</t>
  </si>
  <si>
    <t>E, G, I</t>
  </si>
  <si>
    <t>Input from Haldor Topsoe</t>
  </si>
  <si>
    <t>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</si>
  <si>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Values are from Table 5 in IEA [24], Today is understood as 2020, Long-term is understood as 2050 and the value selected is the mid of the range given. For conversion a conversion of 0.85€/$ was used.</t>
  </si>
  <si>
    <t>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</si>
  <si>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The price of the input streams (steam and electric energy), has not been estimated.</t>
  </si>
  <si>
    <t>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</si>
  <si>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The lifetime of current SOEC stacks is about 20000 hours and is expected to increase in the future [24], and is expected to increase in the future</t>
  </si>
  <si>
    <t>Electricity (% total input (MWh / MWh))</t>
  </si>
  <si>
    <t>Water for electrolysis (kg / MWh input_e)</t>
  </si>
  <si>
    <t>Hydrogen (% total input_e (MWh / MWh))</t>
  </si>
  <si>
    <t>ΔE from HHV to LHV (% total input_e (MWh / MWh))</t>
  </si>
  <si>
    <t>Heat loss (% total input_e (MWh / MWh))</t>
  </si>
  <si>
    <t>Hydrogen (kg / MWh input_e)</t>
  </si>
  <si>
    <t xml:space="preserve">Fixed O&amp;M (% of specific investment / year) </t>
  </si>
  <si>
    <r>
      <t>Current Density (A / cm</t>
    </r>
    <r>
      <rPr>
        <vertAlign val="superscript"/>
        <sz val="8"/>
        <rFont val="Arial"/>
        <family val="2"/>
      </rPr>
      <t>2</t>
    </r>
    <r>
      <rPr>
        <sz val="8"/>
        <rFont val="Arial"/>
        <family val="2"/>
      </rPr>
      <t>)</t>
    </r>
  </si>
  <si>
    <r>
      <t>Footprint (m</t>
    </r>
    <r>
      <rPr>
        <vertAlign val="superscript"/>
        <sz val="8"/>
        <rFont val="Arial"/>
        <family val="2"/>
      </rPr>
      <t>2</t>
    </r>
    <r>
      <rPr>
        <vertAlign val="superscript"/>
        <sz val="10"/>
        <rFont val="Arial"/>
        <family val="2"/>
      </rPr>
      <t xml:space="preserve"> </t>
    </r>
    <r>
      <rPr>
        <sz val="10"/>
        <rFont val="Arial"/>
        <family val="2"/>
      </rPr>
      <t>/ MW input_e</t>
    </r>
    <r>
      <rPr>
        <sz val="8"/>
        <rFont val="Arial"/>
        <family val="2"/>
      </rPr>
      <t>)</t>
    </r>
  </si>
  <si>
    <t>Green Hydrogen Systems, “HyProvide TM A-Series.”</t>
  </si>
  <si>
    <t>J. Ivy, “Summary of electrolytic hydrogen production,” Small, no. September, p. 27, 2004, [Online]. Available: http://www.nrel.gov/docs/fy04osti/35948.pdf.</t>
  </si>
  <si>
    <t>Typical total plant size (kgH2 / day of max output)</t>
  </si>
  <si>
    <t>Specific investment (€ / kgH2 / day of max output)</t>
  </si>
  <si>
    <t>Heat (% total input (MWh / MWh))</t>
  </si>
  <si>
    <t>Water for electrolysis (kg / MWh input)</t>
  </si>
  <si>
    <t>ΔE from HHV to LHV (% total input (MWh / MWh))</t>
  </si>
  <si>
    <t>Hydrogen (% total input (MWh / MWh))</t>
  </si>
  <si>
    <t>Heat loss (% total input (MWh / MWh))</t>
  </si>
  <si>
    <t>Hydrogen (kg / MWh input)</t>
  </si>
  <si>
    <t>Moving-bed Methane Decomposition (MBR)</t>
  </si>
  <si>
    <t>The technology is not available in 2020.</t>
  </si>
  <si>
    <t xml:space="preserve">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</si>
  <si>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The planned outages might be higher than stated in the early stages of the technology development.</t>
  </si>
  <si>
    <t>The estimate is based on previous engineering experience.</t>
  </si>
  <si>
    <t>The value is an average of published bandwidth values.</t>
  </si>
  <si>
    <t>The Lower Heating Value (LHV) of the hydrogen used is 120 MJ/kg.</t>
  </si>
  <si>
    <t>The projected values for 2040 and 2050 are assumed based on a 10% change over time. This is due to potential improvements in the efficiency of the process, optimization of the operation of the technology, and reduction in the prices of material/equipment/inputs.</t>
  </si>
  <si>
    <t>Total input of electricity and methane energy converted through methane LHV of 50.0 MJ/kg.</t>
  </si>
  <si>
    <t>Plant size based on input is a combination of methane consumption and electricity input.</t>
  </si>
  <si>
    <t xml:space="preserve">The investment cost includes the process units and associated equipment needed to start up the plant. It does not include peripheral equipment such as buildings (e.g. control rooms) or electrical interfaces. </t>
  </si>
  <si>
    <t>The techno-economic analysis for both investment and sizing is based on theoretical conversion models coupled with actual energy and material costs at the time of the analysis.</t>
  </si>
  <si>
    <t>The variable O&amp;M is calculated to be similar to SMR technology excluding the cost of natural gas input and carbon tax. What is included is process cooling costs and general wear and tear.</t>
  </si>
  <si>
    <t>Unconverted methane is recycled to prevent methane slip.</t>
  </si>
  <si>
    <t>The Lower Heating Value (LHV) of the carbon black used is 28.0 MJ/kg.</t>
  </si>
  <si>
    <t>A, G, H, M</t>
  </si>
  <si>
    <t>Brett Parkinson, J. W. (2017). Techno‐Economic Analysis of Methane Pyrolysis in Molten Metals: Decarbonizing Natural Gas. Chemical Engineering Technology, 1022-1030.</t>
  </si>
  <si>
    <t>Gaudernack, B., &amp; Lynum, S. (1998). Hydrogen from natural gas without release of CO2 to the atmosphere. Hydrogen Energy, 1087-1093.</t>
  </si>
  <si>
    <t>Tiina Keipi a, V. H. (2016). Techno-economic analysis of four concepts for thermal decomposition of methane: Reduction of CO2 emissions in natural gas combustion. Energy Conversion and Management, 1-12.</t>
  </si>
  <si>
    <t>N. Z. Muradov, Thermocatalytic CO2‐Free Production of Hydrogen from Hydrocarbon Fuels, Technical Report, No. DE‐FC36‐99GO10456, U.S. Department of Energy, Oak Ridge, TN 2004.</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</si>
  <si>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</si>
  <si>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</si>
  <si>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</si>
  <si>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</si>
  <si>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</si>
  <si>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</si>
  <si>
    <t>Slow pyrolysis for production of biochar, pyrolysis oil and gas from straw</t>
  </si>
  <si>
    <t>Uncertainty (2025)</t>
  </si>
  <si>
    <t>Typical total plant size, MW output</t>
  </si>
  <si>
    <t>Typical total plant size, MW input</t>
  </si>
  <si>
    <t>Biochar Output, MWh/MWh Total Input</t>
  </si>
  <si>
    <t>Pyrolysis oil Output, MWh/MWh Total Input</t>
  </si>
  <si>
    <t>Pyrolysis gas Output, MWh/MWh Total Input</t>
  </si>
  <si>
    <t>Heat Output, MWh/MWh Total Input</t>
  </si>
  <si>
    <t>Specific investment (M€ /MW output from pyrolysis process)</t>
  </si>
  <si>
    <t>K, L</t>
  </si>
  <si>
    <t>Fixed O&amp;M (M€ /MW/year output from pyrolysis process)</t>
  </si>
  <si>
    <t>Variable O&amp;M (€ /MWh output from pyrolysis process)</t>
  </si>
  <si>
    <t>Start up  (M€ /MW output from pyrolysis process per startup)</t>
  </si>
  <si>
    <t>Specific energy content (GJ/ton biochar from straw)</t>
  </si>
  <si>
    <t>O, S</t>
  </si>
  <si>
    <t>Specific bulk density of biochar (ton/m3)</t>
  </si>
  <si>
    <t>S</t>
  </si>
  <si>
    <t>Specific absolute density of biochar (ton/m3)</t>
  </si>
  <si>
    <t>Specific energy content (GJ/ton pyrlolysis oil from straw)</t>
  </si>
  <si>
    <t>P, S</t>
  </si>
  <si>
    <t>Specific density of pyrlolysis oil (ton/m3)</t>
  </si>
  <si>
    <t>Specific energy content (MJ/Nm3 pyrolysis gas from straw)</t>
  </si>
  <si>
    <t>Q, R, S</t>
  </si>
  <si>
    <t>Specific density of pyrolysis gas (kg/Nm3)</t>
  </si>
  <si>
    <t>R, S</t>
  </si>
  <si>
    <t>A. The output includes heating value of biochar, pyrolysis oil and gas after condensation, in addition there will be a heat surplus that could be used for e.g. district heating.</t>
  </si>
  <si>
    <t>B. Stiesdal has a target plant size between 10 and 40 MW. Vow ASA/Biogreen and Carbofex are planning for similar sizes, see main report.</t>
  </si>
  <si>
    <t>C. Plant size 2025 is based on current plans from larger technology suppliers like Vow Asa/Biogreen, Carbofex and Stiesdal Technologies. Input for feedstock only.</t>
  </si>
  <si>
    <t>D. The uncertainty of future development is high, transport costs for feedstock, cost of feedstock and price of products will be a limiting factor, as well use of heat surplus.</t>
  </si>
  <si>
    <t>E. The electricity input is for the pyrolysis plant and pretreatment. Further upgrade of products are not included. For electrical pyrolysis: 0,35 kWh/kg of raw material (moisture dependent).</t>
  </si>
  <si>
    <r>
      <t>F. The yield of the differnt outputs can be adjusted, these figures are assuming a plant designed for maximum biochar</t>
    </r>
    <r>
      <rPr>
        <sz val="8"/>
        <rFont val="Arial"/>
        <family val="2"/>
      </rPr>
      <t xml:space="preserve"> output. The heat required for the pyrolysis process is generated by burning a part of the gas produced during the process.</t>
    </r>
  </si>
  <si>
    <t>G. No references and hard to predict. Estimate based on that this scale is new and there will always be some trimming issues for the first plants in a new scale.</t>
  </si>
  <si>
    <t>H. This is for a fully developed technology, based on figures from Vow ASA, with margin.</t>
  </si>
  <si>
    <t>I. The lifetime can be prolonged by replacing worn-out equipment and having a structured maintenance plan.</t>
  </si>
  <si>
    <t>J. For a larger plant including upgrade of oil and gas.</t>
  </si>
  <si>
    <t>K. This is for the pyrolysis and  pretreatment plant only, no product upgrade cost included. The heating value of the biochar is included although it is normally not used for generation of energy, if char is not included this figure would be approx. two times higher.</t>
  </si>
  <si>
    <t>L. The decrease in specific investment is based on effects due to increased plant size, no learning curve savings are included.</t>
  </si>
  <si>
    <t>M. Rough estimate.</t>
  </si>
  <si>
    <t>N. Cost for workers and maintenence, calculated as yearly % of investment cost for pretreatment and pyrolysis plant (no upgrade of bio-oil or gas).</t>
  </si>
  <si>
    <t>O. Ash-free</t>
  </si>
  <si>
    <t>P. Water-free</t>
  </si>
  <si>
    <t>Q. Based on LHV</t>
  </si>
  <si>
    <t>R. Calculated from given gas composition.</t>
  </si>
  <si>
    <t>S. Typical values as the product properties are dependent of raw material, pyrolysis temperature, fraction size, type of process etc.</t>
  </si>
  <si>
    <t>[1] Investment based on average of cost estimates from Stiesdal, Biogreen and Carbofex, all scaled up to current scale. Pretreatment included.</t>
  </si>
  <si>
    <t>[2] Ea Energianalyse, SkyClean report, December 2020</t>
  </si>
  <si>
    <t>[3] Monika Mierzwa-Hesztek et. al. 2019 Assessment of energy parameters of biomass and biochars, leachability of heavy metals and phytotxicity of their ashes, Journal of Material Cycles and Waste Management (2019) 21:786-800</t>
  </si>
  <si>
    <t>[4] Rathore et al. 2020, Experimental investigation on the production of bio-oil from straw at pilot scale, Environmental Engineering Research 2022; 27(1) 200592</t>
  </si>
  <si>
    <t>Slow pyrolysis for production of biochar, pyrolysis oil and gas from digestate</t>
  </si>
  <si>
    <t>Specific energy content (GJ/ton biochar from digestate)</t>
  </si>
  <si>
    <t>Specific energy content (GJ/ton pyrlolysis oil from digestate)</t>
  </si>
  <si>
    <t>Specific energy content (MJ/Nm3 pyrolysis gas from digestate)</t>
  </si>
  <si>
    <t>Q, S</t>
  </si>
  <si>
    <r>
      <t xml:space="preserve">F. The yield of the differnt outputs can be adjusted, these figures are assuming a plant designed for maximum biochar output. </t>
    </r>
    <r>
      <rPr>
        <sz val="8"/>
        <rFont val="Arial"/>
        <family val="2"/>
      </rPr>
      <t>The heat required for the pyrolysis process is generated by burning a part of the gas produced during the process.</t>
    </r>
  </si>
  <si>
    <t>[4] Dariusz Wisniewski et al 2015 The pyrolysis and gasification of digestate from agricultural biogas plant, Archives of Environmental Protection Poland, Vol.41 no. 3: 70-75</t>
  </si>
  <si>
    <t>[5] Monlau et al, 2015 A new concept for enhancing energy recovery from agricultural residues by coupling anaerobic digestion and pyrolysis process, Applied Energy, vol. 148: 32-38</t>
  </si>
  <si>
    <t>[6] Rathore et al. 2020, Experimental investigation on the production of bio-oil from straw at pilot scale, Environmental Engineering Research 2022; 27(1) 200592</t>
  </si>
  <si>
    <t>105 Slow pyrolysis, Digestate</t>
  </si>
  <si>
    <t>105 Slow pyrolysis, Straw</t>
  </si>
  <si>
    <t>Version 0008</t>
  </si>
  <si>
    <t>Fixed O&amp;M (k€ /TPD Ammonia)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</si>
</sst>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00"/>
  </numFmts>
  <fonts count="74"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8"/>
      <color theme="1"/>
      <name val="Arial"/>
      <family val="2"/>
    </font>
    <font>
      <b/>
      <sz val="9"/>
      <color theme="1"/>
      <name val="Arial"/>
      <family val="2"/>
    </font>
    <font>
      <i/>
      <sz val="11"/>
      <color theme="1"/>
      <name val="Calibri"/>
      <family val="2"/>
      <scheme val="minor"/>
    </font>
    <font>
      <sz val="8"/>
      <color theme="1"/>
      <name val="Times New Roman"/>
      <family val="1"/>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
      <b/>
      <sz val="9"/>
      <color rgb="FF000000"/>
      <name val="Arial"/>
      <family val="2"/>
    </font>
    <font>
      <vertAlign val="superscript"/>
      <sz val="8"/>
      <name val="Arial"/>
      <family val="2"/>
    </font>
    <font>
      <vertAlign val="superscript"/>
      <sz val="10"/>
      <name val="Arial"/>
      <family val="2"/>
    </font>
    <font>
      <sz val="9"/>
      <color theme="1"/>
      <name val="Verdan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s>
  <cellStyleXfs count="33">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44" fillId="0" borderId="0"/>
    <xf numFmtId="0" fontId="44"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45" fillId="5" borderId="22" applyNumberFormat="0" applyAlignment="0" applyProtection="0"/>
    <xf numFmtId="43" fontId="12" fillId="0" borderId="0" applyFont="0" applyFill="0" applyBorder="0" applyAlignment="0" applyProtection="0"/>
    <xf numFmtId="164" fontId="44" fillId="0" borderId="0" applyFont="0" applyFill="0" applyBorder="0" applyAlignment="0" applyProtection="0"/>
    <xf numFmtId="0" fontId="46" fillId="6" borderId="0" applyNumberFormat="0" applyBorder="0" applyAlignment="0" applyProtection="0"/>
    <xf numFmtId="0" fontId="44" fillId="0" borderId="0"/>
    <xf numFmtId="0" fontId="8" fillId="0" borderId="0"/>
    <xf numFmtId="0" fontId="8" fillId="0" borderId="0"/>
    <xf numFmtId="0" fontId="47" fillId="7" borderId="23" applyNumberFormat="0" applyAlignment="0" applyProtection="0"/>
    <xf numFmtId="0" fontId="44" fillId="0" borderId="0"/>
    <xf numFmtId="9" fontId="8" fillId="0" borderId="0" applyFont="0" applyFill="0" applyBorder="0" applyAlignment="0" applyProtection="0"/>
    <xf numFmtId="9" fontId="8" fillId="0" borderId="0" applyFont="0" applyFill="0" applyBorder="0" applyAlignment="0" applyProtection="0"/>
    <xf numFmtId="0" fontId="48" fillId="0" borderId="24" applyNumberFormat="0" applyFill="0" applyAlignment="0" applyProtection="0"/>
    <xf numFmtId="0" fontId="45" fillId="5" borderId="25" applyNumberFormat="0" applyAlignment="0" applyProtection="0"/>
    <xf numFmtId="0" fontId="47" fillId="7" borderId="26" applyNumberFormat="0" applyAlignment="0" applyProtection="0"/>
    <xf numFmtId="0" fontId="48" fillId="0" borderId="27" applyNumberFormat="0" applyFill="0" applyAlignment="0" applyProtection="0"/>
    <xf numFmtId="0" fontId="73" fillId="0" borderId="0"/>
    <xf numFmtId="9" fontId="73" fillId="0" borderId="0" applyFont="0" applyFill="0" applyBorder="0" applyAlignment="0" applyProtection="0"/>
  </cellStyleXfs>
  <cellXfs count="692">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30" fillId="2" borderId="0" xfId="0" applyFont="1" applyFill="1"/>
    <xf numFmtId="0" fontId="18" fillId="0" borderId="0" xfId="0" applyFont="1" applyAlignment="1">
      <alignment vertical="top"/>
    </xf>
    <xf numFmtId="0" fontId="28"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0" xfId="0" applyFont="1" applyFill="1" applyBorder="1" applyAlignment="1">
      <alignment vertical="center" wrapText="1"/>
    </xf>
    <xf numFmtId="0" fontId="35" fillId="0" borderId="0" xfId="0" applyFont="1" applyAlignment="1">
      <alignment horizontal="justify" vertical="center"/>
    </xf>
    <xf numFmtId="0" fontId="13" fillId="0" borderId="0" xfId="0" applyFont="1" applyAlignment="1">
      <alignment horizontal="left" vertical="center"/>
    </xf>
    <xf numFmtId="0" fontId="28" fillId="0" borderId="0" xfId="0" applyFont="1" applyAlignment="1">
      <alignment horizontal="left" vertical="center"/>
    </xf>
    <xf numFmtId="0" fontId="0" fillId="0" borderId="0" xfId="0" applyAlignment="1"/>
    <xf numFmtId="0" fontId="4" fillId="0" borderId="0" xfId="1" applyAlignment="1" applyProtection="1"/>
    <xf numFmtId="0" fontId="28" fillId="0" borderId="10" xfId="0" applyFont="1" applyBorder="1" applyAlignment="1">
      <alignment horizontal="left" vertical="center"/>
    </xf>
    <xf numFmtId="0" fontId="13" fillId="0" borderId="10" xfId="0" applyFont="1" applyBorder="1"/>
    <xf numFmtId="0" fontId="28" fillId="0" borderId="10" xfId="0" applyFont="1" applyBorder="1" applyAlignment="1">
      <alignment horizontal="center"/>
    </xf>
    <xf numFmtId="0" fontId="28" fillId="0" borderId="11" xfId="0" applyFont="1" applyBorder="1" applyAlignment="1">
      <alignment horizontal="center"/>
    </xf>
    <xf numFmtId="0" fontId="28"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8"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0" fontId="13" fillId="0" borderId="10" xfId="0" applyNumberFormat="1" applyFont="1" applyBorder="1"/>
    <xf numFmtId="0" fontId="28"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0" fontId="13" fillId="0" borderId="11" xfId="0" applyNumberFormat="1" applyFont="1" applyBorder="1"/>
    <xf numFmtId="0" fontId="32" fillId="0" borderId="10" xfId="0" applyFont="1" applyBorder="1"/>
    <xf numFmtId="0" fontId="32" fillId="0" borderId="10" xfId="0" applyFont="1" applyBorder="1" applyAlignment="1">
      <alignment horizontal="center"/>
    </xf>
    <xf numFmtId="0" fontId="32" fillId="0" borderId="8" xfId="0" applyFont="1" applyBorder="1"/>
    <xf numFmtId="0" fontId="32" fillId="0" borderId="8" xfId="0" applyFont="1" applyBorder="1" applyAlignment="1">
      <alignment horizontal="center"/>
    </xf>
    <xf numFmtId="0" fontId="32" fillId="0" borderId="11" xfId="0" applyFont="1" applyBorder="1" applyAlignment="1">
      <alignment wrapText="1"/>
    </xf>
    <xf numFmtId="0" fontId="33" fillId="0" borderId="13" xfId="0" applyFont="1" applyBorder="1"/>
    <xf numFmtId="0" fontId="33" fillId="0" borderId="13" xfId="0" applyFont="1" applyBorder="1" applyAlignment="1">
      <alignment horizontal="center"/>
    </xf>
    <xf numFmtId="0" fontId="33" fillId="0" borderId="12" xfId="0" applyFont="1" applyBorder="1" applyAlignment="1">
      <alignment horizontal="center"/>
    </xf>
    <xf numFmtId="0" fontId="33" fillId="0" borderId="14" xfId="0" applyFont="1" applyBorder="1" applyAlignment="1">
      <alignment wrapText="1"/>
    </xf>
    <xf numFmtId="0" fontId="33" fillId="0" borderId="14" xfId="0" applyFont="1" applyBorder="1"/>
    <xf numFmtId="9" fontId="33" fillId="0" borderId="14" xfId="2" applyFont="1" applyBorder="1"/>
    <xf numFmtId="0" fontId="33" fillId="0" borderId="14" xfId="0" applyFont="1" applyBorder="1" applyAlignment="1">
      <alignment horizontal="center"/>
    </xf>
    <xf numFmtId="0" fontId="33" fillId="0" borderId="10" xfId="0" applyFont="1" applyBorder="1" applyAlignment="1">
      <alignment wrapText="1"/>
    </xf>
    <xf numFmtId="0" fontId="33" fillId="0" borderId="10" xfId="0" applyFont="1" applyBorder="1"/>
    <xf numFmtId="9" fontId="33" fillId="0" borderId="10" xfId="2" applyFont="1" applyBorder="1"/>
    <xf numFmtId="0" fontId="33" fillId="0" borderId="10" xfId="0" applyFont="1" applyBorder="1" applyAlignment="1">
      <alignment horizontal="center"/>
    </xf>
    <xf numFmtId="9" fontId="33" fillId="0" borderId="10" xfId="0" applyNumberFormat="1" applyFont="1" applyBorder="1"/>
    <xf numFmtId="0" fontId="33" fillId="0" borderId="10" xfId="0" applyFont="1" applyBorder="1" applyAlignment="1"/>
    <xf numFmtId="2" fontId="33" fillId="0" borderId="10" xfId="0" applyNumberFormat="1" applyFont="1" applyBorder="1" applyAlignment="1">
      <alignment horizontal="right"/>
    </xf>
    <xf numFmtId="2" fontId="33" fillId="0" borderId="10" xfId="0" applyNumberFormat="1" applyFont="1" applyBorder="1"/>
    <xf numFmtId="0" fontId="33" fillId="0" borderId="10" xfId="0" applyFont="1" applyBorder="1" applyAlignment="1">
      <alignment horizontal="right"/>
    </xf>
    <xf numFmtId="170" fontId="33" fillId="0" borderId="10" xfId="0" applyNumberFormat="1" applyFont="1" applyBorder="1"/>
    <xf numFmtId="165" fontId="33" fillId="0" borderId="10" xfId="0" applyNumberFormat="1" applyFont="1" applyBorder="1" applyAlignment="1"/>
    <xf numFmtId="2" fontId="33" fillId="0" borderId="10" xfId="0" applyNumberFormat="1" applyFont="1" applyBorder="1" applyAlignment="1"/>
    <xf numFmtId="9" fontId="33" fillId="0" borderId="10" xfId="2" applyFont="1" applyBorder="1" applyAlignment="1"/>
    <xf numFmtId="0" fontId="33" fillId="0" borderId="10" xfId="0" applyFont="1" applyBorder="1" applyAlignment="1">
      <alignment horizontal="center"/>
    </xf>
    <xf numFmtId="0" fontId="33" fillId="0" borderId="8" xfId="0" applyFont="1" applyBorder="1"/>
    <xf numFmtId="0" fontId="33" fillId="0" borderId="8" xfId="0" applyFont="1" applyBorder="1" applyAlignment="1">
      <alignment horizontal="center"/>
    </xf>
    <xf numFmtId="0" fontId="32" fillId="0" borderId="11" xfId="0" applyFont="1" applyBorder="1"/>
    <xf numFmtId="0" fontId="33" fillId="0" borderId="10" xfId="0" applyFont="1" applyFill="1" applyBorder="1"/>
    <xf numFmtId="170" fontId="33" fillId="0" borderId="10" xfId="0" applyNumberFormat="1" applyFont="1" applyFill="1" applyBorder="1"/>
    <xf numFmtId="9" fontId="33" fillId="0" borderId="8" xfId="0" applyNumberFormat="1" applyFont="1" applyBorder="1"/>
    <xf numFmtId="9" fontId="33" fillId="0" borderId="13" xfId="0" applyNumberFormat="1" applyFont="1" applyBorder="1"/>
    <xf numFmtId="9" fontId="33" fillId="0" borderId="14" xfId="0" applyNumberFormat="1" applyFont="1" applyBorder="1"/>
    <xf numFmtId="0" fontId="33" fillId="0" borderId="11" xfId="0" applyFont="1" applyBorder="1"/>
    <xf numFmtId="0" fontId="33" fillId="0" borderId="8" xfId="0" applyFont="1" applyBorder="1" applyAlignment="1"/>
    <xf numFmtId="0" fontId="33" fillId="0" borderId="13" xfId="0" applyFont="1" applyBorder="1" applyAlignment="1">
      <alignment horizontal="right"/>
    </xf>
    <xf numFmtId="0" fontId="33" fillId="0" borderId="7" xfId="0" applyFont="1" applyBorder="1"/>
    <xf numFmtId="165" fontId="33" fillId="0" borderId="14" xfId="0" applyNumberFormat="1" applyFont="1" applyBorder="1"/>
    <xf numFmtId="170" fontId="33" fillId="0" borderId="10" xfId="0" applyNumberFormat="1" applyFont="1" applyBorder="1" applyAlignment="1"/>
    <xf numFmtId="170" fontId="33" fillId="0" borderId="8" xfId="0" applyNumberFormat="1" applyFont="1" applyBorder="1"/>
    <xf numFmtId="9" fontId="33" fillId="0" borderId="8" xfId="2" applyFont="1" applyBorder="1"/>
    <xf numFmtId="0" fontId="33" fillId="0" borderId="21" xfId="0" applyFont="1" applyBorder="1"/>
    <xf numFmtId="1" fontId="33" fillId="0" borderId="21" xfId="0" applyNumberFormat="1" applyFont="1" applyBorder="1"/>
    <xf numFmtId="9" fontId="33" fillId="0" borderId="21" xfId="0" applyNumberFormat="1" applyFont="1" applyBorder="1"/>
    <xf numFmtId="0" fontId="33" fillId="0" borderId="21" xfId="0" applyFont="1" applyBorder="1" applyAlignment="1">
      <alignment horizontal="center"/>
    </xf>
    <xf numFmtId="0" fontId="33" fillId="0" borderId="14" xfId="0" applyFont="1" applyFill="1" applyBorder="1"/>
    <xf numFmtId="2" fontId="33" fillId="0" borderId="14" xfId="0" applyNumberFormat="1" applyFont="1" applyFill="1" applyBorder="1"/>
    <xf numFmtId="9" fontId="33" fillId="0" borderId="14" xfId="0" applyNumberFormat="1" applyFont="1" applyFill="1" applyBorder="1"/>
    <xf numFmtId="0" fontId="33" fillId="0" borderId="14" xfId="0" applyFont="1" applyFill="1" applyBorder="1" applyAlignment="1">
      <alignment horizontal="center"/>
    </xf>
    <xf numFmtId="0" fontId="33" fillId="0" borderId="8" xfId="0" applyFont="1" applyFill="1" applyBorder="1"/>
    <xf numFmtId="9" fontId="33" fillId="0" borderId="8" xfId="0" applyNumberFormat="1" applyFont="1" applyFill="1" applyBorder="1"/>
    <xf numFmtId="0" fontId="33" fillId="0" borderId="8" xfId="0" applyFont="1" applyFill="1" applyBorder="1" applyAlignment="1">
      <alignment horizontal="center"/>
    </xf>
    <xf numFmtId="0" fontId="33" fillId="0" borderId="13" xfId="0" applyFont="1" applyBorder="1" applyAlignment="1"/>
    <xf numFmtId="2" fontId="33" fillId="0" borderId="14" xfId="0" applyNumberFormat="1" applyFont="1" applyBorder="1"/>
    <xf numFmtId="1" fontId="33" fillId="0" borderId="10" xfId="0" applyNumberFormat="1" applyFont="1" applyBorder="1" applyAlignment="1">
      <alignment horizontal="right"/>
    </xf>
    <xf numFmtId="1" fontId="33" fillId="0" borderId="10" xfId="0" applyNumberFormat="1" applyFont="1" applyBorder="1"/>
    <xf numFmtId="165" fontId="33" fillId="0" borderId="10" xfId="0" applyNumberFormat="1" applyFont="1" applyBorder="1"/>
    <xf numFmtId="0" fontId="33" fillId="0" borderId="8" xfId="0" applyFont="1" applyBorder="1" applyAlignment="1">
      <alignment horizontal="right"/>
    </xf>
    <xf numFmtId="0" fontId="33" fillId="0" borderId="14" xfId="0" applyFont="1" applyBorder="1" applyAlignment="1"/>
    <xf numFmtId="0" fontId="33" fillId="0" borderId="12" xfId="0" applyFont="1" applyBorder="1"/>
    <xf numFmtId="0" fontId="33" fillId="0" borderId="29" xfId="0" applyFont="1" applyBorder="1" applyAlignment="1">
      <alignment horizontal="right"/>
    </xf>
    <xf numFmtId="0" fontId="33" fillId="0" borderId="14" xfId="0" applyFont="1" applyBorder="1" applyAlignment="1">
      <alignment horizontal="right"/>
    </xf>
    <xf numFmtId="9" fontId="33" fillId="0" borderId="14" xfId="2" applyFont="1" applyBorder="1" applyAlignment="1">
      <alignment horizontal="right"/>
    </xf>
    <xf numFmtId="9" fontId="33" fillId="0" borderId="8" xfId="2" applyFont="1" applyBorder="1" applyAlignment="1">
      <alignment horizontal="right"/>
    </xf>
    <xf numFmtId="0" fontId="33" fillId="0" borderId="21" xfId="0" applyFont="1" applyBorder="1" applyAlignment="1">
      <alignment horizontal="right"/>
    </xf>
    <xf numFmtId="9" fontId="33" fillId="0" borderId="21" xfId="0" applyNumberFormat="1" applyFont="1" applyBorder="1" applyAlignment="1">
      <alignment horizontal="right"/>
    </xf>
    <xf numFmtId="9" fontId="33" fillId="0" borderId="13" xfId="0" applyNumberFormat="1" applyFont="1" applyBorder="1" applyAlignment="1">
      <alignment horizontal="right"/>
    </xf>
    <xf numFmtId="9" fontId="33" fillId="0" borderId="14" xfId="0" applyNumberFormat="1" applyFont="1" applyBorder="1" applyAlignment="1">
      <alignment horizontal="right"/>
    </xf>
    <xf numFmtId="0" fontId="33" fillId="0" borderId="10" xfId="0" applyFont="1" applyFill="1" applyBorder="1" applyAlignment="1">
      <alignment horizontal="right"/>
    </xf>
    <xf numFmtId="9" fontId="33" fillId="0" borderId="10" xfId="0" applyNumberFormat="1" applyFont="1" applyFill="1" applyBorder="1" applyAlignment="1">
      <alignment horizontal="right"/>
    </xf>
    <xf numFmtId="0" fontId="33" fillId="0" borderId="10" xfId="0" applyFont="1" applyFill="1" applyBorder="1" applyAlignment="1"/>
    <xf numFmtId="0" fontId="33" fillId="0" borderId="10" xfId="0" applyFont="1" applyFill="1" applyBorder="1" applyAlignment="1">
      <alignment horizontal="center"/>
    </xf>
    <xf numFmtId="0" fontId="33" fillId="0" borderId="8" xfId="0" applyFont="1" applyFill="1" applyBorder="1" applyAlignment="1">
      <alignment horizontal="right"/>
    </xf>
    <xf numFmtId="9" fontId="33" fillId="0" borderId="8" xfId="0" applyNumberFormat="1" applyFont="1" applyFill="1" applyBorder="1" applyAlignment="1">
      <alignment horizontal="right"/>
    </xf>
    <xf numFmtId="0" fontId="33" fillId="0" borderId="8" xfId="0" applyFont="1" applyFill="1" applyBorder="1" applyAlignment="1"/>
    <xf numFmtId="0" fontId="33" fillId="0" borderId="11" xfId="0" applyFont="1" applyFill="1" applyBorder="1"/>
    <xf numFmtId="0" fontId="33" fillId="0" borderId="13" xfId="0" applyFont="1" applyFill="1" applyBorder="1" applyAlignment="1">
      <alignment horizontal="right"/>
    </xf>
    <xf numFmtId="9" fontId="33" fillId="0" borderId="13" xfId="0" applyNumberFormat="1" applyFont="1" applyFill="1" applyBorder="1" applyAlignment="1">
      <alignment horizontal="right"/>
    </xf>
    <xf numFmtId="0" fontId="33" fillId="0" borderId="12" xfId="0" applyFont="1" applyFill="1" applyBorder="1" applyAlignment="1">
      <alignment horizontal="center"/>
    </xf>
    <xf numFmtId="9" fontId="33" fillId="0" borderId="10" xfId="0" applyNumberFormat="1" applyFont="1" applyBorder="1" applyAlignment="1">
      <alignment horizontal="right"/>
    </xf>
    <xf numFmtId="16" fontId="33" fillId="0" borderId="8" xfId="0" quotePrefix="1" applyNumberFormat="1" applyFont="1" applyBorder="1" applyAlignment="1">
      <alignment horizontal="right"/>
    </xf>
    <xf numFmtId="2" fontId="33" fillId="0" borderId="14" xfId="0" applyNumberFormat="1" applyFont="1" applyBorder="1" applyAlignment="1">
      <alignment horizontal="right"/>
    </xf>
    <xf numFmtId="9" fontId="33" fillId="0" borderId="10" xfId="2" applyFont="1" applyBorder="1" applyAlignment="1">
      <alignment horizontal="right"/>
    </xf>
    <xf numFmtId="170" fontId="33" fillId="0" borderId="10" xfId="0" applyNumberFormat="1" applyFont="1" applyBorder="1" applyAlignment="1">
      <alignment horizontal="right"/>
    </xf>
    <xf numFmtId="165" fontId="33" fillId="0" borderId="10" xfId="0" applyNumberFormat="1" applyFont="1" applyBorder="1" applyAlignment="1">
      <alignment horizontal="right"/>
    </xf>
    <xf numFmtId="9" fontId="33" fillId="0" borderId="13" xfId="2" applyFont="1" applyBorder="1" applyAlignment="1">
      <alignment horizontal="right"/>
    </xf>
    <xf numFmtId="9" fontId="33" fillId="0" borderId="14" xfId="2" applyFont="1" applyBorder="1" applyAlignment="1">
      <alignment horizontal="center"/>
    </xf>
    <xf numFmtId="9" fontId="33" fillId="0" borderId="8" xfId="2" applyFont="1" applyBorder="1" applyAlignment="1">
      <alignment horizontal="center"/>
    </xf>
    <xf numFmtId="9" fontId="33" fillId="0" borderId="13" xfId="2" applyFont="1" applyBorder="1"/>
    <xf numFmtId="165" fontId="33" fillId="0" borderId="8" xfId="0" applyNumberFormat="1" applyFont="1" applyBorder="1"/>
    <xf numFmtId="2" fontId="33" fillId="0" borderId="8" xfId="0" applyNumberFormat="1" applyFont="1" applyBorder="1"/>
    <xf numFmtId="0" fontId="33" fillId="0" borderId="10" xfId="0" applyFont="1" applyBorder="1" applyAlignment="1">
      <alignment horizontal="right" vertical="center"/>
    </xf>
    <xf numFmtId="2" fontId="33" fillId="0" borderId="10" xfId="0" applyNumberFormat="1" applyFont="1" applyBorder="1" applyAlignment="1">
      <alignment horizontal="right" vertical="center"/>
    </xf>
    <xf numFmtId="170" fontId="33" fillId="0" borderId="10" xfId="0" applyNumberFormat="1" applyFont="1" applyBorder="1" applyAlignment="1">
      <alignment horizontal="right" vertical="center"/>
    </xf>
    <xf numFmtId="9" fontId="33" fillId="0" borderId="10" xfId="2" applyFont="1" applyBorder="1" applyAlignment="1">
      <alignment horizontal="center"/>
    </xf>
    <xf numFmtId="9" fontId="33"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33" fillId="0" borderId="8" xfId="0" applyNumberFormat="1" applyFont="1" applyBorder="1" applyAlignment="1">
      <alignment horizontal="center"/>
    </xf>
    <xf numFmtId="2" fontId="33" fillId="0" borderId="14" xfId="0" applyNumberFormat="1" applyFont="1" applyBorder="1" applyAlignment="1">
      <alignment horizontal="center"/>
    </xf>
    <xf numFmtId="170" fontId="33" fillId="0" borderId="10" xfId="0" applyNumberFormat="1" applyFont="1" applyBorder="1" applyAlignment="1">
      <alignment horizontal="center"/>
    </xf>
    <xf numFmtId="2" fontId="33" fillId="0" borderId="10" xfId="0" applyNumberFormat="1" applyFont="1" applyBorder="1" applyAlignment="1">
      <alignment horizontal="center"/>
    </xf>
    <xf numFmtId="9" fontId="33"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29"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29"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0" fontId="18" fillId="0" borderId="14" xfId="0" applyNumberFormat="1" applyFont="1" applyBorder="1"/>
    <xf numFmtId="170" fontId="18" fillId="0" borderId="14" xfId="0" applyNumberFormat="1" applyFont="1" applyFill="1" applyBorder="1"/>
    <xf numFmtId="9" fontId="18" fillId="0" borderId="14" xfId="0" applyNumberFormat="1" applyFont="1" applyBorder="1"/>
    <xf numFmtId="170" fontId="18" fillId="0" borderId="10" xfId="0" applyNumberFormat="1" applyFont="1" applyBorder="1"/>
    <xf numFmtId="170" fontId="18" fillId="0" borderId="10" xfId="0" applyNumberFormat="1" applyFont="1" applyFill="1" applyBorder="1"/>
    <xf numFmtId="9" fontId="18" fillId="0" borderId="10" xfId="0" applyNumberFormat="1" applyFont="1" applyBorder="1"/>
    <xf numFmtId="170" fontId="18" fillId="0" borderId="8" xfId="0" applyNumberFormat="1" applyFont="1" applyBorder="1"/>
    <xf numFmtId="170"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32" fillId="0" borderId="10" xfId="0" applyFont="1" applyBorder="1" applyAlignment="1">
      <alignment horizontal="center" vertical="center" wrapText="1"/>
    </xf>
    <xf numFmtId="0" fontId="0" fillId="0" borderId="10" xfId="0" applyBorder="1" applyAlignment="1">
      <alignment vertical="top"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9" fontId="33" fillId="0" borderId="10" xfId="0" applyNumberFormat="1" applyFont="1" applyBorder="1" applyAlignment="1">
      <alignment horizontal="center" vertical="center" wrapText="1"/>
    </xf>
    <xf numFmtId="0" fontId="50" fillId="0" borderId="10" xfId="0" applyFont="1" applyBorder="1" applyAlignment="1">
      <alignment horizontal="justify" vertical="center" wrapText="1"/>
    </xf>
    <xf numFmtId="0" fontId="50" fillId="0" borderId="10" xfId="0" applyFont="1" applyBorder="1" applyAlignment="1">
      <alignment horizontal="center" vertical="center" wrapText="1"/>
    </xf>
    <xf numFmtId="9" fontId="50" fillId="0" borderId="10" xfId="0" applyNumberFormat="1" applyFont="1" applyBorder="1" applyAlignment="1">
      <alignment horizontal="center" vertical="center" wrapText="1"/>
    </xf>
    <xf numFmtId="0" fontId="32" fillId="0" borderId="10" xfId="0" applyFont="1" applyBorder="1" applyAlignment="1">
      <alignment horizontal="justify" vertical="center" wrapText="1"/>
    </xf>
    <xf numFmtId="0" fontId="33" fillId="0" borderId="10" xfId="0" applyFont="1" applyBorder="1" applyAlignment="1">
      <alignment horizontal="justify" vertical="center" wrapText="1"/>
    </xf>
    <xf numFmtId="0" fontId="22" fillId="0" borderId="0" xfId="0" applyFont="1" applyAlignment="1">
      <alignment vertical="center" wrapText="1"/>
    </xf>
    <xf numFmtId="0" fontId="32"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2"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2" fillId="4" borderId="11" xfId="0" applyFont="1" applyFill="1" applyBorder="1" applyAlignment="1">
      <alignment vertical="center" wrapText="1"/>
    </xf>
    <xf numFmtId="0" fontId="32" fillId="4" borderId="13" xfId="0" applyFont="1" applyFill="1" applyBorder="1" applyAlignment="1">
      <alignment vertical="center" wrapText="1"/>
    </xf>
    <xf numFmtId="0" fontId="32" fillId="4" borderId="12" xfId="0" applyFont="1" applyFill="1" applyBorder="1" applyAlignment="1">
      <alignment vertical="center" wrapText="1"/>
    </xf>
    <xf numFmtId="0" fontId="33" fillId="4" borderId="14" xfId="0" applyFont="1" applyFill="1" applyBorder="1" applyAlignment="1">
      <alignment vertical="center" wrapText="1"/>
    </xf>
    <xf numFmtId="0" fontId="33" fillId="4" borderId="14" xfId="0"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0" fontId="33" fillId="4" borderId="8" xfId="0" applyFont="1" applyFill="1" applyBorder="1" applyAlignment="1">
      <alignment vertical="center" wrapText="1"/>
    </xf>
    <xf numFmtId="0" fontId="33" fillId="4" borderId="8" xfId="0" applyFont="1" applyFill="1" applyBorder="1" applyAlignment="1">
      <alignment horizontal="center" vertical="center" wrapText="1"/>
    </xf>
    <xf numFmtId="9" fontId="33" fillId="4" borderId="8" xfId="0" applyNumberFormat="1" applyFont="1" applyFill="1" applyBorder="1" applyAlignment="1">
      <alignment horizontal="center" vertical="center" wrapText="1"/>
    </xf>
    <xf numFmtId="0" fontId="32" fillId="4" borderId="11" xfId="0" applyFont="1" applyFill="1" applyBorder="1" applyAlignment="1">
      <alignment vertical="center"/>
    </xf>
    <xf numFmtId="0" fontId="32" fillId="4" borderId="13" xfId="0" applyFont="1" applyFill="1" applyBorder="1" applyAlignment="1">
      <alignment horizontal="center" vertical="center" wrapText="1"/>
    </xf>
    <xf numFmtId="0" fontId="33" fillId="4" borderId="10" xfId="0" applyFont="1" applyFill="1" applyBorder="1" applyAlignment="1">
      <alignment vertical="center" wrapText="1"/>
    </xf>
    <xf numFmtId="0" fontId="33" fillId="4" borderId="10" xfId="0"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0" fontId="50"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33" fillId="4" borderId="13" xfId="0" applyFont="1" applyFill="1" applyBorder="1" applyAlignment="1">
      <alignment vertical="center" wrapText="1"/>
    </xf>
    <xf numFmtId="0" fontId="33" fillId="4" borderId="12" xfId="0" applyFont="1" applyFill="1" applyBorder="1" applyAlignment="1">
      <alignment vertical="center" wrapText="1"/>
    </xf>
    <xf numFmtId="0" fontId="59" fillId="0" borderId="0" xfId="0" applyFont="1"/>
    <xf numFmtId="0" fontId="55" fillId="4" borderId="10" xfId="0" applyFont="1" applyFill="1" applyBorder="1" applyAlignment="1">
      <alignment vertical="center" wrapText="1"/>
    </xf>
    <xf numFmtId="0" fontId="42" fillId="4" borderId="10" xfId="0" applyFont="1" applyFill="1" applyBorder="1" applyAlignment="1">
      <alignment horizontal="center" vertical="center" wrapText="1"/>
    </xf>
    <xf numFmtId="9" fontId="42" fillId="4" borderId="10" xfId="0" applyNumberFormat="1" applyFont="1" applyFill="1" applyBorder="1" applyAlignment="1">
      <alignment horizontal="center" vertical="center" wrapText="1"/>
    </xf>
    <xf numFmtId="0" fontId="42" fillId="4" borderId="10" xfId="0" applyFont="1" applyFill="1" applyBorder="1" applyAlignment="1">
      <alignment vertical="center" wrapText="1"/>
    </xf>
    <xf numFmtId="0" fontId="40" fillId="4" borderId="10"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5"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55" fillId="0" borderId="10" xfId="0" applyFont="1" applyBorder="1" applyAlignment="1">
      <alignment horizontal="center" vertical="center"/>
    </xf>
    <xf numFmtId="0" fontId="0" fillId="0" borderId="0" xfId="0" applyAlignment="1"/>
    <xf numFmtId="0" fontId="42" fillId="4" borderId="10" xfId="0" applyFont="1" applyFill="1" applyBorder="1" applyAlignment="1">
      <alignment horizontal="center" vertical="center" wrapText="1"/>
    </xf>
    <xf numFmtId="0" fontId="62" fillId="0" borderId="0" xfId="0" applyFont="1" applyAlignment="1"/>
    <xf numFmtId="0" fontId="63" fillId="0" borderId="0" xfId="1" applyFont="1" applyAlignment="1" applyProtection="1"/>
    <xf numFmtId="0" fontId="64" fillId="0" borderId="0" xfId="0" applyFont="1" applyAlignment="1"/>
    <xf numFmtId="0" fontId="25" fillId="0" borderId="0" xfId="0" applyFont="1"/>
    <xf numFmtId="0" fontId="32" fillId="0" borderId="10" xfId="0" applyFont="1" applyBorder="1" applyAlignment="1">
      <alignment horizontal="center"/>
    </xf>
    <xf numFmtId="0" fontId="33" fillId="0" borderId="10" xfId="0" applyFont="1" applyBorder="1" applyAlignment="1">
      <alignment horizontal="center"/>
    </xf>
    <xf numFmtId="0" fontId="33" fillId="0" borderId="10" xfId="0" applyFont="1" applyBorder="1" applyAlignment="1">
      <alignment horizontal="right"/>
    </xf>
    <xf numFmtId="0" fontId="65" fillId="0" borderId="0" xfId="0" applyFont="1" applyAlignment="1"/>
    <xf numFmtId="0" fontId="66" fillId="0" borderId="0" xfId="0" applyFont="1"/>
    <xf numFmtId="0" fontId="32" fillId="0" borderId="30" xfId="0" applyFont="1" applyBorder="1"/>
    <xf numFmtId="0" fontId="33" fillId="0" borderId="31" xfId="0" applyFont="1" applyBorder="1"/>
    <xf numFmtId="0" fontId="33" fillId="0" borderId="31" xfId="0" applyFont="1" applyBorder="1" applyAlignment="1">
      <alignment horizontal="center"/>
    </xf>
    <xf numFmtId="0" fontId="33" fillId="0" borderId="32" xfId="0" applyFont="1" applyBorder="1" applyAlignment="1">
      <alignment horizontal="center"/>
    </xf>
    <xf numFmtId="0" fontId="69" fillId="0" borderId="14" xfId="0" applyFont="1" applyBorder="1"/>
    <xf numFmtId="0" fontId="69" fillId="0" borderId="8" xfId="0" applyFont="1" applyBorder="1"/>
    <xf numFmtId="0" fontId="69" fillId="0" borderId="10" xfId="0" applyFont="1" applyBorder="1"/>
    <xf numFmtId="2" fontId="69" fillId="0" borderId="10" xfId="0" applyNumberFormat="1" applyFont="1" applyBorder="1"/>
    <xf numFmtId="0" fontId="67" fillId="0" borderId="0" xfId="0" applyFont="1"/>
    <xf numFmtId="2" fontId="33" fillId="0" borderId="31" xfId="0" applyNumberFormat="1" applyFont="1" applyBorder="1"/>
    <xf numFmtId="9" fontId="33" fillId="0" borderId="31" xfId="0" applyNumberFormat="1" applyFont="1" applyBorder="1"/>
    <xf numFmtId="2" fontId="33" fillId="2" borderId="14" xfId="0" applyNumberFormat="1" applyFont="1" applyFill="1" applyBorder="1"/>
    <xf numFmtId="2" fontId="33" fillId="2" borderId="21" xfId="0" applyNumberFormat="1" applyFont="1" applyFill="1" applyBorder="1"/>
    <xf numFmtId="2" fontId="33" fillId="0" borderId="21" xfId="0" applyNumberFormat="1" applyFont="1" applyBorder="1"/>
    <xf numFmtId="2" fontId="33" fillId="2" borderId="8" xfId="0" applyNumberFormat="1" applyFont="1" applyFill="1" applyBorder="1"/>
    <xf numFmtId="0" fontId="33" fillId="0" borderId="30" xfId="0" applyFont="1" applyBorder="1"/>
    <xf numFmtId="9" fontId="33" fillId="0" borderId="10" xfId="0" applyNumberFormat="1" applyFont="1" applyBorder="1" applyAlignment="1"/>
    <xf numFmtId="0" fontId="33" fillId="0" borderId="31" xfId="0" applyFont="1" applyBorder="1" applyAlignment="1"/>
    <xf numFmtId="165" fontId="33" fillId="0" borderId="14" xfId="2" applyNumberFormat="1" applyFont="1" applyBorder="1"/>
    <xf numFmtId="9" fontId="33" fillId="0" borderId="31" xfId="2" applyFont="1" applyBorder="1"/>
    <xf numFmtId="0" fontId="69" fillId="4" borderId="10" xfId="0" applyFont="1" applyFill="1" applyBorder="1" applyAlignment="1">
      <alignment vertical="center" wrapText="1"/>
    </xf>
    <xf numFmtId="0" fontId="69" fillId="0" borderId="14" xfId="0" applyFont="1" applyBorder="1" applyAlignment="1"/>
    <xf numFmtId="9" fontId="69" fillId="0" borderId="14" xfId="2" applyFont="1" applyBorder="1"/>
    <xf numFmtId="0" fontId="69"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alignment horizontal="left" vertical="center"/>
    </xf>
    <xf numFmtId="0" fontId="0" fillId="0" borderId="0" xfId="0" applyAlignment="1"/>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6" fillId="2" borderId="10" xfId="0" applyFont="1" applyFill="1" applyBorder="1" applyAlignment="1">
      <alignment horizontal="center" vertical="top" wrapText="1"/>
    </xf>
    <xf numFmtId="0" fontId="35" fillId="2" borderId="10" xfId="0" applyFont="1" applyFill="1" applyBorder="1" applyAlignment="1">
      <alignment horizontal="left" vertical="center" wrapText="1"/>
    </xf>
    <xf numFmtId="0" fontId="35" fillId="2" borderId="10"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16" fillId="0" borderId="10" xfId="0" applyFont="1" applyBorder="1" applyAlignment="1">
      <alignment horizontal="center" vertical="center" wrapText="1"/>
    </xf>
    <xf numFmtId="165" fontId="16" fillId="0" borderId="10"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0" fontId="0" fillId="0" borderId="0" xfId="0" applyAlignment="1"/>
    <xf numFmtId="0" fontId="1" fillId="2" borderId="0" xfId="0" applyFont="1" applyFill="1" applyBorder="1" applyAlignment="1">
      <alignment vertical="top" wrapText="1"/>
    </xf>
    <xf numFmtId="0" fontId="0" fillId="0" borderId="0" xfId="0" applyAlignment="1">
      <alignment horizontal="left" vertical="center"/>
    </xf>
    <xf numFmtId="0" fontId="6" fillId="2" borderId="10" xfId="0" applyFont="1" applyFill="1" applyBorder="1" applyAlignment="1">
      <alignment horizontal="center" vertical="top" wrapText="1"/>
    </xf>
    <xf numFmtId="0" fontId="3" fillId="2" borderId="0" xfId="0" applyFont="1" applyFill="1" applyBorder="1" applyAlignment="1">
      <alignment vertical="top" wrapText="1"/>
    </xf>
    <xf numFmtId="0" fontId="17" fillId="0" borderId="10" xfId="0" applyFont="1" applyBorder="1" applyAlignment="1">
      <alignment horizontal="center" vertical="center" wrapText="1"/>
    </xf>
    <xf numFmtId="0" fontId="8" fillId="2" borderId="33" xfId="0" applyFont="1" applyFill="1" applyBorder="1" applyAlignment="1">
      <alignment vertical="top" wrapText="1"/>
    </xf>
    <xf numFmtId="0" fontId="8" fillId="0" borderId="33" xfId="0" applyFont="1" applyFill="1" applyBorder="1" applyAlignment="1">
      <alignment vertical="top" wrapText="1"/>
    </xf>
    <xf numFmtId="1" fontId="1" fillId="2" borderId="10" xfId="0" quotePrefix="1"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3" xfId="0" applyFont="1" applyFill="1" applyBorder="1" applyAlignment="1">
      <alignment vertical="top" wrapText="1"/>
    </xf>
    <xf numFmtId="1" fontId="1" fillId="2" borderId="10" xfId="2" applyNumberFormat="1" applyFont="1" applyFill="1" applyBorder="1" applyAlignment="1">
      <alignment horizontal="center" vertical="top" wrapText="1"/>
    </xf>
    <xf numFmtId="0" fontId="70" fillId="2" borderId="10" xfId="0" applyFont="1" applyFill="1" applyBorder="1" applyAlignment="1">
      <alignment horizontal="center" vertical="center" wrapText="1"/>
    </xf>
    <xf numFmtId="0" fontId="70" fillId="2" borderId="32" xfId="0" applyFont="1" applyFill="1" applyBorder="1" applyAlignment="1">
      <alignment horizontal="center" vertical="center" wrapText="1"/>
    </xf>
    <xf numFmtId="0" fontId="0" fillId="2" borderId="10" xfId="0" applyFill="1" applyBorder="1" applyAlignment="1">
      <alignment horizontal="center" vertical="center" wrapText="1"/>
    </xf>
    <xf numFmtId="1" fontId="0" fillId="0" borderId="0" xfId="0" applyNumberFormat="1"/>
    <xf numFmtId="1" fontId="70" fillId="2" borderId="10" xfId="0" applyNumberFormat="1" applyFont="1" applyFill="1" applyBorder="1" applyAlignment="1">
      <alignment horizontal="center" vertical="center" wrapText="1"/>
    </xf>
    <xf numFmtId="0" fontId="32" fillId="0" borderId="33" xfId="31" applyFont="1" applyBorder="1"/>
    <xf numFmtId="0" fontId="73" fillId="0" borderId="0" xfId="31"/>
    <xf numFmtId="0" fontId="32" fillId="0" borderId="33" xfId="31" applyFont="1" applyBorder="1" applyAlignment="1">
      <alignment horizontal="center"/>
    </xf>
    <xf numFmtId="0" fontId="32" fillId="0" borderId="35" xfId="31" applyFont="1" applyBorder="1"/>
    <xf numFmtId="0" fontId="32" fillId="0" borderId="35" xfId="31" applyFont="1" applyBorder="1" applyAlignment="1">
      <alignment horizontal="center"/>
    </xf>
    <xf numFmtId="0" fontId="32" fillId="0" borderId="30" xfId="31" applyFont="1" applyBorder="1"/>
    <xf numFmtId="0" fontId="33" fillId="0" borderId="34" xfId="31" applyFont="1" applyBorder="1"/>
    <xf numFmtId="0" fontId="33" fillId="0" borderId="34" xfId="31" applyFont="1" applyBorder="1" applyAlignment="1">
      <alignment horizontal="center"/>
    </xf>
    <xf numFmtId="0" fontId="33" fillId="0" borderId="32" xfId="31" applyFont="1" applyBorder="1" applyAlignment="1">
      <alignment horizontal="center"/>
    </xf>
    <xf numFmtId="0" fontId="33" fillId="0" borderId="14" xfId="31" applyFont="1" applyBorder="1"/>
    <xf numFmtId="9" fontId="33" fillId="0" borderId="33" xfId="32" applyFont="1" applyBorder="1"/>
    <xf numFmtId="0" fontId="33" fillId="0" borderId="14" xfId="31" applyFont="1" applyBorder="1" applyAlignment="1">
      <alignment horizontal="center"/>
    </xf>
    <xf numFmtId="0" fontId="33" fillId="0" borderId="33" xfId="31" applyFont="1" applyBorder="1"/>
    <xf numFmtId="0" fontId="33" fillId="0" borderId="33" xfId="31" applyFont="1" applyBorder="1" applyAlignment="1">
      <alignment horizontal="center"/>
    </xf>
    <xf numFmtId="0" fontId="33" fillId="0" borderId="35" xfId="31" applyFont="1" applyBorder="1"/>
    <xf numFmtId="0" fontId="33" fillId="0" borderId="35" xfId="31" applyFont="1" applyBorder="1" applyAlignment="1">
      <alignment horizontal="center"/>
    </xf>
    <xf numFmtId="0" fontId="33" fillId="0" borderId="19" xfId="31" applyFont="1" applyBorder="1"/>
    <xf numFmtId="9" fontId="33" fillId="0" borderId="34" xfId="31" applyNumberFormat="1" applyFont="1" applyBorder="1"/>
    <xf numFmtId="2" fontId="33" fillId="0" borderId="14" xfId="31" applyNumberFormat="1" applyFont="1" applyBorder="1"/>
    <xf numFmtId="0" fontId="33" fillId="0" borderId="30" xfId="31" applyFont="1" applyBorder="1"/>
    <xf numFmtId="0" fontId="33" fillId="0" borderId="34" xfId="31" applyFont="1" applyBorder="1" applyAlignment="1">
      <alignment horizontal="right"/>
    </xf>
    <xf numFmtId="0" fontId="33" fillId="0" borderId="7" xfId="31" applyFont="1" applyBorder="1"/>
    <xf numFmtId="165" fontId="33" fillId="0" borderId="14" xfId="31" applyNumberFormat="1" applyFont="1" applyBorder="1"/>
    <xf numFmtId="9" fontId="33" fillId="0" borderId="14" xfId="31" applyNumberFormat="1" applyFont="1" applyBorder="1"/>
    <xf numFmtId="2" fontId="33" fillId="0" borderId="33" xfId="31" applyNumberFormat="1" applyFont="1" applyBorder="1"/>
    <xf numFmtId="1" fontId="33" fillId="0" borderId="33" xfId="31" applyNumberFormat="1" applyFont="1" applyBorder="1"/>
    <xf numFmtId="170" fontId="33" fillId="0" borderId="33" xfId="31" applyNumberFormat="1" applyFont="1" applyBorder="1"/>
    <xf numFmtId="165" fontId="33" fillId="0" borderId="33" xfId="31" applyNumberFormat="1" applyFont="1" applyBorder="1"/>
    <xf numFmtId="170" fontId="33" fillId="0" borderId="35" xfId="31" applyNumberFormat="1" applyFont="1" applyBorder="1"/>
    <xf numFmtId="1" fontId="33" fillId="0" borderId="35" xfId="31" applyNumberFormat="1" applyFont="1" applyBorder="1"/>
    <xf numFmtId="9" fontId="33" fillId="0" borderId="35" xfId="31" applyNumberFormat="1" applyFont="1" applyBorder="1"/>
    <xf numFmtId="9" fontId="33" fillId="0" borderId="33" xfId="31" applyNumberFormat="1" applyFont="1" applyBorder="1"/>
    <xf numFmtId="0" fontId="26" fillId="0" borderId="0" xfId="31" applyFont="1"/>
    <xf numFmtId="0" fontId="13" fillId="0" borderId="0" xfId="31" applyFont="1" applyAlignment="1">
      <alignment horizontal="left" vertical="center"/>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1"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1"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1"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1"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1" fillId="0" borderId="10" xfId="1" applyFont="1" applyBorder="1" applyAlignment="1" applyProtection="1">
      <alignment horizontal="center"/>
    </xf>
    <xf numFmtId="0" fontId="29" fillId="0" borderId="10" xfId="0" applyFont="1" applyBorder="1" applyAlignment="1">
      <alignment horizontal="center"/>
    </xf>
    <xf numFmtId="0" fontId="18" fillId="0" borderId="10" xfId="0" applyFont="1" applyBorder="1" applyAlignment="1">
      <alignment horizontal="center"/>
    </xf>
    <xf numFmtId="0" fontId="61" fillId="0" borderId="11" xfId="1" applyFont="1" applyBorder="1" applyAlignment="1" applyProtection="1">
      <alignment horizontal="center"/>
    </xf>
    <xf numFmtId="0" fontId="28" fillId="0" borderId="13" xfId="0" applyFont="1" applyBorder="1" applyAlignment="1">
      <alignment horizontal="center"/>
    </xf>
    <xf numFmtId="0" fontId="28" fillId="0" borderId="12" xfId="0" applyFont="1" applyBorder="1" applyAlignment="1">
      <alignment horizontal="center"/>
    </xf>
    <xf numFmtId="0" fontId="28" fillId="0" borderId="10" xfId="0" applyFont="1" applyBorder="1" applyAlignment="1">
      <alignment horizontal="center"/>
    </xf>
    <xf numFmtId="0" fontId="32" fillId="0" borderId="10" xfId="0" applyFont="1" applyBorder="1" applyAlignment="1">
      <alignment horizontal="center"/>
    </xf>
    <xf numFmtId="0" fontId="33" fillId="0" borderId="10" xfId="0" applyFont="1" applyBorder="1" applyAlignment="1">
      <alignment horizontal="center"/>
    </xf>
    <xf numFmtId="0" fontId="32" fillId="0" borderId="13" xfId="0" applyFont="1" applyBorder="1" applyAlignment="1">
      <alignment horizontal="center"/>
    </xf>
    <xf numFmtId="0" fontId="32" fillId="0" borderId="12" xfId="0" applyFont="1" applyBorder="1" applyAlignment="1">
      <alignment horizontal="center"/>
    </xf>
    <xf numFmtId="0" fontId="32" fillId="0" borderId="11" xfId="0" applyFont="1" applyBorder="1" applyAlignment="1">
      <alignment horizontal="center"/>
    </xf>
    <xf numFmtId="0" fontId="33" fillId="0" borderId="10" xfId="0" applyFont="1" applyBorder="1" applyAlignment="1">
      <alignment horizontal="right"/>
    </xf>
    <xf numFmtId="0" fontId="49" fillId="0" borderId="10" xfId="0" applyFont="1" applyBorder="1" applyAlignment="1">
      <alignment horizontal="left" vertical="center" wrapText="1"/>
    </xf>
    <xf numFmtId="9" fontId="33"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10" xfId="0" applyFont="1" applyBorder="1" applyAlignment="1">
      <alignment horizontal="justify" vertical="center" wrapText="1"/>
    </xf>
    <xf numFmtId="0" fontId="61" fillId="0" borderId="30" xfId="1" applyFont="1" applyBorder="1" applyAlignment="1" applyProtection="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3"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61" fillId="4" borderId="11" xfId="1" applyFont="1" applyFill="1" applyBorder="1" applyAlignment="1" applyProtection="1">
      <alignment horizontal="center" vertical="center" wrapText="1"/>
    </xf>
    <xf numFmtId="0" fontId="32" fillId="4" borderId="13"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6" fillId="4" borderId="10" xfId="0" applyFont="1" applyFill="1" applyBorder="1" applyAlignment="1">
      <alignment vertical="center" wrapText="1"/>
    </xf>
    <xf numFmtId="0" fontId="61" fillId="4" borderId="10" xfId="1" applyFont="1" applyFill="1" applyBorder="1" applyAlignment="1" applyProtection="1">
      <alignment horizontal="center" vertical="center" wrapText="1"/>
    </xf>
    <xf numFmtId="0" fontId="28"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8" fillId="0" borderId="10" xfId="0" applyFont="1" applyBorder="1" applyAlignment="1">
      <alignment horizontal="center"/>
    </xf>
    <xf numFmtId="0" fontId="26" fillId="0" borderId="30" xfId="31" applyFont="1" applyBorder="1" applyAlignment="1">
      <alignment horizontal="center"/>
    </xf>
    <xf numFmtId="0" fontId="26" fillId="0" borderId="34" xfId="31" applyFont="1" applyBorder="1" applyAlignment="1">
      <alignment horizontal="center"/>
    </xf>
    <xf numFmtId="0" fontId="26" fillId="0" borderId="32" xfId="31" applyFont="1" applyBorder="1" applyAlignment="1">
      <alignment horizontal="center"/>
    </xf>
    <xf numFmtId="0" fontId="32" fillId="0" borderId="30" xfId="31" applyFont="1" applyBorder="1" applyAlignment="1">
      <alignment horizontal="center"/>
    </xf>
    <xf numFmtId="0" fontId="32" fillId="0" borderId="32" xfId="31" applyFont="1" applyBorder="1" applyAlignment="1">
      <alignment horizontal="center"/>
    </xf>
  </cellXfs>
  <cellStyles count="33">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4" xfId="31"/>
    <cellStyle name="Normal 6" xfId="21"/>
    <cellStyle name="Normal 6 2" xfId="22"/>
    <cellStyle name="Output 2" xfId="23"/>
    <cellStyle name="Output 2 2" xfId="29"/>
    <cellStyle name="Percen - Type1" xfId="24"/>
    <cellStyle name="Percent" xfId="2" builtinId="5"/>
    <cellStyle name="Percent 2" xfId="9"/>
    <cellStyle name="Percent 3" xfId="32"/>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16</xdr:row>
      <xdr:rowOff>114300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248025" y="323849"/>
          <a:ext cx="6515100" cy="2971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tx1"/>
              </a:solidFill>
              <a:effectLst/>
              <a:latin typeface="+mn-lt"/>
              <a:ea typeface="+mn-ea"/>
              <a:cs typeface="+mn-cs"/>
            </a:rPr>
            <a:t>105 Slow pyrolysis </a:t>
          </a:r>
          <a:r>
            <a:rPr lang="en-US" sz="1100" b="1" baseline="0">
              <a:solidFill>
                <a:srgbClr val="FF0000"/>
              </a:solidFill>
              <a:effectLst/>
              <a:latin typeface="+mn-lt"/>
              <a:ea typeface="+mn-ea"/>
              <a:cs typeface="+mn-cs"/>
            </a:rPr>
            <a:t>(added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9.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4"/>
  <sheetViews>
    <sheetView workbookViewId="0">
      <selection activeCell="A29" sqref="A29"/>
    </sheetView>
  </sheetViews>
  <sheetFormatPr defaultColWidth="10.88671875" defaultRowHeight="14.4" x14ac:dyDescent="0.3"/>
  <cols>
    <col min="1" max="1" width="27" style="506" bestFit="1" customWidth="1"/>
    <col min="2" max="16384" width="10.88671875" style="254"/>
  </cols>
  <sheetData>
    <row r="1" spans="1:4" s="508" customFormat="1" ht="19.8" x14ac:dyDescent="0.4">
      <c r="A1" s="513" t="s">
        <v>585</v>
      </c>
      <c r="D1" s="508" t="s">
        <v>251</v>
      </c>
    </row>
    <row r="2" spans="1:4" ht="21" customHeight="1" x14ac:dyDescent="0.3">
      <c r="A2" s="507" t="s">
        <v>723</v>
      </c>
    </row>
    <row r="3" spans="1:4" x14ac:dyDescent="0.3">
      <c r="A3" s="507" t="s">
        <v>724</v>
      </c>
    </row>
    <row r="4" spans="1:4" x14ac:dyDescent="0.3">
      <c r="A4" s="507" t="s">
        <v>725</v>
      </c>
    </row>
    <row r="5" spans="1:4" x14ac:dyDescent="0.3">
      <c r="A5" s="507" t="s">
        <v>726</v>
      </c>
    </row>
    <row r="6" spans="1:4" x14ac:dyDescent="0.3">
      <c r="A6" s="507" t="s">
        <v>727</v>
      </c>
    </row>
    <row r="7" spans="1:4" x14ac:dyDescent="0.3">
      <c r="A7" s="507" t="s">
        <v>728</v>
      </c>
    </row>
    <row r="8" spans="1:4" x14ac:dyDescent="0.3">
      <c r="A8" s="507" t="s">
        <v>729</v>
      </c>
    </row>
    <row r="9" spans="1:4" x14ac:dyDescent="0.3">
      <c r="A9" s="507" t="s">
        <v>801</v>
      </c>
    </row>
    <row r="10" spans="1:4" x14ac:dyDescent="0.3">
      <c r="A10" s="507" t="s">
        <v>840</v>
      </c>
    </row>
    <row r="11" spans="1:4" x14ac:dyDescent="0.3">
      <c r="A11" s="507" t="s">
        <v>843</v>
      </c>
    </row>
    <row r="12" spans="1:4" x14ac:dyDescent="0.3">
      <c r="A12" s="507" t="s">
        <v>842</v>
      </c>
    </row>
    <row r="13" spans="1:4" x14ac:dyDescent="0.3">
      <c r="A13" s="507" t="s">
        <v>841</v>
      </c>
    </row>
    <row r="14" spans="1:4" x14ac:dyDescent="0.3">
      <c r="A14" s="507" t="s">
        <v>730</v>
      </c>
    </row>
    <row r="15" spans="1:4" x14ac:dyDescent="0.3">
      <c r="A15" s="507" t="s">
        <v>731</v>
      </c>
    </row>
    <row r="16" spans="1:4" x14ac:dyDescent="0.3">
      <c r="A16" s="507" t="s">
        <v>732</v>
      </c>
    </row>
    <row r="17" spans="1:6" x14ac:dyDescent="0.3">
      <c r="A17" s="507" t="s">
        <v>733</v>
      </c>
    </row>
    <row r="18" spans="1:6" x14ac:dyDescent="0.3">
      <c r="A18" s="507" t="s">
        <v>734</v>
      </c>
    </row>
    <row r="19" spans="1:6" x14ac:dyDescent="0.3">
      <c r="A19" s="507" t="s">
        <v>735</v>
      </c>
    </row>
    <row r="20" spans="1:6" x14ac:dyDescent="0.3">
      <c r="A20" s="507" t="s">
        <v>736</v>
      </c>
      <c r="D20" s="254" t="s">
        <v>1012</v>
      </c>
      <c r="F20" s="514"/>
    </row>
    <row r="21" spans="1:6" x14ac:dyDescent="0.3">
      <c r="A21" s="507" t="s">
        <v>737</v>
      </c>
    </row>
    <row r="22" spans="1:6" x14ac:dyDescent="0.3">
      <c r="A22" s="507" t="s">
        <v>738</v>
      </c>
    </row>
    <row r="23" spans="1:6" x14ac:dyDescent="0.3">
      <c r="A23" s="507" t="s">
        <v>739</v>
      </c>
    </row>
    <row r="24" spans="1:6" x14ac:dyDescent="0.3">
      <c r="A24" s="507" t="s">
        <v>740</v>
      </c>
    </row>
    <row r="25" spans="1:6" x14ac:dyDescent="0.3">
      <c r="A25" s="507" t="s">
        <v>741</v>
      </c>
    </row>
    <row r="26" spans="1:6" x14ac:dyDescent="0.3">
      <c r="A26" s="507" t="s">
        <v>742</v>
      </c>
    </row>
    <row r="27" spans="1:6" x14ac:dyDescent="0.3">
      <c r="A27" s="507" t="s">
        <v>743</v>
      </c>
    </row>
    <row r="28" spans="1:6" x14ac:dyDescent="0.3">
      <c r="A28" s="507" t="s">
        <v>744</v>
      </c>
    </row>
    <row r="29" spans="1:6" x14ac:dyDescent="0.3">
      <c r="A29" s="507" t="s">
        <v>790</v>
      </c>
    </row>
    <row r="30" spans="1:6" x14ac:dyDescent="0.3">
      <c r="A30" s="507" t="s">
        <v>802</v>
      </c>
    </row>
    <row r="31" spans="1:6" x14ac:dyDescent="0.3">
      <c r="A31" s="507" t="s">
        <v>803</v>
      </c>
    </row>
    <row r="32" spans="1:6" x14ac:dyDescent="0.3">
      <c r="A32" s="507" t="s">
        <v>1011</v>
      </c>
    </row>
    <row r="33" spans="1:1" x14ac:dyDescent="0.3">
      <c r="A33" s="507" t="s">
        <v>1010</v>
      </c>
    </row>
    <row r="34" spans="1:1" x14ac:dyDescent="0.3">
      <c r="A34" s="507"/>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2" location="sheet20" display="98 Methanol from power"/>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 ref="A32" location="'105 Slow pyrolysis, straw'!A1" display="105 Slow pyrolysis, Straw"/>
    <hyperlink ref="A33" location="'105 Slow pyrolysis, digestate'!A1" display="105 Slow pyrolysis, Digestat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879</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 t="shared" ref="C7:J7" si="0">C6*3600*(C15/100)*24/120</f>
        <v>47880</v>
      </c>
      <c r="D7" s="190">
        <f t="shared" si="0"/>
        <v>48960.000000000007</v>
      </c>
      <c r="E7" s="190">
        <f t="shared" si="0"/>
        <v>51480</v>
      </c>
      <c r="F7" s="190">
        <f t="shared" si="0"/>
        <v>54000</v>
      </c>
      <c r="G7" s="190">
        <f t="shared" si="0"/>
        <v>45360</v>
      </c>
      <c r="H7" s="190">
        <f t="shared" si="0"/>
        <v>50399.999999999993</v>
      </c>
      <c r="I7" s="190">
        <f t="shared" si="0"/>
        <v>50399.999999999993</v>
      </c>
      <c r="J7" s="190">
        <f t="shared" si="0"/>
        <v>57600</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179.56795679567958</v>
      </c>
      <c r="D12" s="190">
        <f t="shared" si="1"/>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1" customHeight="1" x14ac:dyDescent="0.3">
      <c r="A19" s="1"/>
      <c r="B19" s="171" t="s">
        <v>849</v>
      </c>
      <c r="C19" s="219">
        <f>C17-C18</f>
        <v>18.389138913891387</v>
      </c>
      <c r="D19" s="219">
        <f t="shared" ref="D19:J19" si="4">D17-D18</f>
        <v>16.615961596159622</v>
      </c>
      <c r="E19" s="219">
        <f t="shared" si="4"/>
        <v>12.478547854785489</v>
      </c>
      <c r="F19" s="219">
        <f t="shared" si="4"/>
        <v>8.3411341134113428</v>
      </c>
      <c r="G19" s="219">
        <f t="shared" si="4"/>
        <v>22.526552655265519</v>
      </c>
      <c r="H19" s="219">
        <f t="shared" si="4"/>
        <v>14.251725172517254</v>
      </c>
      <c r="I19" s="219">
        <f t="shared" si="4"/>
        <v>14.251725172517254</v>
      </c>
      <c r="J19" s="219">
        <f t="shared" si="4"/>
        <v>2.4305430543054314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650</v>
      </c>
      <c r="D29" s="190">
        <v>450</v>
      </c>
      <c r="E29" s="190">
        <v>300</v>
      </c>
      <c r="F29" s="190">
        <v>250</v>
      </c>
      <c r="G29" s="190">
        <v>400</v>
      </c>
      <c r="H29" s="190">
        <v>800</v>
      </c>
      <c r="I29" s="190">
        <v>150</v>
      </c>
      <c r="J29" s="190">
        <v>400</v>
      </c>
      <c r="K29" s="110" t="s">
        <v>853</v>
      </c>
      <c r="L29" s="239"/>
      <c r="M29" s="189"/>
    </row>
    <row r="30" spans="1:13" x14ac:dyDescent="0.3">
      <c r="A30" s="1"/>
      <c r="B30" s="171" t="s">
        <v>920</v>
      </c>
      <c r="C30" s="190">
        <f t="shared" ref="C30:J30" si="6">C29/(C7/1000/C6)</f>
        <v>1357.5605680868839</v>
      </c>
      <c r="D30" s="190">
        <f t="shared" si="6"/>
        <v>919.11764705882331</v>
      </c>
      <c r="E30" s="190">
        <f t="shared" si="6"/>
        <v>582.75058275058279</v>
      </c>
      <c r="F30" s="190">
        <f t="shared" si="6"/>
        <v>462.96296296296293</v>
      </c>
      <c r="G30" s="190">
        <f t="shared" si="6"/>
        <v>881.83421516754845</v>
      </c>
      <c r="H30" s="190">
        <f t="shared" si="6"/>
        <v>1587.3015873015877</v>
      </c>
      <c r="I30" s="190">
        <f t="shared" si="6"/>
        <v>297.61904761904771</v>
      </c>
      <c r="J30" s="190">
        <f t="shared" si="6"/>
        <v>694.44444444444434</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2</v>
      </c>
      <c r="D33" s="190">
        <v>2</v>
      </c>
      <c r="E33" s="190">
        <v>2</v>
      </c>
      <c r="F33" s="190">
        <v>2</v>
      </c>
      <c r="G33" s="190">
        <v>2</v>
      </c>
      <c r="H33" s="190">
        <v>2</v>
      </c>
      <c r="I33" s="190">
        <v>2</v>
      </c>
      <c r="J33" s="190">
        <v>2</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244</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881</v>
      </c>
      <c r="C53" s="404"/>
      <c r="D53" s="404"/>
      <c r="E53" s="404"/>
      <c r="F53" s="404"/>
      <c r="G53" s="404"/>
      <c r="H53" s="404"/>
      <c r="I53" s="404"/>
      <c r="J53" s="404"/>
      <c r="K53" s="404"/>
      <c r="L53" s="404"/>
      <c r="M53" s="404"/>
      <c r="N53" s="542"/>
    </row>
    <row r="54" spans="1:14" x14ac:dyDescent="0.3">
      <c r="A54" s="149" t="s">
        <v>2</v>
      </c>
      <c r="B54" s="405" t="s">
        <v>882</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884</v>
      </c>
      <c r="C56" s="405"/>
      <c r="D56" s="405"/>
      <c r="E56" s="405"/>
      <c r="F56" s="405"/>
      <c r="G56" s="405"/>
      <c r="H56" s="405"/>
      <c r="I56" s="405"/>
      <c r="J56" s="405"/>
      <c r="K56" s="405"/>
      <c r="L56" s="405"/>
      <c r="M56" s="405"/>
      <c r="N56" s="542"/>
    </row>
    <row r="57" spans="1:14" ht="15" customHeight="1" x14ac:dyDescent="0.3">
      <c r="A57" s="149" t="s">
        <v>40</v>
      </c>
      <c r="B57" s="91" t="s">
        <v>885</v>
      </c>
      <c r="C57" s="91"/>
      <c r="D57" s="91"/>
      <c r="E57" s="91"/>
      <c r="F57" s="91"/>
      <c r="G57" s="91"/>
      <c r="H57" s="91"/>
      <c r="I57" s="91"/>
      <c r="J57" s="91"/>
      <c r="K57" s="91"/>
      <c r="L57" s="91"/>
      <c r="M57" s="91"/>
      <c r="N57" s="542"/>
    </row>
    <row r="58" spans="1:14" ht="15" customHeight="1" x14ac:dyDescent="0.3">
      <c r="A58" s="149" t="s">
        <v>41</v>
      </c>
      <c r="B58" s="91" t="s">
        <v>886</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10" t="s">
        <v>876</v>
      </c>
      <c r="D68" s="541"/>
      <c r="E68" s="541"/>
      <c r="F68" s="541"/>
      <c r="G68" s="541"/>
      <c r="H68" s="541"/>
      <c r="I68" s="541"/>
      <c r="J68" s="541"/>
      <c r="K68" s="541"/>
      <c r="L68" s="542"/>
      <c r="M68" s="542"/>
      <c r="N68" s="542"/>
    </row>
    <row r="69" spans="1:14" x14ac:dyDescent="0.3">
      <c r="A69" s="1">
        <v>24</v>
      </c>
      <c r="B69" s="210" t="s">
        <v>877</v>
      </c>
      <c r="D69" s="541"/>
      <c r="E69" s="541"/>
      <c r="F69" s="541"/>
      <c r="G69" s="541"/>
      <c r="H69" s="541"/>
      <c r="I69" s="541"/>
      <c r="J69" s="541"/>
      <c r="K69" s="541"/>
      <c r="L69" s="542"/>
      <c r="M69" s="542"/>
      <c r="N69" s="542"/>
    </row>
    <row r="70" spans="1:14" x14ac:dyDescent="0.3">
      <c r="A70" s="1">
        <v>26</v>
      </c>
      <c r="B70" s="210" t="s">
        <v>878</v>
      </c>
      <c r="D70" s="541"/>
      <c r="E70" s="541"/>
      <c r="F70" s="541"/>
      <c r="G70" s="541"/>
      <c r="H70" s="541"/>
      <c r="I70" s="541"/>
      <c r="J70" s="541"/>
      <c r="K70" s="541"/>
      <c r="L70" s="542"/>
      <c r="M70" s="542"/>
      <c r="N70" s="542"/>
    </row>
    <row r="71" spans="1:14" x14ac:dyDescent="0.3">
      <c r="A71">
        <v>27</v>
      </c>
      <c r="B71" s="210"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L48:M48"/>
    <mergeCell ref="L49:M49"/>
    <mergeCell ref="A50:B50"/>
    <mergeCell ref="L50:M50"/>
    <mergeCell ref="B45:J45"/>
    <mergeCell ref="L45:M45"/>
    <mergeCell ref="C46:K46"/>
    <mergeCell ref="L46:M46"/>
    <mergeCell ref="B47:J47"/>
    <mergeCell ref="L47:M47"/>
    <mergeCell ref="C44:K44"/>
    <mergeCell ref="L44:M44"/>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887</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417.6</v>
      </c>
      <c r="D7" s="190">
        <f t="shared" si="0"/>
        <v>471.6</v>
      </c>
      <c r="E7" s="190">
        <f t="shared" si="0"/>
        <v>489.6</v>
      </c>
      <c r="F7" s="190">
        <f t="shared" si="0"/>
        <v>507.6</v>
      </c>
      <c r="G7" s="190">
        <f t="shared" si="0"/>
        <v>432</v>
      </c>
      <c r="H7" s="190">
        <f t="shared" si="0"/>
        <v>460.8</v>
      </c>
      <c r="I7" s="190">
        <f t="shared" si="0"/>
        <v>489.6</v>
      </c>
      <c r="J7" s="190">
        <f t="shared" si="0"/>
        <v>504</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156.6156615661566</v>
      </c>
      <c r="D12" s="190">
        <f t="shared" si="1"/>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 t="shared" ref="C16:J16" si="2">(C21*39.4/1000*100)-C15</f>
        <v>10.562856285628555</v>
      </c>
      <c r="D16" s="219">
        <f t="shared" si="2"/>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26.437143714371445</v>
      </c>
      <c r="D19" s="219">
        <f t="shared" ref="D19:J19" si="4">D17-D18</f>
        <v>17.571257125712563</v>
      </c>
      <c r="E19" s="219">
        <f t="shared" si="4"/>
        <v>14.615961596159622</v>
      </c>
      <c r="F19" s="219">
        <f t="shared" si="4"/>
        <v>11.66066606660668</v>
      </c>
      <c r="G19" s="219">
        <f t="shared" si="4"/>
        <v>24.072907290729077</v>
      </c>
      <c r="H19" s="219">
        <f t="shared" si="4"/>
        <v>19.344434443444328</v>
      </c>
      <c r="I19" s="219">
        <f t="shared" si="4"/>
        <v>14.615961596159622</v>
      </c>
      <c r="J19" s="219">
        <f t="shared" si="4"/>
        <v>12.251725172517254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 t="shared" ref="C21:J21" si="5">C15/33.33*1000/100</f>
        <v>17.401740174017402</v>
      </c>
      <c r="D21" s="219">
        <f t="shared" si="5"/>
        <v>19.651965196519654</v>
      </c>
      <c r="E21" s="219">
        <f t="shared" si="5"/>
        <v>20.402040204020402</v>
      </c>
      <c r="F21" s="219">
        <f t="shared" si="5"/>
        <v>21.152115211521149</v>
      </c>
      <c r="G21" s="219">
        <f t="shared" si="5"/>
        <v>18.001800180018002</v>
      </c>
      <c r="H21" s="219">
        <f t="shared" si="5"/>
        <v>19.201920192019205</v>
      </c>
      <c r="I21" s="219">
        <f t="shared" si="5"/>
        <v>20.402040204020402</v>
      </c>
      <c r="J21" s="219">
        <f t="shared" si="5"/>
        <v>21.002100210021002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7</v>
      </c>
      <c r="D33" s="190">
        <v>7</v>
      </c>
      <c r="E33" s="190">
        <v>7</v>
      </c>
      <c r="F33" s="190">
        <v>7</v>
      </c>
      <c r="G33" s="190">
        <v>7</v>
      </c>
      <c r="H33" s="190">
        <v>7</v>
      </c>
      <c r="I33" s="190">
        <v>7</v>
      </c>
      <c r="J33" s="190">
        <v>7</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888</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889</v>
      </c>
      <c r="C56" s="405"/>
      <c r="D56" s="405"/>
      <c r="E56" s="405"/>
      <c r="F56" s="405"/>
      <c r="G56" s="405"/>
      <c r="H56" s="405"/>
      <c r="I56" s="405"/>
      <c r="J56" s="405"/>
      <c r="K56" s="405"/>
      <c r="L56" s="405"/>
      <c r="M56" s="405"/>
      <c r="N56" s="542"/>
    </row>
    <row r="57" spans="1:14" ht="15" customHeight="1" x14ac:dyDescent="0.3">
      <c r="A57" s="149" t="s">
        <v>40</v>
      </c>
      <c r="B57" s="91" t="s">
        <v>890</v>
      </c>
      <c r="C57" s="91"/>
      <c r="D57" s="91"/>
      <c r="E57" s="91"/>
      <c r="F57" s="91"/>
      <c r="G57" s="91"/>
      <c r="H57" s="91"/>
      <c r="I57" s="91"/>
      <c r="J57" s="91"/>
      <c r="K57" s="91"/>
      <c r="L57" s="91"/>
      <c r="M57" s="91"/>
      <c r="N57" s="542"/>
    </row>
    <row r="58" spans="1:14" ht="15" customHeight="1" x14ac:dyDescent="0.3">
      <c r="A58" s="149" t="s">
        <v>41</v>
      </c>
      <c r="B58" s="91" t="s">
        <v>891</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24</v>
      </c>
      <c r="B69" s="247" t="s">
        <v>877</v>
      </c>
      <c r="D69" s="541"/>
      <c r="E69" s="541"/>
      <c r="F69" s="541"/>
      <c r="G69" s="541"/>
      <c r="H69" s="541"/>
      <c r="I69" s="541"/>
      <c r="J69" s="541"/>
      <c r="K69" s="541"/>
      <c r="L69" s="542"/>
      <c r="M69" s="542"/>
      <c r="N69" s="542"/>
    </row>
    <row r="70" spans="1:14" x14ac:dyDescent="0.3">
      <c r="A70" s="1">
        <v>26</v>
      </c>
      <c r="B70" s="247" t="s">
        <v>878</v>
      </c>
      <c r="D70" s="541"/>
      <c r="E70" s="541"/>
      <c r="F70" s="541"/>
      <c r="G70" s="541"/>
      <c r="H70" s="541"/>
      <c r="I70" s="541"/>
      <c r="J70" s="541"/>
      <c r="K70" s="541"/>
      <c r="L70" s="542"/>
      <c r="M70" s="542"/>
      <c r="N70" s="542"/>
    </row>
    <row r="71" spans="1:14" x14ac:dyDescent="0.3">
      <c r="A71">
        <v>27</v>
      </c>
      <c r="B71" s="247"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C44:K44"/>
    <mergeCell ref="L44:M44"/>
    <mergeCell ref="B45:J45"/>
    <mergeCell ref="L45:M45"/>
    <mergeCell ref="A50:B50"/>
    <mergeCell ref="L50:M50"/>
    <mergeCell ref="C46:K46"/>
    <mergeCell ref="L46:M46"/>
    <mergeCell ref="B47:J47"/>
    <mergeCell ref="L47:M47"/>
    <mergeCell ref="L48:M48"/>
    <mergeCell ref="L49:M49"/>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893</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C6*3600*(C15/100)*24/120</f>
        <v>41760</v>
      </c>
      <c r="D7" s="190">
        <f t="shared" ref="D7:J7" si="0">D6*3600*(D15/100)*24/120</f>
        <v>47160</v>
      </c>
      <c r="E7" s="190">
        <f t="shared" si="0"/>
        <v>48960.000000000007</v>
      </c>
      <c r="F7" s="190">
        <f t="shared" si="0"/>
        <v>50760</v>
      </c>
      <c r="G7" s="190">
        <f t="shared" si="0"/>
        <v>43200</v>
      </c>
      <c r="H7" s="190">
        <f t="shared" si="0"/>
        <v>46080</v>
      </c>
      <c r="I7" s="190">
        <f t="shared" si="0"/>
        <v>48960.000000000007</v>
      </c>
      <c r="J7" s="190">
        <f t="shared" si="0"/>
        <v>50399.999999999993</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156.6156615661566</v>
      </c>
      <c r="D12" s="190">
        <f t="shared" ref="D12:J12" si="1">D21+(D21*8)</f>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(C21*39.4/1000*100)-C15</f>
        <v>10.562856285628555</v>
      </c>
      <c r="D16" s="219">
        <f t="shared" ref="D16:J16" si="2">(D21*39.4/1000*100)-D15</f>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4" customHeight="1" x14ac:dyDescent="0.3">
      <c r="A19" s="1"/>
      <c r="B19" s="171" t="s">
        <v>849</v>
      </c>
      <c r="C19" s="219">
        <f>C17-C18</f>
        <v>28.437143714371445</v>
      </c>
      <c r="D19" s="219">
        <f t="shared" ref="D19:J19" si="4">D17-D18</f>
        <v>19.571257125712563</v>
      </c>
      <c r="E19" s="219">
        <f t="shared" si="4"/>
        <v>16.615961596159622</v>
      </c>
      <c r="F19" s="219">
        <f t="shared" si="4"/>
        <v>13.66066606660668</v>
      </c>
      <c r="G19" s="219">
        <f t="shared" si="4"/>
        <v>26.072907290729077</v>
      </c>
      <c r="H19" s="219">
        <f t="shared" si="4"/>
        <v>21.344434443444328</v>
      </c>
      <c r="I19" s="219">
        <f t="shared" si="4"/>
        <v>16.615961596159622</v>
      </c>
      <c r="J19" s="219">
        <f t="shared" si="4"/>
        <v>14.251725172517254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C15/33.33*1000/100</f>
        <v>17.401740174017402</v>
      </c>
      <c r="D21" s="219">
        <f t="shared" ref="D21:J21" si="5">D15/33.33*1000/100</f>
        <v>19.651965196519654</v>
      </c>
      <c r="E21" s="219">
        <f t="shared" si="5"/>
        <v>20.402040204020402</v>
      </c>
      <c r="F21" s="219">
        <f t="shared" si="5"/>
        <v>21.152115211521149</v>
      </c>
      <c r="G21" s="219">
        <f t="shared" si="5"/>
        <v>18.001800180018002</v>
      </c>
      <c r="H21" s="219">
        <f>H15/33.33*1000/100</f>
        <v>19.201920192019205</v>
      </c>
      <c r="I21" s="219">
        <f t="shared" si="5"/>
        <v>20.402040204020402</v>
      </c>
      <c r="J21" s="219">
        <f t="shared" si="5"/>
        <v>21.002100210021002</v>
      </c>
      <c r="K21" s="110"/>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4</v>
      </c>
      <c r="D33" s="190">
        <v>4</v>
      </c>
      <c r="E33" s="190">
        <v>4</v>
      </c>
      <c r="F33" s="190">
        <v>4</v>
      </c>
      <c r="G33" s="190">
        <v>4</v>
      </c>
      <c r="H33" s="190">
        <v>4</v>
      </c>
      <c r="I33" s="190">
        <v>4</v>
      </c>
      <c r="J33" s="190">
        <v>4</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56"/>
      <c r="D42" s="196"/>
      <c r="E42" s="196"/>
      <c r="F42" s="196"/>
      <c r="G42" s="196"/>
      <c r="H42" s="92"/>
      <c r="I42" s="92"/>
      <c r="N42" s="10"/>
    </row>
    <row r="43" spans="1:14" ht="14.4" hidden="1" customHeight="1" x14ac:dyDescent="0.3">
      <c r="A43" s="606"/>
      <c r="B43" s="606"/>
      <c r="C43" s="606"/>
      <c r="D43" s="606"/>
      <c r="E43" s="606"/>
      <c r="F43" s="606"/>
      <c r="G43" s="606"/>
      <c r="H43" s="606"/>
      <c r="I43" s="606"/>
      <c r="J43" s="55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53"/>
      <c r="C49" s="553"/>
      <c r="D49" s="198"/>
      <c r="E49" s="553"/>
      <c r="F49" s="553"/>
      <c r="G49" s="553"/>
      <c r="H49" s="553"/>
      <c r="I49" s="553"/>
      <c r="J49" s="553"/>
      <c r="K49" s="146"/>
      <c r="L49" s="606"/>
      <c r="M49" s="606"/>
      <c r="N49" s="10"/>
    </row>
    <row r="50" spans="1:14" ht="14.4" customHeight="1" x14ac:dyDescent="0.3">
      <c r="A50" s="624" t="s">
        <v>6</v>
      </c>
      <c r="B50" s="624"/>
      <c r="C50" s="556"/>
      <c r="D50" s="556"/>
      <c r="E50" s="556"/>
      <c r="F50" s="556"/>
      <c r="G50" s="556"/>
      <c r="H50" s="556"/>
      <c r="I50" s="556"/>
      <c r="J50" s="556"/>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52"/>
    </row>
    <row r="54" spans="1:14" x14ac:dyDescent="0.3">
      <c r="A54" s="149" t="s">
        <v>2</v>
      </c>
      <c r="B54" s="405" t="s">
        <v>888</v>
      </c>
      <c r="D54" s="410"/>
      <c r="E54" s="410"/>
      <c r="F54" s="410"/>
      <c r="G54" s="410"/>
      <c r="H54" s="410"/>
      <c r="I54" s="410"/>
      <c r="J54" s="410"/>
      <c r="K54" s="410"/>
      <c r="L54" s="402"/>
      <c r="M54" s="402"/>
      <c r="N54" s="552"/>
    </row>
    <row r="55" spans="1:14" ht="15" customHeight="1" x14ac:dyDescent="0.3">
      <c r="A55" s="149" t="s">
        <v>1</v>
      </c>
      <c r="B55" s="405" t="s">
        <v>883</v>
      </c>
      <c r="C55" s="405"/>
      <c r="D55" s="405"/>
      <c r="E55" s="405"/>
      <c r="F55" s="405"/>
      <c r="G55" s="405"/>
      <c r="H55" s="405"/>
      <c r="I55" s="405"/>
      <c r="J55" s="405"/>
      <c r="K55" s="146"/>
      <c r="L55" s="91"/>
      <c r="M55" s="91"/>
      <c r="N55" s="552"/>
    </row>
    <row r="56" spans="1:14" ht="15" customHeight="1" x14ac:dyDescent="0.3">
      <c r="A56" s="149" t="s">
        <v>0</v>
      </c>
      <c r="B56" s="405" t="s">
        <v>889</v>
      </c>
      <c r="C56" s="405"/>
      <c r="D56" s="405"/>
      <c r="E56" s="405"/>
      <c r="F56" s="405"/>
      <c r="G56" s="405"/>
      <c r="H56" s="405"/>
      <c r="I56" s="405"/>
      <c r="J56" s="405"/>
      <c r="K56" s="405"/>
      <c r="L56" s="405"/>
      <c r="M56" s="405"/>
      <c r="N56" s="552"/>
    </row>
    <row r="57" spans="1:14" ht="15" customHeight="1" x14ac:dyDescent="0.3">
      <c r="A57" s="149" t="s">
        <v>40</v>
      </c>
      <c r="B57" s="91" t="s">
        <v>894</v>
      </c>
      <c r="C57" s="91"/>
      <c r="D57" s="91"/>
      <c r="E57" s="91"/>
      <c r="F57" s="91"/>
      <c r="G57" s="91"/>
      <c r="H57" s="91"/>
      <c r="I57" s="91"/>
      <c r="J57" s="91"/>
      <c r="K57" s="91"/>
      <c r="L57" s="91"/>
      <c r="M57" s="91"/>
      <c r="N57" s="552"/>
    </row>
    <row r="58" spans="1:14" ht="15" customHeight="1" x14ac:dyDescent="0.3">
      <c r="A58" s="149" t="s">
        <v>41</v>
      </c>
      <c r="B58" s="91" t="s">
        <v>891</v>
      </c>
      <c r="C58" s="91"/>
      <c r="D58" s="91"/>
      <c r="E58" s="91"/>
      <c r="F58" s="91"/>
      <c r="G58" s="91"/>
      <c r="H58" s="91"/>
      <c r="I58" s="91"/>
      <c r="J58" s="91"/>
      <c r="K58" s="91"/>
      <c r="L58" s="406"/>
      <c r="M58" s="406"/>
      <c r="N58" s="552"/>
    </row>
    <row r="59" spans="1:14" ht="15" customHeight="1" x14ac:dyDescent="0.3">
      <c r="A59" s="149" t="s">
        <v>127</v>
      </c>
      <c r="B59" s="247" t="s">
        <v>868</v>
      </c>
      <c r="C59" s="404"/>
      <c r="D59" s="404"/>
      <c r="E59" s="404"/>
      <c r="F59" s="404"/>
      <c r="G59" s="404"/>
      <c r="H59" s="404"/>
      <c r="I59" s="404"/>
      <c r="J59" s="404"/>
      <c r="K59" s="406"/>
      <c r="L59" s="406"/>
      <c r="M59" s="406"/>
      <c r="N59" s="55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10" t="s">
        <v>870</v>
      </c>
      <c r="C61" s="247"/>
      <c r="D61" s="247"/>
      <c r="E61" s="247"/>
      <c r="F61" s="247"/>
      <c r="G61" s="247"/>
      <c r="H61" s="247"/>
      <c r="I61" s="247"/>
      <c r="J61" s="247"/>
      <c r="K61" s="247"/>
      <c r="L61" s="247"/>
      <c r="M61" s="247"/>
      <c r="N61" s="247"/>
    </row>
    <row r="62" spans="1:14" x14ac:dyDescent="0.3">
      <c r="A62" s="149" t="s">
        <v>168</v>
      </c>
      <c r="B62" s="247" t="s">
        <v>871</v>
      </c>
      <c r="C62" s="408"/>
      <c r="D62" s="408"/>
      <c r="E62" s="408"/>
      <c r="F62" s="408"/>
      <c r="G62" s="408"/>
      <c r="H62" s="408"/>
      <c r="I62" s="408"/>
      <c r="J62" s="408"/>
      <c r="K62" s="408"/>
      <c r="L62" s="408"/>
      <c r="M62" s="408"/>
      <c r="N62" s="408"/>
    </row>
    <row r="63" spans="1:14" ht="15" customHeight="1" x14ac:dyDescent="0.3">
      <c r="A63" s="149" t="s">
        <v>692</v>
      </c>
      <c r="B63" s="210" t="s">
        <v>872</v>
      </c>
      <c r="C63" s="247"/>
      <c r="D63" s="247"/>
      <c r="E63" s="247"/>
      <c r="F63" s="247"/>
      <c r="G63" s="247"/>
      <c r="H63" s="247"/>
      <c r="I63" s="247"/>
      <c r="J63" s="247"/>
      <c r="K63" s="247"/>
      <c r="L63" s="247"/>
      <c r="M63" s="247"/>
      <c r="N63" s="247"/>
    </row>
    <row r="64" spans="1:14" x14ac:dyDescent="0.3">
      <c r="A64" s="149" t="s">
        <v>694</v>
      </c>
      <c r="B64" s="91" t="s">
        <v>873</v>
      </c>
      <c r="C64" s="408"/>
      <c r="D64" s="408"/>
      <c r="E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52"/>
      <c r="K67" s="552"/>
      <c r="L67" s="552"/>
      <c r="M67" s="552"/>
      <c r="N67" s="552"/>
    </row>
    <row r="68" spans="1:14" x14ac:dyDescent="0.3">
      <c r="A68" s="1">
        <v>21</v>
      </c>
      <c r="B68" s="247" t="s">
        <v>876</v>
      </c>
      <c r="D68" s="554"/>
      <c r="E68" s="554"/>
      <c r="F68" s="554"/>
      <c r="G68" s="554"/>
      <c r="H68" s="554"/>
      <c r="I68" s="554"/>
      <c r="J68" s="554"/>
      <c r="K68" s="554"/>
      <c r="L68" s="552"/>
      <c r="M68" s="552"/>
      <c r="N68" s="552"/>
    </row>
    <row r="69" spans="1:14" x14ac:dyDescent="0.3">
      <c r="A69" s="1">
        <v>24</v>
      </c>
      <c r="B69" s="247" t="s">
        <v>877</v>
      </c>
      <c r="D69" s="554"/>
      <c r="E69" s="554"/>
      <c r="F69" s="554"/>
      <c r="G69" s="554"/>
      <c r="H69" s="554"/>
      <c r="I69" s="554"/>
      <c r="J69" s="554"/>
      <c r="K69" s="554"/>
      <c r="L69" s="552"/>
      <c r="M69" s="552"/>
      <c r="N69" s="552"/>
    </row>
    <row r="70" spans="1:14" x14ac:dyDescent="0.3">
      <c r="A70" s="1">
        <v>26</v>
      </c>
      <c r="B70" s="247" t="s">
        <v>878</v>
      </c>
      <c r="D70" s="554"/>
      <c r="E70" s="554"/>
      <c r="F70" s="554"/>
      <c r="G70" s="554"/>
      <c r="H70" s="554"/>
      <c r="I70" s="554"/>
      <c r="J70" s="554"/>
      <c r="K70" s="554"/>
      <c r="L70" s="552"/>
      <c r="M70" s="552"/>
      <c r="N70" s="552"/>
    </row>
    <row r="71" spans="1:14" x14ac:dyDescent="0.3">
      <c r="A71">
        <v>27</v>
      </c>
      <c r="B71" s="247" t="s">
        <v>918</v>
      </c>
      <c r="C71" s="552"/>
      <c r="D71" s="552"/>
      <c r="E71" s="552"/>
      <c r="F71" s="552"/>
      <c r="G71" s="552"/>
      <c r="H71" s="552"/>
      <c r="I71" s="552"/>
      <c r="J71" s="552"/>
      <c r="K71" s="552"/>
      <c r="L71" s="552"/>
      <c r="M71" s="552"/>
      <c r="N71" s="552"/>
    </row>
    <row r="72" spans="1:14" x14ac:dyDescent="0.3">
      <c r="B72" s="552"/>
      <c r="C72" s="552"/>
      <c r="D72" s="552"/>
      <c r="E72" s="552"/>
      <c r="F72" s="552"/>
      <c r="G72" s="552"/>
      <c r="H72" s="552"/>
      <c r="I72" s="552"/>
      <c r="J72" s="552"/>
      <c r="K72" s="552"/>
      <c r="L72" s="552"/>
      <c r="M72" s="552"/>
      <c r="N72" s="552"/>
    </row>
  </sheetData>
  <mergeCells count="17">
    <mergeCell ref="C44:K44"/>
    <mergeCell ref="L44:M44"/>
    <mergeCell ref="C3:L3"/>
    <mergeCell ref="G4:H4"/>
    <mergeCell ref="I4:J4"/>
    <mergeCell ref="A43:I43"/>
    <mergeCell ref="L43:M43"/>
    <mergeCell ref="L48:M48"/>
    <mergeCell ref="L49:M49"/>
    <mergeCell ref="A50:B50"/>
    <mergeCell ref="L50:M50"/>
    <mergeCell ref="B45:J45"/>
    <mergeCell ref="L45:M45"/>
    <mergeCell ref="C46:K46"/>
    <mergeCell ref="L46:M46"/>
    <mergeCell ref="B47:J47"/>
    <mergeCell ref="L47:M47"/>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4"/>
  <sheetViews>
    <sheetView showGridLines="0" zoomScaleNormal="100" workbookViewId="0">
      <selection activeCell="B28" sqref="B28"/>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895</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239</v>
      </c>
      <c r="C6" s="190">
        <v>1</v>
      </c>
      <c r="D6" s="190">
        <v>1</v>
      </c>
      <c r="E6" s="190">
        <v>1</v>
      </c>
      <c r="F6" s="190">
        <v>1</v>
      </c>
      <c r="G6" s="190">
        <v>1</v>
      </c>
      <c r="H6" s="190">
        <v>1</v>
      </c>
      <c r="I6" s="190">
        <v>1</v>
      </c>
      <c r="J6" s="190">
        <v>1</v>
      </c>
      <c r="K6" s="110" t="s">
        <v>5</v>
      </c>
      <c r="L6" s="239"/>
      <c r="M6" s="10"/>
    </row>
    <row r="7" spans="1:13" x14ac:dyDescent="0.3">
      <c r="A7" s="1"/>
      <c r="B7" s="171" t="s">
        <v>919</v>
      </c>
      <c r="C7" s="190">
        <f t="shared" ref="C7:J7" si="0">C6*3600*(C16/100)*24/120</f>
        <v>558</v>
      </c>
      <c r="D7" s="190">
        <f t="shared" si="0"/>
        <v>579.6</v>
      </c>
      <c r="E7" s="190">
        <f t="shared" si="0"/>
        <v>590.4</v>
      </c>
      <c r="F7" s="190">
        <f t="shared" si="0"/>
        <v>601.20000000000005</v>
      </c>
      <c r="G7" s="190">
        <f t="shared" si="0"/>
        <v>532.79999999999995</v>
      </c>
      <c r="H7" s="190">
        <f t="shared" si="0"/>
        <v>583.20000000000005</v>
      </c>
      <c r="I7" s="190">
        <f t="shared" si="0"/>
        <v>554.4</v>
      </c>
      <c r="J7" s="190">
        <f t="shared" si="0"/>
        <v>609.12</v>
      </c>
      <c r="K7" s="110" t="s">
        <v>1</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219">
        <v>79.5</v>
      </c>
      <c r="D10" s="219">
        <v>80.5</v>
      </c>
      <c r="E10" s="219">
        <v>81.400000000000006</v>
      </c>
      <c r="F10" s="219">
        <v>81.400000000000006</v>
      </c>
      <c r="G10" s="219">
        <v>79</v>
      </c>
      <c r="H10" s="219">
        <v>82</v>
      </c>
      <c r="I10" s="219">
        <v>81</v>
      </c>
      <c r="J10" s="219">
        <v>83</v>
      </c>
      <c r="K10" s="110" t="s">
        <v>5</v>
      </c>
      <c r="L10" s="239"/>
      <c r="M10" s="10"/>
    </row>
    <row r="11" spans="1:13" x14ac:dyDescent="0.3">
      <c r="A11" s="1"/>
      <c r="B11" s="171" t="s">
        <v>921</v>
      </c>
      <c r="C11" s="219">
        <f>100-C10</f>
        <v>20.5</v>
      </c>
      <c r="D11" s="219">
        <f t="shared" ref="D11:J11" si="1">100-D10</f>
        <v>19.5</v>
      </c>
      <c r="E11" s="219">
        <f t="shared" si="1"/>
        <v>18.599999999999994</v>
      </c>
      <c r="F11" s="219">
        <f t="shared" si="1"/>
        <v>18.599999999999994</v>
      </c>
      <c r="G11" s="219">
        <f t="shared" si="1"/>
        <v>21</v>
      </c>
      <c r="H11" s="219">
        <f t="shared" si="1"/>
        <v>18</v>
      </c>
      <c r="I11" s="219">
        <f t="shared" si="1"/>
        <v>19</v>
      </c>
      <c r="J11" s="219">
        <f t="shared" si="1"/>
        <v>17</v>
      </c>
      <c r="K11" s="110"/>
      <c r="L11" s="239"/>
      <c r="M11" s="10"/>
    </row>
    <row r="12" spans="1:13" x14ac:dyDescent="0.3">
      <c r="A12" s="1"/>
      <c r="B12" s="171"/>
      <c r="C12" s="549"/>
      <c r="D12" s="549"/>
      <c r="E12" s="549"/>
      <c r="F12" s="549"/>
      <c r="G12" s="549"/>
      <c r="H12" s="549"/>
      <c r="I12" s="549"/>
      <c r="J12" s="549"/>
      <c r="K12" s="549"/>
      <c r="L12" s="549"/>
      <c r="M12" s="10"/>
    </row>
    <row r="13" spans="1:13" x14ac:dyDescent="0.3">
      <c r="A13" s="1"/>
      <c r="B13" s="171" t="s">
        <v>922</v>
      </c>
      <c r="C13" s="190">
        <f>C20+(C20*8)</f>
        <v>209.27092709270929</v>
      </c>
      <c r="D13" s="190">
        <f t="shared" ref="D13:J13" si="2">D20+(D20*8)</f>
        <v>217.37173717371738</v>
      </c>
      <c r="E13" s="190">
        <f t="shared" si="2"/>
        <v>221.42214221422142</v>
      </c>
      <c r="F13" s="190">
        <f t="shared" si="2"/>
        <v>225.47254725472547</v>
      </c>
      <c r="G13" s="190">
        <f t="shared" si="2"/>
        <v>199.81998199819981</v>
      </c>
      <c r="H13" s="190">
        <f t="shared" si="2"/>
        <v>218.72187218721871</v>
      </c>
      <c r="I13" s="190">
        <f t="shared" si="2"/>
        <v>207.92079207920793</v>
      </c>
      <c r="J13" s="190">
        <f t="shared" si="2"/>
        <v>228.44284428442845</v>
      </c>
      <c r="K13" s="110"/>
      <c r="L13" s="239"/>
      <c r="M13" s="10"/>
    </row>
    <row r="14" spans="1:13" x14ac:dyDescent="0.3">
      <c r="A14" s="1"/>
      <c r="B14" s="559"/>
      <c r="C14" s="549"/>
      <c r="D14" s="549"/>
      <c r="E14" s="549"/>
      <c r="F14" s="549"/>
      <c r="G14" s="549"/>
      <c r="H14" s="549"/>
      <c r="I14" s="549"/>
      <c r="J14" s="549"/>
      <c r="K14" s="549"/>
      <c r="L14" s="549"/>
      <c r="M14" s="181"/>
    </row>
    <row r="15" spans="1:13" x14ac:dyDescent="0.3">
      <c r="A15" s="1"/>
      <c r="B15" s="183" t="s">
        <v>94</v>
      </c>
      <c r="C15" s="557"/>
      <c r="D15" s="550"/>
      <c r="E15" s="557"/>
      <c r="F15" s="557"/>
      <c r="G15" s="551"/>
      <c r="H15" s="551"/>
      <c r="I15" s="551"/>
      <c r="J15" s="551"/>
      <c r="K15" s="557"/>
      <c r="L15" s="557"/>
      <c r="M15" s="10"/>
    </row>
    <row r="16" spans="1:13" x14ac:dyDescent="0.3">
      <c r="A16" s="1"/>
      <c r="B16" s="171" t="s">
        <v>924</v>
      </c>
      <c r="C16" s="219">
        <f>(74+81)/2</f>
        <v>77.5</v>
      </c>
      <c r="D16" s="219">
        <f>(77+84)/2</f>
        <v>80.5</v>
      </c>
      <c r="E16" s="219">
        <f>(D16+F16)/2</f>
        <v>82</v>
      </c>
      <c r="F16" s="219">
        <f>(77+90)/2</f>
        <v>83.5</v>
      </c>
      <c r="G16" s="219">
        <v>74</v>
      </c>
      <c r="H16" s="219">
        <v>81</v>
      </c>
      <c r="I16" s="219">
        <v>77</v>
      </c>
      <c r="J16" s="219">
        <v>84.6</v>
      </c>
      <c r="K16" s="110" t="s">
        <v>896</v>
      </c>
      <c r="L16" s="239" t="s">
        <v>847</v>
      </c>
      <c r="M16" s="186"/>
    </row>
    <row r="17" spans="1:13" x14ac:dyDescent="0.3">
      <c r="A17" s="1"/>
      <c r="B17" s="171" t="s">
        <v>923</v>
      </c>
      <c r="C17" s="219">
        <f t="shared" ref="C17:J17" si="3">C16/33.33*39.4-C16</f>
        <v>14.114161416141613</v>
      </c>
      <c r="D17" s="219">
        <f t="shared" si="3"/>
        <v>14.660516051605157</v>
      </c>
      <c r="E17" s="219">
        <f t="shared" si="3"/>
        <v>14.933693369336936</v>
      </c>
      <c r="F17" s="219">
        <f t="shared" si="3"/>
        <v>15.206870687068701</v>
      </c>
      <c r="G17" s="219">
        <f>G16/33.33*39.4-G16</f>
        <v>13.476747674767466</v>
      </c>
      <c r="H17" s="219">
        <f t="shared" si="3"/>
        <v>14.751575157515745</v>
      </c>
      <c r="I17" s="219">
        <f t="shared" si="3"/>
        <v>14.023102310231025</v>
      </c>
      <c r="J17" s="219">
        <f t="shared" si="3"/>
        <v>15.407200720072012</v>
      </c>
      <c r="K17" s="110" t="s">
        <v>41</v>
      </c>
      <c r="L17" s="239"/>
      <c r="M17" s="10"/>
    </row>
    <row r="18" spans="1:13" x14ac:dyDescent="0.3">
      <c r="A18" s="1"/>
      <c r="B18" s="171" t="s">
        <v>925</v>
      </c>
      <c r="C18" s="219">
        <f t="shared" ref="C18:J18" si="4">100-C16-C17</f>
        <v>8.3858385838583871</v>
      </c>
      <c r="D18" s="219">
        <f t="shared" si="4"/>
        <v>4.8394839483948431</v>
      </c>
      <c r="E18" s="219">
        <f t="shared" si="4"/>
        <v>3.066306630663064</v>
      </c>
      <c r="F18" s="219">
        <f t="shared" si="4"/>
        <v>1.2931293129312991</v>
      </c>
      <c r="G18" s="219">
        <f t="shared" si="4"/>
        <v>12.523252325232534</v>
      </c>
      <c r="H18" s="219">
        <f>100-H16-H17</f>
        <v>4.2484248424842548</v>
      </c>
      <c r="I18" s="219">
        <f t="shared" si="4"/>
        <v>8.9768976897689754</v>
      </c>
      <c r="J18" s="219">
        <f t="shared" si="4"/>
        <v>-7.2007200720065612E-3</v>
      </c>
      <c r="K18" s="110"/>
      <c r="L18" s="239"/>
      <c r="M18" s="10"/>
    </row>
    <row r="19" spans="1:13" x14ac:dyDescent="0.3">
      <c r="A19" s="1"/>
      <c r="B19" s="171"/>
      <c r="C19" s="549"/>
      <c r="D19" s="549"/>
      <c r="E19" s="549"/>
      <c r="F19" s="549"/>
      <c r="G19" s="549"/>
      <c r="H19" s="549"/>
      <c r="I19" s="549"/>
      <c r="J19" s="549"/>
      <c r="K19" s="549"/>
      <c r="L19" s="549"/>
      <c r="M19" s="10"/>
    </row>
    <row r="20" spans="1:13" x14ac:dyDescent="0.3">
      <c r="A20" s="1"/>
      <c r="B20" s="171" t="s">
        <v>926</v>
      </c>
      <c r="C20" s="219">
        <f>C16/33.33*1000/100</f>
        <v>23.252325232523255</v>
      </c>
      <c r="D20" s="219">
        <f t="shared" ref="D20:J20" si="5">D16/33.33*1000/100</f>
        <v>24.152415241524153</v>
      </c>
      <c r="E20" s="219">
        <f t="shared" si="5"/>
        <v>24.602460246024602</v>
      </c>
      <c r="F20" s="219">
        <f t="shared" si="5"/>
        <v>25.052505250525051</v>
      </c>
      <c r="G20" s="219">
        <f t="shared" si="5"/>
        <v>22.202220222022202</v>
      </c>
      <c r="H20" s="219">
        <f t="shared" si="5"/>
        <v>24.3024302430243</v>
      </c>
      <c r="I20" s="219">
        <f t="shared" si="5"/>
        <v>23.102310231023104</v>
      </c>
      <c r="J20" s="219">
        <f t="shared" si="5"/>
        <v>25.382538253825384</v>
      </c>
      <c r="K20" s="110"/>
      <c r="L20" s="239"/>
      <c r="M20" s="10"/>
    </row>
    <row r="21" spans="1:13" x14ac:dyDescent="0.3">
      <c r="A21" s="1"/>
      <c r="B21" s="171"/>
      <c r="C21" s="190"/>
      <c r="D21" s="190"/>
      <c r="E21" s="190"/>
      <c r="F21" s="190"/>
      <c r="G21" s="190"/>
      <c r="H21" s="190"/>
      <c r="I21" s="190"/>
      <c r="J21" s="190"/>
      <c r="K21" s="110"/>
      <c r="L21" s="239"/>
      <c r="M21" s="10"/>
    </row>
    <row r="22" spans="1:13" x14ac:dyDescent="0.3">
      <c r="A22" s="1"/>
      <c r="B22" s="171" t="s">
        <v>99</v>
      </c>
      <c r="C22" s="219">
        <v>1.4</v>
      </c>
      <c r="D22" s="219">
        <v>1.4</v>
      </c>
      <c r="E22" s="219">
        <v>1.4</v>
      </c>
      <c r="F22" s="219">
        <v>1.4</v>
      </c>
      <c r="G22" s="219">
        <v>1.4</v>
      </c>
      <c r="H22" s="219">
        <v>1.4</v>
      </c>
      <c r="I22" s="219">
        <v>1.4</v>
      </c>
      <c r="J22" s="219">
        <v>1.4</v>
      </c>
      <c r="K22" s="110" t="s">
        <v>5</v>
      </c>
      <c r="L22" s="239"/>
      <c r="M22" s="10"/>
    </row>
    <row r="23" spans="1:13" x14ac:dyDescent="0.3">
      <c r="A23" s="1"/>
      <c r="B23" s="171" t="s">
        <v>100</v>
      </c>
      <c r="C23" s="190">
        <v>5</v>
      </c>
      <c r="D23" s="190">
        <v>5</v>
      </c>
      <c r="E23" s="190">
        <v>5</v>
      </c>
      <c r="F23" s="190">
        <v>5</v>
      </c>
      <c r="G23" s="190">
        <v>5</v>
      </c>
      <c r="H23" s="190">
        <v>5</v>
      </c>
      <c r="I23" s="190">
        <v>5</v>
      </c>
      <c r="J23" s="190">
        <v>5</v>
      </c>
      <c r="K23" s="110" t="s">
        <v>5</v>
      </c>
      <c r="L23" s="239"/>
      <c r="M23" s="10"/>
    </row>
    <row r="24" spans="1:13" x14ac:dyDescent="0.3">
      <c r="A24" s="1"/>
      <c r="B24" s="171" t="s">
        <v>14</v>
      </c>
      <c r="C24" s="190">
        <v>10</v>
      </c>
      <c r="D24" s="190">
        <v>20</v>
      </c>
      <c r="E24" s="190">
        <v>20</v>
      </c>
      <c r="F24" s="190">
        <v>20</v>
      </c>
      <c r="G24" s="190">
        <v>10</v>
      </c>
      <c r="H24" s="190">
        <v>10</v>
      </c>
      <c r="I24" s="190">
        <v>15</v>
      </c>
      <c r="J24" s="190">
        <v>20</v>
      </c>
      <c r="K24" s="110" t="s">
        <v>5</v>
      </c>
      <c r="L24" s="239"/>
      <c r="M24" s="10"/>
    </row>
    <row r="25" spans="1:13" x14ac:dyDescent="0.3">
      <c r="A25" s="1"/>
      <c r="B25" s="171" t="s">
        <v>897</v>
      </c>
      <c r="C25" s="219">
        <v>4</v>
      </c>
      <c r="D25" s="219">
        <v>0.5</v>
      </c>
      <c r="E25" s="219">
        <v>0.5</v>
      </c>
      <c r="F25" s="219">
        <v>0.5</v>
      </c>
      <c r="G25" s="219">
        <v>4</v>
      </c>
      <c r="H25" s="219">
        <v>4</v>
      </c>
      <c r="I25" s="219">
        <v>0.5</v>
      </c>
      <c r="J25" s="219">
        <v>1</v>
      </c>
      <c r="K25" s="110" t="s">
        <v>5</v>
      </c>
      <c r="L25" s="239"/>
      <c r="M25" s="10"/>
    </row>
    <row r="26" spans="1:13" x14ac:dyDescent="0.3">
      <c r="A26" s="1"/>
      <c r="B26" s="558"/>
      <c r="C26" s="558"/>
      <c r="D26" s="558"/>
      <c r="E26" s="558"/>
      <c r="F26" s="558"/>
      <c r="G26" s="558"/>
      <c r="H26" s="558"/>
      <c r="I26" s="558"/>
      <c r="J26" s="558"/>
      <c r="K26" s="558"/>
      <c r="L26" s="558"/>
      <c r="M26" s="10"/>
    </row>
    <row r="27" spans="1:13" x14ac:dyDescent="0.3">
      <c r="A27" s="1"/>
      <c r="B27" s="187" t="s">
        <v>950</v>
      </c>
      <c r="C27" s="136"/>
      <c r="D27" s="136"/>
      <c r="E27" s="136"/>
      <c r="F27" s="136"/>
      <c r="G27" s="136"/>
      <c r="H27" s="136"/>
      <c r="I27" s="136"/>
      <c r="J27" s="136"/>
      <c r="K27" s="110"/>
      <c r="L27" s="239"/>
      <c r="M27" s="10"/>
    </row>
    <row r="28" spans="1:13" x14ac:dyDescent="0.3">
      <c r="A28" s="1"/>
      <c r="B28" s="171" t="s">
        <v>898</v>
      </c>
      <c r="C28" s="190">
        <f>((2800+5600)/2*0.85)/(C10/100)</f>
        <v>4490.566037735849</v>
      </c>
      <c r="D28" s="190">
        <f>(800+2800)/2*0.85/(D10/100)</f>
        <v>1900.6211180124224</v>
      </c>
      <c r="E28" s="190">
        <f>D28/2+F28/2</f>
        <v>1341.8953255909778</v>
      </c>
      <c r="F28" s="190">
        <f>(500+1000)/2*0.85/(F10/100)</f>
        <v>783.16953316953311</v>
      </c>
      <c r="G28" s="190">
        <f>2800*0.85/(G10/100)</f>
        <v>3012.658227848101</v>
      </c>
      <c r="H28" s="190">
        <f>5600*0.85/(H10/100)</f>
        <v>5804.8780487804879</v>
      </c>
      <c r="I28" s="190">
        <f>500*0.85/(I10/100)</f>
        <v>524.69135802469134</v>
      </c>
      <c r="J28" s="190">
        <f>1000*0.85/(J10/100)</f>
        <v>1024.0963855421687</v>
      </c>
      <c r="K28" s="110" t="s">
        <v>399</v>
      </c>
      <c r="L28" s="239" t="s">
        <v>847</v>
      </c>
      <c r="M28" s="189"/>
    </row>
    <row r="29" spans="1:13" x14ac:dyDescent="0.3">
      <c r="A29" s="1"/>
      <c r="B29" s="171" t="s">
        <v>920</v>
      </c>
      <c r="C29" s="190">
        <f t="shared" ref="C29:J29" si="6">(C20/1000)^-1/24*C28</f>
        <v>8046.8046256847219</v>
      </c>
      <c r="D29" s="190">
        <f t="shared" si="6"/>
        <v>3278.8665560742261</v>
      </c>
      <c r="E29" s="190">
        <f t="shared" si="6"/>
        <v>2272.6306505054517</v>
      </c>
      <c r="F29" s="190">
        <f t="shared" si="6"/>
        <v>1302.5469331607055</v>
      </c>
      <c r="G29" s="190">
        <f t="shared" si="6"/>
        <v>5653.8231269243925</v>
      </c>
      <c r="H29" s="190">
        <f t="shared" si="6"/>
        <v>9952.4992472146951</v>
      </c>
      <c r="I29" s="190">
        <f t="shared" si="6"/>
        <v>946.31834215167544</v>
      </c>
      <c r="J29" s="190">
        <f t="shared" si="6"/>
        <v>1681.1038480161778</v>
      </c>
      <c r="K29" s="110" t="s">
        <v>899</v>
      </c>
      <c r="L29" s="239" t="s">
        <v>847</v>
      </c>
      <c r="M29" s="10"/>
    </row>
    <row r="30" spans="1:13" x14ac:dyDescent="0.3">
      <c r="A30" s="1"/>
      <c r="B30" s="171" t="s">
        <v>242</v>
      </c>
      <c r="C30" s="190">
        <v>80</v>
      </c>
      <c r="D30" s="190">
        <v>80</v>
      </c>
      <c r="E30" s="190">
        <v>80</v>
      </c>
      <c r="F30" s="190">
        <v>80</v>
      </c>
      <c r="G30" s="190">
        <v>80</v>
      </c>
      <c r="H30" s="190">
        <v>80</v>
      </c>
      <c r="I30" s="190">
        <v>80</v>
      </c>
      <c r="J30" s="190">
        <v>80</v>
      </c>
      <c r="K30" s="110" t="s">
        <v>5</v>
      </c>
      <c r="L30" s="239"/>
      <c r="M30" s="10"/>
    </row>
    <row r="31" spans="1:13" x14ac:dyDescent="0.3">
      <c r="A31" s="1"/>
      <c r="B31" s="171" t="s">
        <v>243</v>
      </c>
      <c r="C31" s="190">
        <v>20</v>
      </c>
      <c r="D31" s="190">
        <v>20</v>
      </c>
      <c r="E31" s="190">
        <v>20</v>
      </c>
      <c r="F31" s="190">
        <v>20</v>
      </c>
      <c r="G31" s="190">
        <v>20</v>
      </c>
      <c r="H31" s="190">
        <v>20</v>
      </c>
      <c r="I31" s="190">
        <v>20</v>
      </c>
      <c r="J31" s="190">
        <v>20</v>
      </c>
      <c r="K31" s="110" t="s">
        <v>5</v>
      </c>
      <c r="L31" s="239"/>
      <c r="M31" s="10"/>
    </row>
    <row r="32" spans="1:13" x14ac:dyDescent="0.3">
      <c r="A32" s="1"/>
      <c r="B32" s="171" t="s">
        <v>914</v>
      </c>
      <c r="C32" s="190">
        <v>12</v>
      </c>
      <c r="D32" s="190">
        <v>12</v>
      </c>
      <c r="E32" s="190">
        <v>12</v>
      </c>
      <c r="F32" s="190">
        <v>12</v>
      </c>
      <c r="G32" s="190">
        <v>12</v>
      </c>
      <c r="H32" s="190">
        <v>12</v>
      </c>
      <c r="I32" s="190">
        <v>12</v>
      </c>
      <c r="J32" s="190">
        <v>12</v>
      </c>
      <c r="K32" s="190" t="s">
        <v>900</v>
      </c>
      <c r="L32" s="239" t="s">
        <v>859</v>
      </c>
      <c r="M32" s="10"/>
    </row>
    <row r="33" spans="1:14" x14ac:dyDescent="0.3">
      <c r="A33" s="1"/>
      <c r="B33" s="171" t="s">
        <v>857</v>
      </c>
      <c r="C33" s="136" t="s">
        <v>28</v>
      </c>
      <c r="D33" s="136" t="s">
        <v>28</v>
      </c>
      <c r="E33" s="136" t="s">
        <v>28</v>
      </c>
      <c r="F33" s="136" t="s">
        <v>28</v>
      </c>
      <c r="G33" s="136"/>
      <c r="H33" s="136"/>
      <c r="I33" s="136"/>
      <c r="J33" s="136"/>
      <c r="K33" s="110" t="s">
        <v>0</v>
      </c>
      <c r="L33" s="239"/>
      <c r="M33" s="10"/>
    </row>
    <row r="34" spans="1:14" x14ac:dyDescent="0.3">
      <c r="A34" s="1"/>
      <c r="B34" s="171" t="s">
        <v>858</v>
      </c>
      <c r="C34" s="136" t="s">
        <v>28</v>
      </c>
      <c r="D34" s="136" t="s">
        <v>28</v>
      </c>
      <c r="E34" s="136" t="s">
        <v>28</v>
      </c>
      <c r="F34" s="136" t="s">
        <v>28</v>
      </c>
      <c r="G34" s="136"/>
      <c r="H34" s="136"/>
      <c r="I34" s="136"/>
      <c r="J34" s="136"/>
      <c r="K34" s="110"/>
      <c r="L34" s="239"/>
      <c r="M34" s="10"/>
    </row>
    <row r="35" spans="1:14" x14ac:dyDescent="0.3">
      <c r="A35" s="1"/>
      <c r="B35" s="563"/>
      <c r="C35" s="563"/>
      <c r="D35" s="563"/>
      <c r="E35" s="563"/>
      <c r="F35" s="563"/>
      <c r="G35" s="563"/>
      <c r="H35" s="563"/>
      <c r="I35" s="563"/>
      <c r="J35" s="563"/>
      <c r="K35" s="563"/>
      <c r="L35" s="563"/>
      <c r="M35" s="10"/>
    </row>
    <row r="36" spans="1:14" x14ac:dyDescent="0.3">
      <c r="A36" s="1"/>
      <c r="B36" s="187" t="s">
        <v>26</v>
      </c>
      <c r="C36" s="136"/>
      <c r="D36" s="136"/>
      <c r="E36" s="136"/>
      <c r="F36" s="136"/>
      <c r="G36" s="136"/>
      <c r="H36" s="136"/>
      <c r="I36" s="136"/>
      <c r="J36" s="136"/>
      <c r="K36" s="110"/>
      <c r="L36" s="239"/>
      <c r="M36" s="10"/>
    </row>
    <row r="37" spans="1:14" x14ac:dyDescent="0.3">
      <c r="A37" s="1"/>
      <c r="B37" s="171" t="s">
        <v>915</v>
      </c>
      <c r="C37" s="136">
        <v>0.65</v>
      </c>
      <c r="D37" s="136">
        <v>1</v>
      </c>
      <c r="E37" s="136">
        <v>1.5</v>
      </c>
      <c r="F37" s="136">
        <v>1.5</v>
      </c>
      <c r="G37" s="136">
        <v>0.5</v>
      </c>
      <c r="H37" s="136">
        <v>0.65</v>
      </c>
      <c r="I37" s="136">
        <v>1.5</v>
      </c>
      <c r="J37" s="136">
        <v>1.8</v>
      </c>
      <c r="K37" s="110"/>
      <c r="L37" s="239" t="s">
        <v>859</v>
      </c>
      <c r="M37" s="193"/>
    </row>
    <row r="38" spans="1:14" ht="17.100000000000001" customHeight="1" x14ac:dyDescent="0.3">
      <c r="A38" s="1"/>
      <c r="B38" s="171" t="s">
        <v>916</v>
      </c>
      <c r="C38" s="561">
        <v>35</v>
      </c>
      <c r="D38" s="561">
        <v>20</v>
      </c>
      <c r="E38" s="561">
        <v>15</v>
      </c>
      <c r="F38" s="561">
        <v>10</v>
      </c>
      <c r="G38" s="561">
        <v>35</v>
      </c>
      <c r="H38" s="561">
        <v>35</v>
      </c>
      <c r="I38" s="561">
        <v>10</v>
      </c>
      <c r="J38" s="561">
        <v>20</v>
      </c>
      <c r="K38" s="562"/>
      <c r="L38" s="560" t="s">
        <v>859</v>
      </c>
      <c r="M38" s="193"/>
    </row>
    <row r="39" spans="1:14" ht="34.200000000000003" hidden="1" x14ac:dyDescent="0.3">
      <c r="A39" s="1"/>
      <c r="B39" s="194">
        <f>500/7.48</f>
        <v>66.844919786096256</v>
      </c>
      <c r="C39" s="144" t="s">
        <v>153</v>
      </c>
      <c r="D39" s="141" t="e">
        <f>#REF!*100</f>
        <v>#REF!</v>
      </c>
      <c r="E39" s="141" t="e">
        <f>#REF!</f>
        <v>#REF!</v>
      </c>
      <c r="F39" s="141" t="e">
        <f>E39</f>
        <v>#REF!</v>
      </c>
      <c r="G39" s="141" t="e">
        <f>F39</f>
        <v>#REF!</v>
      </c>
      <c r="H39" s="145"/>
      <c r="I39" s="145"/>
      <c r="J39" s="112"/>
      <c r="K39" s="112"/>
      <c r="L39" s="118" t="s">
        <v>154</v>
      </c>
      <c r="M39" s="143" t="s">
        <v>155</v>
      </c>
      <c r="N39" s="195"/>
    </row>
    <row r="40" spans="1:14" hidden="1" x14ac:dyDescent="0.3">
      <c r="A40" s="1"/>
      <c r="C40" s="194"/>
      <c r="D40" s="194"/>
      <c r="E40" s="194"/>
      <c r="F40" s="194"/>
      <c r="G40" s="194"/>
      <c r="N40" s="10"/>
    </row>
    <row r="41" spans="1:14" hidden="1" x14ac:dyDescent="0.3">
      <c r="A41" s="1"/>
      <c r="C41" s="556"/>
      <c r="D41" s="196"/>
      <c r="E41" s="196"/>
      <c r="F41" s="196"/>
      <c r="G41" s="196"/>
      <c r="H41" s="92"/>
      <c r="I41" s="92"/>
      <c r="N41" s="10"/>
    </row>
    <row r="42" spans="1:14" ht="14.4" hidden="1" customHeight="1" x14ac:dyDescent="0.3">
      <c r="A42" s="606"/>
      <c r="B42" s="606"/>
      <c r="C42" s="606"/>
      <c r="D42" s="606"/>
      <c r="E42" s="606"/>
      <c r="F42" s="606"/>
      <c r="G42" s="606"/>
      <c r="H42" s="606"/>
      <c r="I42" s="606"/>
      <c r="J42" s="553"/>
      <c r="K42" s="146"/>
      <c r="L42" s="606"/>
      <c r="M42" s="606"/>
      <c r="N42" s="10"/>
    </row>
    <row r="43" spans="1:14" ht="14.4" hidden="1" customHeight="1" x14ac:dyDescent="0.3">
      <c r="A43" s="146"/>
      <c r="C43" s="606"/>
      <c r="D43" s="607"/>
      <c r="E43" s="607"/>
      <c r="F43" s="607"/>
      <c r="G43" s="607"/>
      <c r="H43" s="607"/>
      <c r="I43" s="607"/>
      <c r="J43" s="607"/>
      <c r="K43" s="607"/>
      <c r="L43" s="606"/>
      <c r="M43" s="606"/>
      <c r="N43" s="10"/>
    </row>
    <row r="44" spans="1:14" ht="14.4" hidden="1" customHeight="1" x14ac:dyDescent="0.3">
      <c r="A44" s="170"/>
      <c r="B44" s="606"/>
      <c r="C44" s="607"/>
      <c r="D44" s="607"/>
      <c r="E44" s="607"/>
      <c r="F44" s="607"/>
      <c r="G44" s="607"/>
      <c r="H44" s="607"/>
      <c r="I44" s="607"/>
      <c r="J44" s="607"/>
      <c r="K44" s="146"/>
      <c r="L44" s="606"/>
      <c r="M44" s="606"/>
      <c r="N44" s="10"/>
    </row>
    <row r="45" spans="1:14" ht="14.4" hidden="1" customHeight="1" x14ac:dyDescent="0.3">
      <c r="A45" s="146"/>
      <c r="C45" s="606"/>
      <c r="D45" s="607"/>
      <c r="E45" s="607"/>
      <c r="F45" s="607"/>
      <c r="G45" s="607"/>
      <c r="H45" s="607"/>
      <c r="I45" s="607"/>
      <c r="J45" s="607"/>
      <c r="K45" s="607"/>
      <c r="L45" s="606"/>
      <c r="M45" s="606"/>
      <c r="N45" s="10"/>
    </row>
    <row r="46" spans="1:14" ht="14.4" hidden="1" customHeight="1" x14ac:dyDescent="0.3">
      <c r="A46" s="146"/>
      <c r="B46" s="606"/>
      <c r="C46" s="607"/>
      <c r="D46" s="607"/>
      <c r="E46" s="607"/>
      <c r="F46" s="607"/>
      <c r="G46" s="607"/>
      <c r="H46" s="607"/>
      <c r="I46" s="607"/>
      <c r="J46" s="607"/>
      <c r="K46" s="146"/>
      <c r="L46" s="606"/>
      <c r="M46" s="606"/>
      <c r="N46" s="10"/>
    </row>
    <row r="47" spans="1:14" ht="3.9" hidden="1" customHeight="1" x14ac:dyDescent="0.3">
      <c r="B47" s="197"/>
      <c r="L47" s="606"/>
      <c r="M47" s="606"/>
      <c r="N47" s="10"/>
    </row>
    <row r="48" spans="1:14" x14ac:dyDescent="0.3">
      <c r="A48" s="146"/>
      <c r="B48" s="553"/>
      <c r="C48" s="553"/>
      <c r="D48" s="198"/>
      <c r="E48" s="553"/>
      <c r="F48" s="553"/>
      <c r="G48" s="553"/>
      <c r="H48" s="553"/>
      <c r="I48" s="553"/>
      <c r="J48" s="553"/>
      <c r="K48" s="146"/>
      <c r="L48" s="606"/>
      <c r="M48" s="606"/>
      <c r="N48" s="10"/>
    </row>
    <row r="49" spans="1:14" ht="14.4" customHeight="1" x14ac:dyDescent="0.3">
      <c r="A49" s="624" t="s">
        <v>6</v>
      </c>
      <c r="B49" s="624"/>
      <c r="C49" s="556"/>
      <c r="D49" s="556"/>
      <c r="E49" s="556"/>
      <c r="F49" s="556"/>
      <c r="G49" s="556"/>
      <c r="H49" s="556"/>
      <c r="I49" s="556"/>
      <c r="J49" s="556"/>
      <c r="K49" s="146"/>
      <c r="L49" s="606"/>
      <c r="M49" s="606"/>
      <c r="N49" s="10"/>
    </row>
    <row r="50" spans="1:14" x14ac:dyDescent="0.3">
      <c r="A50" s="149" t="s">
        <v>5</v>
      </c>
      <c r="B50" s="405" t="s">
        <v>901</v>
      </c>
      <c r="C50" s="410"/>
      <c r="D50" s="410"/>
      <c r="E50" s="410"/>
      <c r="F50" s="410"/>
      <c r="G50" s="410"/>
      <c r="H50" s="410"/>
      <c r="I50" s="410"/>
      <c r="J50" s="410"/>
      <c r="K50" s="402"/>
      <c r="L50" s="402"/>
      <c r="M50" s="402"/>
      <c r="N50" s="406"/>
    </row>
    <row r="51" spans="1:14" x14ac:dyDescent="0.3">
      <c r="A51" s="149" t="s">
        <v>4</v>
      </c>
      <c r="B51" s="405" t="s">
        <v>902</v>
      </c>
      <c r="C51" s="410"/>
      <c r="D51" s="410"/>
      <c r="E51" s="410"/>
      <c r="F51" s="410"/>
      <c r="G51" s="410"/>
      <c r="H51" s="410"/>
      <c r="I51" s="410"/>
      <c r="J51" s="410"/>
      <c r="K51" s="402"/>
      <c r="L51" s="402"/>
      <c r="M51" s="402"/>
      <c r="N51" s="407"/>
    </row>
    <row r="52" spans="1:14" ht="15" customHeight="1" x14ac:dyDescent="0.3">
      <c r="A52" s="149" t="s">
        <v>3</v>
      </c>
      <c r="B52" s="405" t="s">
        <v>883</v>
      </c>
      <c r="C52" s="404"/>
      <c r="D52" s="404"/>
      <c r="E52" s="404"/>
      <c r="F52" s="404"/>
      <c r="G52" s="404"/>
      <c r="H52" s="404"/>
      <c r="I52" s="404"/>
      <c r="J52" s="404"/>
      <c r="K52" s="404"/>
      <c r="L52" s="404"/>
      <c r="M52" s="404"/>
      <c r="N52" s="552"/>
    </row>
    <row r="53" spans="1:14" x14ac:dyDescent="0.3">
      <c r="A53" s="149" t="s">
        <v>2</v>
      </c>
      <c r="B53" s="405" t="s">
        <v>903</v>
      </c>
      <c r="D53" s="410"/>
      <c r="E53" s="410"/>
      <c r="F53" s="410"/>
      <c r="G53" s="410"/>
      <c r="H53" s="410"/>
      <c r="I53" s="410"/>
      <c r="J53" s="410"/>
      <c r="K53" s="410"/>
      <c r="L53" s="402"/>
      <c r="M53" s="402"/>
      <c r="N53" s="552"/>
    </row>
    <row r="54" spans="1:14" ht="15" customHeight="1" x14ac:dyDescent="0.3">
      <c r="A54" s="149" t="s">
        <v>1</v>
      </c>
      <c r="B54" s="405" t="s">
        <v>904</v>
      </c>
      <c r="C54" s="405"/>
      <c r="D54" s="405"/>
      <c r="E54" s="405"/>
      <c r="F54" s="405"/>
      <c r="G54" s="405"/>
      <c r="H54" s="405"/>
      <c r="I54" s="405"/>
      <c r="J54" s="405"/>
      <c r="K54" s="146"/>
      <c r="L54" s="91"/>
      <c r="M54" s="91"/>
      <c r="N54" s="552"/>
    </row>
    <row r="55" spans="1:14" ht="15" customHeight="1" x14ac:dyDescent="0.3">
      <c r="A55" s="149" t="s">
        <v>0</v>
      </c>
      <c r="B55" s="405" t="s">
        <v>905</v>
      </c>
      <c r="C55" s="405"/>
      <c r="D55" s="405"/>
      <c r="E55" s="405"/>
      <c r="F55" s="405"/>
      <c r="G55" s="405"/>
      <c r="H55" s="405"/>
      <c r="I55" s="405"/>
      <c r="J55" s="405"/>
      <c r="K55" s="405"/>
      <c r="L55" s="405"/>
      <c r="M55" s="405"/>
      <c r="N55" s="552"/>
    </row>
    <row r="56" spans="1:14" ht="15" customHeight="1" x14ac:dyDescent="0.3">
      <c r="A56" s="149" t="s">
        <v>40</v>
      </c>
      <c r="B56" s="91" t="s">
        <v>906</v>
      </c>
      <c r="C56" s="91"/>
      <c r="D56" s="91"/>
      <c r="E56" s="91"/>
      <c r="F56" s="91"/>
      <c r="G56" s="91"/>
      <c r="H56" s="91"/>
      <c r="I56" s="91"/>
      <c r="J56" s="91"/>
      <c r="K56" s="91"/>
      <c r="L56" s="91"/>
      <c r="M56" s="91"/>
      <c r="N56" s="552"/>
    </row>
    <row r="57" spans="1:14" ht="15" customHeight="1" x14ac:dyDescent="0.3">
      <c r="A57" s="149" t="s">
        <v>41</v>
      </c>
      <c r="B57" s="91" t="s">
        <v>873</v>
      </c>
      <c r="C57" s="91"/>
      <c r="D57" s="91"/>
      <c r="E57" s="91"/>
      <c r="F57" s="91"/>
      <c r="G57" s="91"/>
      <c r="H57" s="91"/>
      <c r="I57" s="91"/>
      <c r="J57" s="91"/>
      <c r="K57" s="91"/>
      <c r="L57" s="406"/>
      <c r="M57" s="406"/>
      <c r="N57" s="552"/>
    </row>
    <row r="58" spans="1:14" ht="15" customHeight="1" x14ac:dyDescent="0.3">
      <c r="A58" s="149" t="s">
        <v>127</v>
      </c>
      <c r="B58" s="247" t="s">
        <v>907</v>
      </c>
      <c r="C58" s="404"/>
      <c r="D58" s="404"/>
      <c r="E58" s="404"/>
      <c r="F58" s="404"/>
      <c r="G58" s="404"/>
      <c r="H58" s="404"/>
      <c r="I58" s="404"/>
      <c r="J58" s="404"/>
      <c r="K58" s="406"/>
      <c r="L58" s="406"/>
      <c r="M58" s="406"/>
      <c r="N58" s="552"/>
    </row>
    <row r="59" spans="1:14" x14ac:dyDescent="0.3">
      <c r="A59" s="149"/>
      <c r="B59" s="210"/>
      <c r="C59" s="408"/>
      <c r="D59" s="408"/>
      <c r="E59" s="408"/>
      <c r="F59" s="408"/>
      <c r="G59" s="408"/>
      <c r="H59" s="408"/>
      <c r="I59" s="408"/>
      <c r="J59" s="408"/>
      <c r="K59" s="408"/>
      <c r="L59" s="408"/>
      <c r="M59" s="408"/>
      <c r="N59" s="408"/>
    </row>
    <row r="60" spans="1:14" x14ac:dyDescent="0.3">
      <c r="A60" s="147" t="s">
        <v>27</v>
      </c>
      <c r="B60" s="409"/>
      <c r="C60" s="409"/>
      <c r="D60" s="409"/>
      <c r="E60" s="409"/>
      <c r="F60" s="409"/>
      <c r="G60" s="409"/>
      <c r="H60" s="409"/>
      <c r="I60" s="409"/>
      <c r="J60" s="552"/>
      <c r="K60" s="552"/>
      <c r="L60" s="552"/>
      <c r="M60" s="552"/>
      <c r="N60" s="552"/>
    </row>
    <row r="61" spans="1:14" x14ac:dyDescent="0.3">
      <c r="A61" s="1">
        <v>21</v>
      </c>
      <c r="B61" s="247" t="s">
        <v>876</v>
      </c>
      <c r="D61" s="554"/>
      <c r="E61" s="554"/>
      <c r="F61" s="554"/>
      <c r="G61" s="554"/>
      <c r="H61" s="554"/>
      <c r="I61" s="554"/>
      <c r="J61" s="554"/>
      <c r="K61" s="554"/>
      <c r="L61" s="552"/>
      <c r="M61" s="552"/>
      <c r="N61" s="552"/>
    </row>
    <row r="62" spans="1:14" x14ac:dyDescent="0.3">
      <c r="A62" s="1">
        <v>24</v>
      </c>
      <c r="B62" s="247" t="s">
        <v>877</v>
      </c>
      <c r="D62" s="554"/>
      <c r="E62" s="554"/>
      <c r="F62" s="554"/>
      <c r="G62" s="554"/>
      <c r="H62" s="554"/>
      <c r="I62" s="554"/>
      <c r="J62" s="554"/>
      <c r="K62" s="554"/>
      <c r="L62" s="552"/>
      <c r="M62" s="552"/>
      <c r="N62" s="552"/>
    </row>
    <row r="63" spans="1:14" x14ac:dyDescent="0.3">
      <c r="A63" s="1">
        <v>26</v>
      </c>
      <c r="B63" s="247" t="s">
        <v>878</v>
      </c>
      <c r="D63" s="554"/>
      <c r="E63" s="554"/>
      <c r="F63" s="554"/>
      <c r="G63" s="554"/>
      <c r="H63" s="554"/>
      <c r="I63" s="554"/>
      <c r="J63" s="554"/>
      <c r="K63" s="554"/>
      <c r="L63" s="552"/>
      <c r="M63" s="552"/>
      <c r="N63" s="552"/>
    </row>
    <row r="64" spans="1:14" x14ac:dyDescent="0.3">
      <c r="B64" s="552"/>
      <c r="C64" s="552"/>
      <c r="D64" s="552"/>
      <c r="E64" s="552"/>
      <c r="F64" s="552"/>
      <c r="G64" s="552"/>
      <c r="H64" s="552"/>
      <c r="I64" s="552"/>
      <c r="J64" s="552"/>
      <c r="K64" s="552"/>
      <c r="L64" s="552"/>
      <c r="M64" s="552"/>
      <c r="N64" s="552"/>
    </row>
  </sheetData>
  <mergeCells count="17">
    <mergeCell ref="C43:K43"/>
    <mergeCell ref="L43:M43"/>
    <mergeCell ref="C3:L3"/>
    <mergeCell ref="G4:H4"/>
    <mergeCell ref="I4:J4"/>
    <mergeCell ref="A42:I42"/>
    <mergeCell ref="L42:M42"/>
    <mergeCell ref="L47:M47"/>
    <mergeCell ref="L48:M48"/>
    <mergeCell ref="A49:B49"/>
    <mergeCell ref="L49:M49"/>
    <mergeCell ref="B44:J44"/>
    <mergeCell ref="L44:M44"/>
    <mergeCell ref="C45:K45"/>
    <mergeCell ref="L45:M45"/>
    <mergeCell ref="B46:J46"/>
    <mergeCell ref="L46:M46"/>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56" t="s">
        <v>20</v>
      </c>
      <c r="C3" s="657" t="s">
        <v>252</v>
      </c>
      <c r="D3" s="658"/>
      <c r="E3" s="658"/>
      <c r="F3" s="658"/>
      <c r="G3" s="658"/>
      <c r="H3" s="658"/>
      <c r="I3" s="658"/>
      <c r="J3" s="658"/>
      <c r="K3" s="658"/>
      <c r="L3" s="658"/>
      <c r="M3" s="659"/>
    </row>
    <row r="4" spans="2:13" ht="24" customHeight="1" x14ac:dyDescent="0.3">
      <c r="B4" s="257"/>
      <c r="C4" s="258">
        <v>2015</v>
      </c>
      <c r="D4" s="258">
        <v>2020</v>
      </c>
      <c r="E4" s="258">
        <v>2030</v>
      </c>
      <c r="F4" s="258">
        <v>2040</v>
      </c>
      <c r="G4" s="259">
        <v>2050</v>
      </c>
      <c r="H4" s="660" t="s">
        <v>25</v>
      </c>
      <c r="I4" s="660"/>
      <c r="J4" s="660" t="s">
        <v>24</v>
      </c>
      <c r="K4" s="660"/>
      <c r="L4" s="258" t="s">
        <v>19</v>
      </c>
      <c r="M4" s="258" t="s">
        <v>18</v>
      </c>
    </row>
    <row r="5" spans="2:13" x14ac:dyDescent="0.3">
      <c r="B5" s="257"/>
      <c r="C5" s="258"/>
      <c r="D5" s="258"/>
      <c r="E5" s="258"/>
      <c r="F5" s="258"/>
      <c r="G5" s="259"/>
      <c r="H5" s="258" t="s">
        <v>17</v>
      </c>
      <c r="I5" s="258" t="s">
        <v>16</v>
      </c>
      <c r="J5" s="258" t="s">
        <v>17</v>
      </c>
      <c r="K5" s="258" t="s">
        <v>16</v>
      </c>
      <c r="L5" s="258"/>
      <c r="M5" s="258"/>
    </row>
    <row r="6" spans="2:13" x14ac:dyDescent="0.3">
      <c r="B6" s="260" t="s">
        <v>15</v>
      </c>
      <c r="C6" s="261"/>
      <c r="D6" s="261"/>
      <c r="E6" s="261"/>
      <c r="F6" s="261"/>
      <c r="G6" s="261"/>
      <c r="H6" s="262"/>
      <c r="I6" s="261"/>
      <c r="J6" s="261"/>
      <c r="K6" s="261"/>
      <c r="L6" s="263"/>
      <c r="M6" s="264"/>
    </row>
    <row r="7" spans="2:13" x14ac:dyDescent="0.3">
      <c r="B7" s="265" t="s">
        <v>253</v>
      </c>
      <c r="C7" s="257">
        <v>100</v>
      </c>
      <c r="D7" s="257">
        <v>100</v>
      </c>
      <c r="E7" s="257">
        <v>100</v>
      </c>
      <c r="F7" s="257">
        <v>100</v>
      </c>
      <c r="G7" s="266">
        <v>100</v>
      </c>
      <c r="H7" s="267">
        <v>0.5</v>
      </c>
      <c r="I7" s="267">
        <v>2</v>
      </c>
      <c r="J7" s="267">
        <v>0.5</v>
      </c>
      <c r="K7" s="267">
        <v>2</v>
      </c>
      <c r="L7" s="268" t="s">
        <v>5</v>
      </c>
      <c r="M7" s="268">
        <v>1</v>
      </c>
    </row>
    <row r="8" spans="2:13" x14ac:dyDescent="0.3">
      <c r="B8" s="269" t="s">
        <v>586</v>
      </c>
      <c r="C8" s="270">
        <v>125</v>
      </c>
      <c r="D8" s="270">
        <v>125</v>
      </c>
      <c r="E8" s="270">
        <v>125</v>
      </c>
      <c r="F8" s="270">
        <v>125</v>
      </c>
      <c r="G8" s="271">
        <v>125</v>
      </c>
      <c r="H8" s="272">
        <v>0.5</v>
      </c>
      <c r="I8" s="272">
        <v>2</v>
      </c>
      <c r="J8" s="272">
        <v>0.5</v>
      </c>
      <c r="K8" s="272">
        <v>2</v>
      </c>
      <c r="L8" s="273" t="s">
        <v>254</v>
      </c>
      <c r="M8" s="273"/>
    </row>
    <row r="9" spans="2:13" x14ac:dyDescent="0.3">
      <c r="B9" s="274" t="s">
        <v>240</v>
      </c>
      <c r="C9" s="275"/>
      <c r="D9" s="275"/>
      <c r="E9" s="275"/>
      <c r="F9" s="275"/>
      <c r="G9" s="275"/>
      <c r="H9" s="266"/>
      <c r="I9" s="275"/>
      <c r="J9" s="275"/>
      <c r="K9" s="275"/>
      <c r="L9" s="276"/>
      <c r="M9" s="277"/>
    </row>
    <row r="10" spans="2:13" x14ac:dyDescent="0.3">
      <c r="B10" s="278" t="s">
        <v>256</v>
      </c>
      <c r="C10" s="279">
        <v>0.92500000000000004</v>
      </c>
      <c r="D10" s="279">
        <v>0.92600000000000005</v>
      </c>
      <c r="E10" s="279">
        <v>0.92900000000000005</v>
      </c>
      <c r="F10" s="279">
        <v>0.93100000000000005</v>
      </c>
      <c r="G10" s="280">
        <v>0.93300000000000005</v>
      </c>
      <c r="H10" s="281">
        <v>0.99</v>
      </c>
      <c r="I10" s="281">
        <v>1.01</v>
      </c>
      <c r="J10" s="281">
        <v>0.99</v>
      </c>
      <c r="K10" s="281">
        <v>1.01</v>
      </c>
      <c r="L10" s="282" t="s">
        <v>257</v>
      </c>
      <c r="M10" s="282">
        <v>4</v>
      </c>
    </row>
    <row r="11" spans="2:13" x14ac:dyDescent="0.3">
      <c r="B11" s="265" t="s">
        <v>258</v>
      </c>
      <c r="C11" s="257">
        <v>4.5999999999999999E-2</v>
      </c>
      <c r="D11" s="257">
        <v>4.5999999999999999E-2</v>
      </c>
      <c r="E11" s="257">
        <v>4.5999999999999999E-2</v>
      </c>
      <c r="F11" s="257">
        <v>4.5999999999999999E-2</v>
      </c>
      <c r="G11" s="266">
        <v>4.5999999999999999E-2</v>
      </c>
      <c r="H11" s="283">
        <v>0.93</v>
      </c>
      <c r="I11" s="283">
        <v>1.07</v>
      </c>
      <c r="J11" s="283">
        <v>0.93</v>
      </c>
      <c r="K11" s="283">
        <v>1.07</v>
      </c>
      <c r="L11" s="268" t="s">
        <v>259</v>
      </c>
      <c r="M11" s="268">
        <v>4</v>
      </c>
    </row>
    <row r="12" spans="2:13" x14ac:dyDescent="0.3">
      <c r="B12" s="265" t="s">
        <v>260</v>
      </c>
      <c r="C12" s="257">
        <v>4.0000000000000001E-3</v>
      </c>
      <c r="D12" s="257">
        <v>4.0000000000000001E-3</v>
      </c>
      <c r="E12" s="257">
        <v>3.0000000000000001E-3</v>
      </c>
      <c r="F12" s="284">
        <v>2.5000000000000001E-3</v>
      </c>
      <c r="G12" s="266">
        <v>2E-3</v>
      </c>
      <c r="H12" s="283">
        <v>0.5</v>
      </c>
      <c r="I12" s="283">
        <v>1.5</v>
      </c>
      <c r="J12" s="283">
        <v>0.75</v>
      </c>
      <c r="K12" s="283">
        <v>1.25</v>
      </c>
      <c r="L12" s="268" t="s">
        <v>257</v>
      </c>
      <c r="M12" s="268">
        <v>4</v>
      </c>
    </row>
    <row r="13" spans="2:13" x14ac:dyDescent="0.3">
      <c r="B13" s="265" t="s">
        <v>261</v>
      </c>
      <c r="C13" s="257">
        <v>2.5000000000000001E-2</v>
      </c>
      <c r="D13" s="257">
        <v>2.4E-2</v>
      </c>
      <c r="E13" s="257">
        <v>2.1999999999999999E-2</v>
      </c>
      <c r="F13" s="257">
        <v>0.02</v>
      </c>
      <c r="G13" s="266">
        <v>1.7999999999999999E-2</v>
      </c>
      <c r="H13" s="283">
        <v>0.5</v>
      </c>
      <c r="I13" s="283">
        <v>1.5</v>
      </c>
      <c r="J13" s="283">
        <v>0.75</v>
      </c>
      <c r="K13" s="283">
        <v>1.25</v>
      </c>
      <c r="L13" s="268" t="s">
        <v>257</v>
      </c>
      <c r="M13" s="268">
        <v>4</v>
      </c>
    </row>
    <row r="14" spans="2:13" x14ac:dyDescent="0.3">
      <c r="B14" s="285" t="s">
        <v>241</v>
      </c>
      <c r="C14" s="257"/>
      <c r="D14" s="257"/>
      <c r="E14" s="257"/>
      <c r="F14" s="257"/>
      <c r="G14" s="266"/>
      <c r="H14" s="257"/>
      <c r="I14" s="257"/>
      <c r="J14" s="257"/>
      <c r="K14" s="257"/>
      <c r="L14" s="268"/>
      <c r="M14" s="268"/>
    </row>
    <row r="15" spans="2:13" x14ac:dyDescent="0.3">
      <c r="B15" s="265" t="s">
        <v>262</v>
      </c>
      <c r="C15" s="257">
        <v>0.90300000000000002</v>
      </c>
      <c r="D15" s="257">
        <v>0.90300000000000002</v>
      </c>
      <c r="E15" s="257">
        <v>0.90300000000000002</v>
      </c>
      <c r="F15" s="257">
        <v>0.90300000000000002</v>
      </c>
      <c r="G15" s="266">
        <v>0.90300000000000002</v>
      </c>
      <c r="H15" s="283">
        <v>0.99</v>
      </c>
      <c r="I15" s="283">
        <v>1.01</v>
      </c>
      <c r="J15" s="283">
        <v>0.99</v>
      </c>
      <c r="K15" s="283">
        <v>1.01</v>
      </c>
      <c r="L15" s="268" t="s">
        <v>0</v>
      </c>
      <c r="M15" s="268">
        <v>4</v>
      </c>
    </row>
    <row r="16" spans="2:13" x14ac:dyDescent="0.3">
      <c r="B16" s="265" t="s">
        <v>263</v>
      </c>
      <c r="C16" s="257">
        <v>3.9E-2</v>
      </c>
      <c r="D16" s="257">
        <v>3.9E-2</v>
      </c>
      <c r="E16" s="257">
        <v>3.9E-2</v>
      </c>
      <c r="F16" s="257">
        <v>3.9E-2</v>
      </c>
      <c r="G16" s="266">
        <v>3.9E-2</v>
      </c>
      <c r="H16" s="283">
        <v>0.99</v>
      </c>
      <c r="I16" s="283">
        <v>1.01</v>
      </c>
      <c r="J16" s="283">
        <v>0.99</v>
      </c>
      <c r="K16" s="283">
        <v>1.01</v>
      </c>
      <c r="L16" s="268" t="s">
        <v>0</v>
      </c>
      <c r="M16" s="268">
        <v>4</v>
      </c>
    </row>
    <row r="17" spans="2:13" x14ac:dyDescent="0.3">
      <c r="B17" s="274"/>
      <c r="C17" s="275"/>
      <c r="D17" s="275"/>
      <c r="E17" s="275"/>
      <c r="F17" s="275"/>
      <c r="G17" s="275"/>
      <c r="H17" s="266"/>
      <c r="I17" s="275"/>
      <c r="J17" s="275"/>
      <c r="K17" s="275"/>
      <c r="L17" s="276"/>
      <c r="M17" s="277"/>
    </row>
    <row r="18" spans="2:13" x14ac:dyDescent="0.3">
      <c r="B18" s="265" t="s">
        <v>99</v>
      </c>
      <c r="C18" s="257">
        <v>0</v>
      </c>
      <c r="D18" s="257">
        <v>0</v>
      </c>
      <c r="E18" s="257">
        <v>0</v>
      </c>
      <c r="F18" s="257">
        <v>0</v>
      </c>
      <c r="G18" s="266">
        <v>0</v>
      </c>
      <c r="H18" s="257"/>
      <c r="I18" s="257"/>
      <c r="J18" s="257"/>
      <c r="K18" s="257"/>
      <c r="L18" s="268" t="s">
        <v>41</v>
      </c>
      <c r="M18" s="268"/>
    </row>
    <row r="19" spans="2:13" x14ac:dyDescent="0.3">
      <c r="B19" s="265" t="s">
        <v>23</v>
      </c>
      <c r="C19" s="286">
        <v>2</v>
      </c>
      <c r="D19" s="286">
        <v>2</v>
      </c>
      <c r="E19" s="286">
        <v>2</v>
      </c>
      <c r="F19" s="286">
        <v>2</v>
      </c>
      <c r="G19" s="287">
        <v>2</v>
      </c>
      <c r="H19" s="257"/>
      <c r="I19" s="257"/>
      <c r="J19" s="257"/>
      <c r="K19" s="268"/>
      <c r="L19" s="268"/>
      <c r="M19" s="257"/>
    </row>
    <row r="20" spans="2:13" x14ac:dyDescent="0.3">
      <c r="B20" s="265" t="s">
        <v>14</v>
      </c>
      <c r="C20" s="286">
        <v>25</v>
      </c>
      <c r="D20" s="286">
        <v>25</v>
      </c>
      <c r="E20" s="286">
        <v>25</v>
      </c>
      <c r="F20" s="286">
        <v>25</v>
      </c>
      <c r="G20" s="287">
        <v>25</v>
      </c>
      <c r="H20" s="257"/>
      <c r="I20" s="257"/>
      <c r="J20" s="257"/>
      <c r="K20" s="268"/>
      <c r="L20" s="268"/>
      <c r="M20" s="257"/>
    </row>
    <row r="21" spans="2:13" x14ac:dyDescent="0.3">
      <c r="B21" s="265" t="s">
        <v>12</v>
      </c>
      <c r="C21" s="286">
        <v>1.5</v>
      </c>
      <c r="D21" s="286">
        <v>1.5</v>
      </c>
      <c r="E21" s="286">
        <v>1.5</v>
      </c>
      <c r="F21" s="286">
        <v>1.5</v>
      </c>
      <c r="G21" s="287">
        <v>1.5</v>
      </c>
      <c r="H21" s="257"/>
      <c r="I21" s="257"/>
      <c r="J21" s="257"/>
      <c r="K21" s="268"/>
      <c r="L21" s="268"/>
      <c r="M21" s="257"/>
    </row>
    <row r="22" spans="2:13" x14ac:dyDescent="0.3">
      <c r="B22" s="274" t="s">
        <v>9</v>
      </c>
      <c r="C22" s="275"/>
      <c r="D22" s="275"/>
      <c r="E22" s="275"/>
      <c r="F22" s="275"/>
      <c r="G22" s="275"/>
      <c r="H22" s="266"/>
      <c r="I22" s="275"/>
      <c r="J22" s="275"/>
      <c r="K22" s="275"/>
      <c r="L22" s="276"/>
      <c r="M22" s="277"/>
    </row>
    <row r="23" spans="2:13" x14ac:dyDescent="0.3">
      <c r="B23" s="265" t="s">
        <v>587</v>
      </c>
      <c r="C23" s="288">
        <f>C32/1.25</f>
        <v>0.51200000000000001</v>
      </c>
      <c r="D23" s="288">
        <f t="shared" ref="D23:E23" si="0">D32/1.25</f>
        <v>0.504</v>
      </c>
      <c r="E23" s="288">
        <f t="shared" si="0"/>
        <v>0.496</v>
      </c>
      <c r="F23" s="288">
        <v>0.49</v>
      </c>
      <c r="G23" s="289">
        <f>G32/1.25</f>
        <v>0.48</v>
      </c>
      <c r="H23" s="283">
        <v>0.9</v>
      </c>
      <c r="I23" s="283">
        <v>1.1000000000000001</v>
      </c>
      <c r="J23" s="283">
        <v>0.9</v>
      </c>
      <c r="K23" s="283">
        <v>1.1000000000000001</v>
      </c>
      <c r="L23" s="268" t="s">
        <v>265</v>
      </c>
      <c r="M23" s="268"/>
    </row>
    <row r="24" spans="2:13" x14ac:dyDescent="0.3">
      <c r="B24" s="265" t="s">
        <v>266</v>
      </c>
      <c r="C24" s="290" t="s">
        <v>267</v>
      </c>
      <c r="D24" s="257">
        <v>75</v>
      </c>
      <c r="E24" s="257">
        <v>75</v>
      </c>
      <c r="F24" s="257">
        <v>75</v>
      </c>
      <c r="G24" s="266">
        <v>75</v>
      </c>
      <c r="H24" s="257"/>
      <c r="I24" s="257"/>
      <c r="J24" s="257"/>
      <c r="K24" s="257"/>
      <c r="L24" s="268" t="s">
        <v>40</v>
      </c>
      <c r="M24" s="268"/>
    </row>
    <row r="25" spans="2:13" x14ac:dyDescent="0.3">
      <c r="B25" s="265" t="s">
        <v>268</v>
      </c>
      <c r="C25" s="290" t="s">
        <v>269</v>
      </c>
      <c r="D25" s="257">
        <v>25</v>
      </c>
      <c r="E25" s="257">
        <v>25</v>
      </c>
      <c r="F25" s="257">
        <v>25</v>
      </c>
      <c r="G25" s="266">
        <v>25</v>
      </c>
      <c r="H25" s="257"/>
      <c r="I25" s="257"/>
      <c r="J25" s="257"/>
      <c r="K25" s="257"/>
      <c r="L25" s="268" t="s">
        <v>40</v>
      </c>
      <c r="M25" s="268"/>
    </row>
    <row r="26" spans="2:13" x14ac:dyDescent="0.3">
      <c r="B26" s="265" t="s">
        <v>588</v>
      </c>
      <c r="C26" s="284">
        <v>1.7600000000000001E-2</v>
      </c>
      <c r="D26" s="284">
        <v>1.7600000000000001E-2</v>
      </c>
      <c r="E26" s="284">
        <v>1.7600000000000001E-2</v>
      </c>
      <c r="F26" s="284">
        <v>1.7600000000000001E-2</v>
      </c>
      <c r="G26" s="291">
        <v>1.7600000000000001E-2</v>
      </c>
      <c r="H26" s="283">
        <v>0.9</v>
      </c>
      <c r="I26" s="283">
        <v>1.1000000000000001</v>
      </c>
      <c r="J26" s="283">
        <v>0.9</v>
      </c>
      <c r="K26" s="283">
        <v>1.1000000000000001</v>
      </c>
      <c r="L26" s="268" t="s">
        <v>271</v>
      </c>
      <c r="M26" s="268"/>
    </row>
    <row r="27" spans="2:13" x14ac:dyDescent="0.3">
      <c r="B27" s="265" t="s">
        <v>589</v>
      </c>
      <c r="C27" s="288">
        <v>6.77</v>
      </c>
      <c r="D27" s="288">
        <v>6.77</v>
      </c>
      <c r="E27" s="288">
        <v>6.77</v>
      </c>
      <c r="F27" s="288">
        <v>6.77</v>
      </c>
      <c r="G27" s="289">
        <v>6.77</v>
      </c>
      <c r="H27" s="283">
        <v>0.9</v>
      </c>
      <c r="I27" s="283">
        <v>1.1000000000000001</v>
      </c>
      <c r="J27" s="283">
        <v>0.9</v>
      </c>
      <c r="K27" s="283">
        <v>1.1000000000000001</v>
      </c>
      <c r="L27" s="268" t="s">
        <v>271</v>
      </c>
      <c r="M27" s="268"/>
    </row>
    <row r="28" spans="2:13" x14ac:dyDescent="0.3">
      <c r="B28" s="265" t="s">
        <v>590</v>
      </c>
      <c r="C28" s="257">
        <v>0</v>
      </c>
      <c r="D28" s="257">
        <v>0</v>
      </c>
      <c r="E28" s="257">
        <v>0</v>
      </c>
      <c r="F28" s="257">
        <v>0</v>
      </c>
      <c r="G28" s="266">
        <v>0</v>
      </c>
      <c r="H28" s="257"/>
      <c r="I28" s="257"/>
      <c r="J28" s="257"/>
      <c r="K28" s="257"/>
      <c r="L28" s="268"/>
      <c r="M28" s="268"/>
    </row>
    <row r="29" spans="2:13" x14ac:dyDescent="0.3">
      <c r="B29" s="274" t="s">
        <v>244</v>
      </c>
      <c r="C29" s="275"/>
      <c r="D29" s="275"/>
      <c r="E29" s="275"/>
      <c r="F29" s="275"/>
      <c r="G29" s="275"/>
      <c r="H29" s="266"/>
      <c r="I29" s="275"/>
      <c r="J29" s="275"/>
      <c r="K29" s="275"/>
      <c r="L29" s="276"/>
      <c r="M29" s="277"/>
    </row>
    <row r="30" spans="2:13" x14ac:dyDescent="0.3">
      <c r="B30" s="265" t="s">
        <v>273</v>
      </c>
      <c r="C30" s="286">
        <v>37.200000000000003</v>
      </c>
      <c r="D30" s="286">
        <v>37.200000000000003</v>
      </c>
      <c r="E30" s="286">
        <v>37.200000000000003</v>
      </c>
      <c r="F30" s="286">
        <v>37.200000000000003</v>
      </c>
      <c r="G30" s="287">
        <v>37.200000000000003</v>
      </c>
      <c r="H30" s="257"/>
      <c r="I30" s="257"/>
      <c r="J30" s="257"/>
      <c r="K30" s="268"/>
      <c r="L30" s="268"/>
      <c r="M30" s="257"/>
    </row>
    <row r="31" spans="2:13" x14ac:dyDescent="0.3">
      <c r="B31" s="265" t="s">
        <v>591</v>
      </c>
      <c r="C31" s="286">
        <v>0.88500000000000001</v>
      </c>
      <c r="D31" s="286">
        <v>0.88500000000000001</v>
      </c>
      <c r="E31" s="286">
        <v>0.88500000000000001</v>
      </c>
      <c r="F31" s="286">
        <v>0.88500000000000001</v>
      </c>
      <c r="G31" s="287">
        <v>0.88500000000000001</v>
      </c>
      <c r="H31" s="257"/>
      <c r="I31" s="257"/>
      <c r="J31" s="257"/>
      <c r="K31" s="257"/>
      <c r="L31" s="257"/>
      <c r="M31" s="257"/>
    </row>
    <row r="32" spans="2:13" x14ac:dyDescent="0.3">
      <c r="B32" s="265" t="s">
        <v>264</v>
      </c>
      <c r="C32" s="290">
        <v>0.64</v>
      </c>
      <c r="D32" s="257">
        <v>0.63</v>
      </c>
      <c r="E32" s="257">
        <v>0.62</v>
      </c>
      <c r="F32" s="257">
        <v>0.61</v>
      </c>
      <c r="G32" s="289">
        <v>0.6</v>
      </c>
      <c r="H32" s="283">
        <v>0.9</v>
      </c>
      <c r="I32" s="283">
        <v>1.1000000000000001</v>
      </c>
      <c r="J32" s="283">
        <v>0.9</v>
      </c>
      <c r="K32" s="283">
        <v>1.1000000000000001</v>
      </c>
      <c r="L32" s="268" t="s">
        <v>592</v>
      </c>
      <c r="M32" s="268"/>
    </row>
    <row r="33" spans="2:13" x14ac:dyDescent="0.3">
      <c r="B33" s="265" t="s">
        <v>266</v>
      </c>
      <c r="C33" s="290" t="s">
        <v>267</v>
      </c>
      <c r="D33" s="257">
        <v>75</v>
      </c>
      <c r="E33" s="257">
        <v>75</v>
      </c>
      <c r="F33" s="257">
        <v>75</v>
      </c>
      <c r="G33" s="266">
        <v>75</v>
      </c>
      <c r="H33" s="257"/>
      <c r="I33" s="257"/>
      <c r="J33" s="257"/>
      <c r="K33" s="257"/>
      <c r="L33" s="268" t="s">
        <v>40</v>
      </c>
      <c r="M33" s="268"/>
    </row>
    <row r="34" spans="2:13" x14ac:dyDescent="0.3">
      <c r="B34" s="265" t="s">
        <v>268</v>
      </c>
      <c r="C34" s="290" t="s">
        <v>269</v>
      </c>
      <c r="D34" s="257">
        <v>25</v>
      </c>
      <c r="E34" s="257">
        <v>25</v>
      </c>
      <c r="F34" s="257">
        <v>25</v>
      </c>
      <c r="G34" s="266">
        <v>25</v>
      </c>
      <c r="H34" s="257"/>
      <c r="I34" s="257"/>
      <c r="J34" s="257"/>
      <c r="K34" s="257"/>
      <c r="L34" s="268" t="s">
        <v>40</v>
      </c>
      <c r="M34" s="268"/>
    </row>
    <row r="35" spans="2:13" x14ac:dyDescent="0.3">
      <c r="B35" s="265" t="s">
        <v>270</v>
      </c>
      <c r="C35" s="284">
        <v>2.1999999999999999E-2</v>
      </c>
      <c r="D35" s="284">
        <v>2.1999999999999999E-2</v>
      </c>
      <c r="E35" s="284">
        <v>2.1999999999999999E-2</v>
      </c>
      <c r="F35" s="284">
        <v>2.1999999999999999E-2</v>
      </c>
      <c r="G35" s="291">
        <v>2.1999999999999999E-2</v>
      </c>
      <c r="H35" s="283">
        <v>0.9</v>
      </c>
      <c r="I35" s="283">
        <v>1.1000000000000001</v>
      </c>
      <c r="J35" s="283">
        <v>0.9</v>
      </c>
      <c r="K35" s="283">
        <v>1.1000000000000001</v>
      </c>
      <c r="L35" s="268" t="s">
        <v>271</v>
      </c>
      <c r="M35" s="268"/>
    </row>
    <row r="36" spans="2:13" x14ac:dyDescent="0.3">
      <c r="B36" s="265" t="s">
        <v>272</v>
      </c>
      <c r="C36" s="284">
        <v>7.0000000000000007E-2</v>
      </c>
      <c r="D36" s="284">
        <v>7.0000000000000007E-2</v>
      </c>
      <c r="E36" s="284">
        <v>7.0000000000000007E-2</v>
      </c>
      <c r="F36" s="284">
        <v>7.0000000000000007E-2</v>
      </c>
      <c r="G36" s="291">
        <v>7.0000000000000007E-2</v>
      </c>
      <c r="H36" s="283">
        <v>0.9</v>
      </c>
      <c r="I36" s="283">
        <v>1.1000000000000001</v>
      </c>
      <c r="J36" s="283">
        <v>0.9</v>
      </c>
      <c r="K36" s="283">
        <v>1.1000000000000001</v>
      </c>
      <c r="L36" s="268" t="s">
        <v>271</v>
      </c>
      <c r="M36" s="268"/>
    </row>
    <row r="39" spans="2:13" x14ac:dyDescent="0.3">
      <c r="B39" s="253" t="s">
        <v>6</v>
      </c>
    </row>
    <row r="40" spans="2:13" x14ac:dyDescent="0.3">
      <c r="B40" s="252" t="s">
        <v>274</v>
      </c>
    </row>
    <row r="41" spans="2:13" x14ac:dyDescent="0.3">
      <c r="B41" s="252" t="s">
        <v>275</v>
      </c>
    </row>
    <row r="42" spans="2:13" x14ac:dyDescent="0.3">
      <c r="B42" s="252" t="s">
        <v>276</v>
      </c>
    </row>
    <row r="43" spans="2:13" x14ac:dyDescent="0.3">
      <c r="B43" s="252" t="s">
        <v>277</v>
      </c>
    </row>
    <row r="44" spans="2:13" x14ac:dyDescent="0.3">
      <c r="B44" s="252" t="s">
        <v>278</v>
      </c>
    </row>
    <row r="45" spans="2:13" x14ac:dyDescent="0.3">
      <c r="B45" s="252" t="s">
        <v>279</v>
      </c>
    </row>
    <row r="46" spans="2:13" x14ac:dyDescent="0.3">
      <c r="B46" s="252" t="s">
        <v>280</v>
      </c>
    </row>
    <row r="47" spans="2:13" x14ac:dyDescent="0.3">
      <c r="B47" s="252" t="s">
        <v>281</v>
      </c>
    </row>
    <row r="48" spans="2:13" x14ac:dyDescent="0.3">
      <c r="B48" s="252" t="s">
        <v>282</v>
      </c>
    </row>
    <row r="49" spans="2:2" x14ac:dyDescent="0.3">
      <c r="B49" s="252" t="s">
        <v>283</v>
      </c>
    </row>
    <row r="50" spans="2:2" x14ac:dyDescent="0.3">
      <c r="B50" s="252" t="s">
        <v>284</v>
      </c>
    </row>
    <row r="51" spans="2:2" x14ac:dyDescent="0.3">
      <c r="B51" s="252" t="s">
        <v>285</v>
      </c>
    </row>
    <row r="52" spans="2:2" x14ac:dyDescent="0.3">
      <c r="B52" s="252" t="s">
        <v>286</v>
      </c>
    </row>
    <row r="54" spans="2:2" x14ac:dyDescent="0.3">
      <c r="B54" s="253" t="s">
        <v>287</v>
      </c>
    </row>
    <row r="55" spans="2:2" x14ac:dyDescent="0.3">
      <c r="B55" s="252" t="s">
        <v>579</v>
      </c>
    </row>
    <row r="56" spans="2:2" x14ac:dyDescent="0.3">
      <c r="B56" s="252" t="s">
        <v>288</v>
      </c>
    </row>
    <row r="57" spans="2:2" x14ac:dyDescent="0.3">
      <c r="B57" s="252" t="s">
        <v>289</v>
      </c>
    </row>
    <row r="58" spans="2:2" x14ac:dyDescent="0.3">
      <c r="B58" s="252" t="s">
        <v>290</v>
      </c>
    </row>
    <row r="59" spans="2:2" x14ac:dyDescent="0.3">
      <c r="B59" s="252" t="s">
        <v>291</v>
      </c>
    </row>
    <row r="60" spans="2:2" x14ac:dyDescent="0.3">
      <c r="B60" s="252" t="s">
        <v>292</v>
      </c>
    </row>
    <row r="61" spans="2:2" x14ac:dyDescent="0.3">
      <c r="B61" s="252" t="s">
        <v>293</v>
      </c>
    </row>
    <row r="62" spans="2:2" x14ac:dyDescent="0.3">
      <c r="B62" s="252" t="s">
        <v>294</v>
      </c>
    </row>
    <row r="63" spans="2:2" x14ac:dyDescent="0.3">
      <c r="B63" s="252" t="s">
        <v>295</v>
      </c>
    </row>
    <row r="64" spans="2:2" x14ac:dyDescent="0.3">
      <c r="B64" s="252" t="s">
        <v>296</v>
      </c>
    </row>
    <row r="65" spans="2:2" x14ac:dyDescent="0.3">
      <c r="B65" s="252" t="s">
        <v>297</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255"/>
    </row>
    <row r="3" spans="2:13" ht="15" customHeight="1" x14ac:dyDescent="0.3">
      <c r="B3" s="292" t="s">
        <v>20</v>
      </c>
      <c r="C3" s="654" t="s">
        <v>593</v>
      </c>
      <c r="D3" s="661"/>
      <c r="E3" s="661"/>
      <c r="F3" s="661"/>
      <c r="G3" s="661"/>
      <c r="H3" s="661"/>
      <c r="I3" s="661"/>
      <c r="J3" s="661"/>
      <c r="K3" s="661"/>
      <c r="L3" s="661"/>
      <c r="M3" s="661"/>
    </row>
    <row r="4" spans="2:13" ht="22.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296" t="s">
        <v>15</v>
      </c>
      <c r="C6" s="297"/>
      <c r="D6" s="297"/>
      <c r="E6" s="297"/>
      <c r="F6" s="297"/>
      <c r="G6" s="297"/>
      <c r="H6" s="297"/>
      <c r="I6" s="297"/>
      <c r="J6" s="297"/>
      <c r="K6" s="297"/>
      <c r="L6" s="298"/>
      <c r="M6" s="299"/>
    </row>
    <row r="7" spans="2:13" x14ac:dyDescent="0.3">
      <c r="B7" s="300" t="s">
        <v>253</v>
      </c>
      <c r="C7" s="301">
        <v>50</v>
      </c>
      <c r="D7" s="301">
        <v>50</v>
      </c>
      <c r="E7" s="301">
        <v>50</v>
      </c>
      <c r="F7" s="301">
        <v>50</v>
      </c>
      <c r="G7" s="301">
        <v>50</v>
      </c>
      <c r="H7" s="302">
        <v>0.5</v>
      </c>
      <c r="I7" s="302">
        <v>2</v>
      </c>
      <c r="J7" s="302">
        <v>0.5</v>
      </c>
      <c r="K7" s="302">
        <v>2</v>
      </c>
      <c r="L7" s="303" t="s">
        <v>5</v>
      </c>
      <c r="M7" s="303">
        <v>1</v>
      </c>
    </row>
    <row r="8" spans="2:13" x14ac:dyDescent="0.3">
      <c r="B8" s="304" t="s">
        <v>594</v>
      </c>
      <c r="C8" s="305">
        <v>60</v>
      </c>
      <c r="D8" s="305">
        <v>60</v>
      </c>
      <c r="E8" s="305">
        <v>60</v>
      </c>
      <c r="F8" s="305">
        <v>60</v>
      </c>
      <c r="G8" s="305">
        <v>60</v>
      </c>
      <c r="H8" s="306">
        <v>0.5</v>
      </c>
      <c r="I8" s="306">
        <v>2</v>
      </c>
      <c r="J8" s="306">
        <v>0.5</v>
      </c>
      <c r="K8" s="306">
        <v>2</v>
      </c>
      <c r="L8" s="307" t="s">
        <v>254</v>
      </c>
      <c r="M8" s="307"/>
    </row>
    <row r="9" spans="2:13" x14ac:dyDescent="0.3">
      <c r="B9" s="296" t="s">
        <v>255</v>
      </c>
      <c r="C9" s="297"/>
      <c r="D9" s="297"/>
      <c r="E9" s="297"/>
      <c r="F9" s="297"/>
      <c r="G9" s="297"/>
      <c r="H9" s="297"/>
      <c r="I9" s="297"/>
      <c r="J9" s="297"/>
      <c r="K9" s="297"/>
      <c r="L9" s="298"/>
      <c r="M9" s="299"/>
    </row>
    <row r="10" spans="2:13" x14ac:dyDescent="0.3">
      <c r="B10" s="304" t="s">
        <v>256</v>
      </c>
      <c r="C10" s="305">
        <v>0.90600000000000003</v>
      </c>
      <c r="D10" s="305">
        <v>0.90900000000000003</v>
      </c>
      <c r="E10" s="305">
        <v>0.91200000000000003</v>
      </c>
      <c r="F10" s="305">
        <v>0.91200000000000003</v>
      </c>
      <c r="G10" s="305">
        <v>0.91200000000000003</v>
      </c>
      <c r="H10" s="308">
        <v>0.99</v>
      </c>
      <c r="I10" s="308">
        <v>1.01</v>
      </c>
      <c r="J10" s="308">
        <v>0.99</v>
      </c>
      <c r="K10" s="308">
        <v>1.01</v>
      </c>
      <c r="L10" s="307" t="s">
        <v>257</v>
      </c>
      <c r="M10" s="307">
        <v>1</v>
      </c>
    </row>
    <row r="11" spans="2:13" x14ac:dyDescent="0.3">
      <c r="B11" s="304" t="s">
        <v>258</v>
      </c>
      <c r="C11" s="305">
        <v>4.3999999999999997E-2</v>
      </c>
      <c r="D11" s="305">
        <v>4.3999999999999997E-2</v>
      </c>
      <c r="E11" s="305">
        <v>4.3999999999999997E-2</v>
      </c>
      <c r="F11" s="305">
        <v>4.3999999999999997E-2</v>
      </c>
      <c r="G11" s="305">
        <v>4.3999999999999997E-2</v>
      </c>
      <c r="H11" s="308">
        <v>0.93</v>
      </c>
      <c r="I11" s="308">
        <v>1.07</v>
      </c>
      <c r="J11" s="308">
        <v>0.93</v>
      </c>
      <c r="K11" s="308">
        <v>1.07</v>
      </c>
      <c r="L11" s="307" t="s">
        <v>259</v>
      </c>
      <c r="M11" s="307">
        <v>1</v>
      </c>
    </row>
    <row r="12" spans="2:13" x14ac:dyDescent="0.3">
      <c r="B12" s="304" t="s">
        <v>260</v>
      </c>
      <c r="C12" s="305">
        <v>7.0000000000000001E-3</v>
      </c>
      <c r="D12" s="305">
        <v>6.0000000000000001E-3</v>
      </c>
      <c r="E12" s="305">
        <v>5.0000000000000001E-3</v>
      </c>
      <c r="F12" s="305">
        <v>5.0000000000000001E-3</v>
      </c>
      <c r="G12" s="305">
        <v>4.0000000000000001E-3</v>
      </c>
      <c r="H12" s="308">
        <v>0.5</v>
      </c>
      <c r="I12" s="308">
        <v>1.5</v>
      </c>
      <c r="J12" s="308">
        <v>0.5</v>
      </c>
      <c r="K12" s="308">
        <v>1.5</v>
      </c>
      <c r="L12" s="307" t="s">
        <v>257</v>
      </c>
      <c r="M12" s="307">
        <v>1</v>
      </c>
    </row>
    <row r="13" spans="2:13" x14ac:dyDescent="0.3">
      <c r="B13" s="304" t="s">
        <v>261</v>
      </c>
      <c r="C13" s="305">
        <v>4.3999999999999997E-2</v>
      </c>
      <c r="D13" s="305">
        <v>0.04</v>
      </c>
      <c r="E13" s="305">
        <v>3.5999999999999997E-2</v>
      </c>
      <c r="F13" s="305">
        <v>3.4000000000000002E-2</v>
      </c>
      <c r="G13" s="305">
        <v>3.2000000000000001E-2</v>
      </c>
      <c r="H13" s="308">
        <v>0.5</v>
      </c>
      <c r="I13" s="308">
        <v>0.5</v>
      </c>
      <c r="J13" s="308">
        <v>0.5</v>
      </c>
      <c r="K13" s="308">
        <v>0.5</v>
      </c>
      <c r="L13" s="307" t="s">
        <v>257</v>
      </c>
      <c r="M13" s="307">
        <v>1</v>
      </c>
    </row>
    <row r="14" spans="2:13" x14ac:dyDescent="0.3">
      <c r="B14" s="296" t="s">
        <v>241</v>
      </c>
      <c r="C14" s="297"/>
      <c r="D14" s="297"/>
      <c r="E14" s="297"/>
      <c r="F14" s="297"/>
      <c r="G14" s="297"/>
      <c r="H14" s="297"/>
      <c r="I14" s="297"/>
      <c r="J14" s="297"/>
      <c r="K14" s="297"/>
      <c r="L14" s="298"/>
      <c r="M14" s="299"/>
    </row>
    <row r="15" spans="2:13" x14ac:dyDescent="0.3">
      <c r="B15" s="304" t="s">
        <v>595</v>
      </c>
      <c r="C15" s="305">
        <v>0.84</v>
      </c>
      <c r="D15" s="305">
        <v>0.85</v>
      </c>
      <c r="E15" s="305">
        <v>0.86</v>
      </c>
      <c r="F15" s="305">
        <v>0.86</v>
      </c>
      <c r="G15" s="305">
        <v>0.87</v>
      </c>
      <c r="H15" s="308">
        <v>0.99</v>
      </c>
      <c r="I15" s="308">
        <v>1.01</v>
      </c>
      <c r="J15" s="308">
        <v>0.99</v>
      </c>
      <c r="K15" s="308">
        <v>1.01</v>
      </c>
      <c r="L15" s="307" t="s">
        <v>0</v>
      </c>
      <c r="M15" s="307">
        <v>1</v>
      </c>
    </row>
    <row r="16" spans="2:13" x14ac:dyDescent="0.3">
      <c r="B16" s="304" t="s">
        <v>596</v>
      </c>
      <c r="C16" s="305">
        <v>0.04</v>
      </c>
      <c r="D16" s="305">
        <v>0.04</v>
      </c>
      <c r="E16" s="305">
        <v>0.04</v>
      </c>
      <c r="F16" s="305">
        <v>0.04</v>
      </c>
      <c r="G16" s="305">
        <v>0.04</v>
      </c>
      <c r="H16" s="308">
        <v>0.99</v>
      </c>
      <c r="I16" s="308">
        <v>1.01</v>
      </c>
      <c r="J16" s="308">
        <v>0.99</v>
      </c>
      <c r="K16" s="308">
        <v>1.01</v>
      </c>
      <c r="L16" s="307" t="s">
        <v>0</v>
      </c>
      <c r="M16" s="307">
        <v>1</v>
      </c>
    </row>
    <row r="17" spans="2:13" x14ac:dyDescent="0.3">
      <c r="B17" s="296"/>
      <c r="C17" s="297"/>
      <c r="D17" s="297"/>
      <c r="E17" s="297"/>
      <c r="F17" s="297"/>
      <c r="G17" s="297"/>
      <c r="H17" s="297"/>
      <c r="I17" s="297"/>
      <c r="J17" s="297"/>
      <c r="K17" s="297"/>
      <c r="L17" s="298"/>
      <c r="M17" s="299"/>
    </row>
    <row r="18" spans="2:13" x14ac:dyDescent="0.3">
      <c r="B18" s="304" t="s">
        <v>99</v>
      </c>
      <c r="C18" s="305">
        <v>0</v>
      </c>
      <c r="D18" s="305">
        <v>0</v>
      </c>
      <c r="E18" s="305">
        <v>0</v>
      </c>
      <c r="F18" s="305">
        <v>0</v>
      </c>
      <c r="G18" s="305">
        <v>0</v>
      </c>
      <c r="H18" s="305"/>
      <c r="I18" s="305"/>
      <c r="J18" s="305"/>
      <c r="K18" s="305"/>
      <c r="L18" s="307" t="s">
        <v>41</v>
      </c>
      <c r="M18" s="307"/>
    </row>
    <row r="19" spans="2:13" x14ac:dyDescent="0.3">
      <c r="B19" s="304" t="s">
        <v>23</v>
      </c>
      <c r="C19" s="309">
        <v>2</v>
      </c>
      <c r="D19" s="309">
        <v>2</v>
      </c>
      <c r="E19" s="309">
        <v>2</v>
      </c>
      <c r="F19" s="309">
        <v>2</v>
      </c>
      <c r="G19" s="309">
        <v>2</v>
      </c>
      <c r="H19" s="305"/>
      <c r="I19" s="305"/>
      <c r="J19" s="305"/>
      <c r="K19" s="305"/>
      <c r="L19" s="307"/>
      <c r="M19" s="307"/>
    </row>
    <row r="20" spans="2:13" x14ac:dyDescent="0.3">
      <c r="B20" s="304" t="s">
        <v>14</v>
      </c>
      <c r="C20" s="309">
        <v>25</v>
      </c>
      <c r="D20" s="309">
        <v>25</v>
      </c>
      <c r="E20" s="309">
        <v>25</v>
      </c>
      <c r="F20" s="309">
        <v>25</v>
      </c>
      <c r="G20" s="309">
        <v>25</v>
      </c>
      <c r="H20" s="305"/>
      <c r="I20" s="305"/>
      <c r="J20" s="305"/>
      <c r="K20" s="305"/>
      <c r="L20" s="307"/>
      <c r="M20" s="307"/>
    </row>
    <row r="21" spans="2:13" x14ac:dyDescent="0.3">
      <c r="B21" s="304" t="s">
        <v>12</v>
      </c>
      <c r="C21" s="309">
        <v>1.5</v>
      </c>
      <c r="D21" s="309">
        <v>1.5</v>
      </c>
      <c r="E21" s="309">
        <v>1.5</v>
      </c>
      <c r="F21" s="309">
        <v>1.5</v>
      </c>
      <c r="G21" s="309">
        <v>1.5</v>
      </c>
      <c r="H21" s="305"/>
      <c r="I21" s="305"/>
      <c r="J21" s="305"/>
      <c r="K21" s="305"/>
      <c r="L21" s="307"/>
      <c r="M21" s="307"/>
    </row>
    <row r="22" spans="2:13" x14ac:dyDescent="0.3">
      <c r="B22" s="296" t="s">
        <v>9</v>
      </c>
      <c r="C22" s="297"/>
      <c r="D22" s="297"/>
      <c r="E22" s="297"/>
      <c r="F22" s="297"/>
      <c r="G22" s="297"/>
      <c r="H22" s="297"/>
      <c r="I22" s="297"/>
      <c r="J22" s="297"/>
      <c r="K22" s="297"/>
      <c r="L22" s="298"/>
      <c r="M22" s="299"/>
    </row>
    <row r="23" spans="2:13" x14ac:dyDescent="0.3">
      <c r="B23" s="304" t="s">
        <v>587</v>
      </c>
      <c r="C23" s="310">
        <v>1.0811526411014516</v>
      </c>
      <c r="D23" s="311">
        <v>1.016120903290838</v>
      </c>
      <c r="E23" s="311">
        <v>0.93483123102757082</v>
      </c>
      <c r="F23" s="311">
        <v>0.89418639489593754</v>
      </c>
      <c r="G23" s="311">
        <v>0.84</v>
      </c>
      <c r="H23" s="306">
        <v>0.8</v>
      </c>
      <c r="I23" s="306">
        <v>1.2</v>
      </c>
      <c r="J23" s="306">
        <v>0.9</v>
      </c>
      <c r="K23" s="306">
        <v>1.1000000000000001</v>
      </c>
      <c r="L23" s="307" t="s">
        <v>265</v>
      </c>
      <c r="M23" s="307">
        <v>3</v>
      </c>
    </row>
    <row r="24" spans="2:13" x14ac:dyDescent="0.3">
      <c r="B24" s="304" t="s">
        <v>266</v>
      </c>
      <c r="C24" s="312">
        <v>75</v>
      </c>
      <c r="D24" s="305">
        <v>75</v>
      </c>
      <c r="E24" s="305">
        <v>75</v>
      </c>
      <c r="F24" s="305">
        <v>75</v>
      </c>
      <c r="G24" s="305">
        <v>75</v>
      </c>
      <c r="H24" s="305"/>
      <c r="I24" s="305"/>
      <c r="J24" s="305"/>
      <c r="K24" s="305"/>
      <c r="L24" s="307" t="s">
        <v>40</v>
      </c>
      <c r="M24" s="307"/>
    </row>
    <row r="25" spans="2:13" x14ac:dyDescent="0.3">
      <c r="B25" s="304" t="s">
        <v>268</v>
      </c>
      <c r="C25" s="305">
        <v>25</v>
      </c>
      <c r="D25" s="305">
        <v>25</v>
      </c>
      <c r="E25" s="305">
        <v>25</v>
      </c>
      <c r="F25" s="305">
        <v>25</v>
      </c>
      <c r="G25" s="305">
        <v>25</v>
      </c>
      <c r="H25" s="308"/>
      <c r="I25" s="308"/>
      <c r="J25" s="308"/>
      <c r="K25" s="308"/>
      <c r="L25" s="307" t="s">
        <v>40</v>
      </c>
      <c r="M25" s="307"/>
    </row>
    <row r="26" spans="2:13" x14ac:dyDescent="0.3">
      <c r="B26" s="304" t="s">
        <v>588</v>
      </c>
      <c r="C26" s="313">
        <v>0.1224105461393597</v>
      </c>
      <c r="D26" s="313">
        <v>0.1224105461393597</v>
      </c>
      <c r="E26" s="313">
        <v>0.1224105461393597</v>
      </c>
      <c r="F26" s="313">
        <v>0.1224105461393597</v>
      </c>
      <c r="G26" s="313">
        <v>0.1224105461393597</v>
      </c>
      <c r="H26" s="308">
        <v>0.9</v>
      </c>
      <c r="I26" s="308">
        <v>1.1000000000000001</v>
      </c>
      <c r="J26" s="308">
        <v>0.9</v>
      </c>
      <c r="K26" s="308">
        <v>1.1000000000000001</v>
      </c>
      <c r="L26" s="307" t="s">
        <v>271</v>
      </c>
      <c r="M26" s="307">
        <v>4</v>
      </c>
    </row>
    <row r="27" spans="2:13" x14ac:dyDescent="0.3">
      <c r="B27" s="304" t="s">
        <v>589</v>
      </c>
      <c r="C27" s="311">
        <v>7.6543947517200612</v>
      </c>
      <c r="D27" s="311">
        <v>7.6543947517200612</v>
      </c>
      <c r="E27" s="311">
        <v>7.6543947517200612</v>
      </c>
      <c r="F27" s="311">
        <v>7.6543947517200612</v>
      </c>
      <c r="G27" s="311">
        <v>7.6543947517200612</v>
      </c>
      <c r="H27" s="308">
        <v>0.9</v>
      </c>
      <c r="I27" s="308">
        <v>1.1000000000000001</v>
      </c>
      <c r="J27" s="308">
        <v>0.9</v>
      </c>
      <c r="K27" s="308">
        <v>1.1000000000000001</v>
      </c>
      <c r="L27" s="307" t="s">
        <v>271</v>
      </c>
      <c r="M27" s="307">
        <v>4</v>
      </c>
    </row>
    <row r="28" spans="2:13" x14ac:dyDescent="0.3">
      <c r="B28" s="304" t="s">
        <v>590</v>
      </c>
      <c r="C28" s="311">
        <v>0</v>
      </c>
      <c r="D28" s="311">
        <v>0</v>
      </c>
      <c r="E28" s="311">
        <v>0</v>
      </c>
      <c r="F28" s="311">
        <v>0</v>
      </c>
      <c r="G28" s="311">
        <v>0</v>
      </c>
      <c r="H28" s="305"/>
      <c r="I28" s="305"/>
      <c r="J28" s="305"/>
      <c r="K28" s="305"/>
      <c r="L28" s="307"/>
      <c r="M28" s="307"/>
    </row>
    <row r="29" spans="2:13" x14ac:dyDescent="0.3">
      <c r="B29" s="296" t="s">
        <v>244</v>
      </c>
      <c r="C29" s="297"/>
      <c r="D29" s="297"/>
      <c r="E29" s="297"/>
      <c r="F29" s="297"/>
      <c r="G29" s="297"/>
      <c r="H29" s="297"/>
      <c r="I29" s="297"/>
      <c r="J29" s="297"/>
      <c r="K29" s="297"/>
      <c r="L29" s="298"/>
      <c r="M29" s="299"/>
    </row>
    <row r="30" spans="2:13" x14ac:dyDescent="0.3">
      <c r="B30" s="304" t="s">
        <v>273</v>
      </c>
      <c r="C30" s="309">
        <v>37.200000000000003</v>
      </c>
      <c r="D30" s="309">
        <v>37.200000000000003</v>
      </c>
      <c r="E30" s="309">
        <v>37.200000000000003</v>
      </c>
      <c r="F30" s="309">
        <v>37.200000000000003</v>
      </c>
      <c r="G30" s="309">
        <v>37.200000000000003</v>
      </c>
      <c r="H30" s="305"/>
      <c r="I30" s="305"/>
      <c r="J30" s="305"/>
      <c r="K30" s="305"/>
      <c r="L30" s="307"/>
      <c r="M30" s="307"/>
    </row>
    <row r="31" spans="2:13" x14ac:dyDescent="0.3">
      <c r="B31" s="304" t="s">
        <v>591</v>
      </c>
      <c r="C31" s="309">
        <v>0.88500000000000001</v>
      </c>
      <c r="D31" s="309">
        <v>0.88500000000000001</v>
      </c>
      <c r="E31" s="309">
        <v>0.88500000000000001</v>
      </c>
      <c r="F31" s="309">
        <v>0.88500000000000001</v>
      </c>
      <c r="G31" s="309">
        <v>0.88500000000000001</v>
      </c>
      <c r="H31" s="305"/>
      <c r="I31" s="305"/>
      <c r="J31" s="305"/>
      <c r="K31" s="305"/>
      <c r="L31" s="305"/>
      <c r="M31" s="305"/>
    </row>
    <row r="32" spans="2:13" x14ac:dyDescent="0.3">
      <c r="B32" s="304" t="s">
        <v>264</v>
      </c>
      <c r="C32" s="309">
        <v>1.33</v>
      </c>
      <c r="D32" s="309">
        <v>1.25</v>
      </c>
      <c r="E32" s="309">
        <v>1.1499999999999999</v>
      </c>
      <c r="F32" s="315">
        <v>1.1000000000000001</v>
      </c>
      <c r="G32" s="315">
        <v>1</v>
      </c>
      <c r="H32" s="316">
        <v>0.8</v>
      </c>
      <c r="I32" s="316">
        <v>1.2</v>
      </c>
      <c r="J32" s="316">
        <v>0.9</v>
      </c>
      <c r="K32" s="316">
        <v>1.1000000000000001</v>
      </c>
      <c r="L32" s="305"/>
      <c r="M32" s="305"/>
    </row>
    <row r="33" spans="2:13" x14ac:dyDescent="0.3">
      <c r="B33" s="304" t="s">
        <v>266</v>
      </c>
      <c r="C33" s="312">
        <v>75</v>
      </c>
      <c r="D33" s="305">
        <v>75</v>
      </c>
      <c r="E33" s="305">
        <v>75</v>
      </c>
      <c r="F33" s="305">
        <v>75</v>
      </c>
      <c r="G33" s="305">
        <v>75</v>
      </c>
      <c r="H33" s="305"/>
      <c r="I33" s="305"/>
      <c r="J33" s="305"/>
      <c r="K33" s="305"/>
      <c r="L33" s="307" t="s">
        <v>40</v>
      </c>
      <c r="M33" s="305"/>
    </row>
    <row r="34" spans="2:13" x14ac:dyDescent="0.3">
      <c r="B34" s="304" t="s">
        <v>268</v>
      </c>
      <c r="C34" s="305">
        <v>25</v>
      </c>
      <c r="D34" s="305">
        <v>25</v>
      </c>
      <c r="E34" s="305">
        <v>25</v>
      </c>
      <c r="F34" s="305">
        <v>25</v>
      </c>
      <c r="G34" s="305">
        <v>25</v>
      </c>
      <c r="H34" s="305"/>
      <c r="I34" s="305"/>
      <c r="J34" s="305"/>
      <c r="K34" s="305"/>
      <c r="L34" s="307" t="s">
        <v>40</v>
      </c>
      <c r="M34" s="305"/>
    </row>
    <row r="35" spans="2:13" x14ac:dyDescent="0.3">
      <c r="B35" s="304" t="s">
        <v>270</v>
      </c>
      <c r="C35" s="311">
        <v>0.14689265536723164</v>
      </c>
      <c r="D35" s="311">
        <v>0.14689265536723164</v>
      </c>
      <c r="E35" s="311">
        <v>0.14689265536723164</v>
      </c>
      <c r="F35" s="311">
        <v>0.14689265536723164</v>
      </c>
      <c r="G35" s="311">
        <v>0.14689265536723164</v>
      </c>
      <c r="H35" s="306">
        <v>0.9</v>
      </c>
      <c r="I35" s="306">
        <v>1.1000000000000001</v>
      </c>
      <c r="J35" s="306">
        <v>0.9</v>
      </c>
      <c r="K35" s="306">
        <v>1.1000000000000001</v>
      </c>
      <c r="L35" s="307" t="s">
        <v>271</v>
      </c>
      <c r="M35" s="305"/>
    </row>
    <row r="36" spans="2:13" x14ac:dyDescent="0.3">
      <c r="B36" s="304" t="s">
        <v>272</v>
      </c>
      <c r="C36" s="311">
        <v>7.909604519774012E-2</v>
      </c>
      <c r="D36" s="311">
        <v>7.909604519774012E-2</v>
      </c>
      <c r="E36" s="311">
        <v>7.909604519774012E-2</v>
      </c>
      <c r="F36" s="311">
        <v>7.909604519774012E-2</v>
      </c>
      <c r="G36" s="311">
        <v>7.909604519774012E-2</v>
      </c>
      <c r="H36" s="306">
        <v>0.9</v>
      </c>
      <c r="I36" s="306">
        <v>1.1000000000000001</v>
      </c>
      <c r="J36" s="306">
        <v>0.9</v>
      </c>
      <c r="K36" s="306">
        <v>1.1000000000000001</v>
      </c>
      <c r="L36" s="307" t="s">
        <v>271</v>
      </c>
      <c r="M36" s="305"/>
    </row>
    <row r="38" spans="2:13" x14ac:dyDescent="0.3">
      <c r="B38" s="253" t="s">
        <v>6</v>
      </c>
    </row>
    <row r="39" spans="2:13" x14ac:dyDescent="0.3">
      <c r="B39" s="252" t="s">
        <v>274</v>
      </c>
    </row>
    <row r="40" spans="2:13" x14ac:dyDescent="0.3">
      <c r="B40" s="252" t="s">
        <v>275</v>
      </c>
    </row>
    <row r="41" spans="2:13" x14ac:dyDescent="0.3">
      <c r="B41" s="252" t="s">
        <v>276</v>
      </c>
    </row>
    <row r="42" spans="2:13" x14ac:dyDescent="0.3">
      <c r="B42" s="252" t="s">
        <v>277</v>
      </c>
    </row>
    <row r="43" spans="2:13" x14ac:dyDescent="0.3">
      <c r="B43" s="252" t="s">
        <v>278</v>
      </c>
    </row>
    <row r="44" spans="2:13" x14ac:dyDescent="0.3">
      <c r="B44" s="252" t="s">
        <v>279</v>
      </c>
    </row>
    <row r="45" spans="2:13" x14ac:dyDescent="0.3">
      <c r="B45" s="252" t="s">
        <v>280</v>
      </c>
    </row>
    <row r="46" spans="2:13" x14ac:dyDescent="0.3">
      <c r="B46" s="252" t="s">
        <v>281</v>
      </c>
    </row>
    <row r="47" spans="2:13" x14ac:dyDescent="0.3">
      <c r="B47" s="252" t="s">
        <v>282</v>
      </c>
    </row>
    <row r="48" spans="2:13" x14ac:dyDescent="0.3">
      <c r="B48" s="252" t="s">
        <v>283</v>
      </c>
    </row>
    <row r="49" spans="2:2" x14ac:dyDescent="0.3">
      <c r="B49" s="252" t="s">
        <v>284</v>
      </c>
    </row>
    <row r="50" spans="2:2" x14ac:dyDescent="0.3">
      <c r="B50" s="252" t="s">
        <v>285</v>
      </c>
    </row>
    <row r="51" spans="2:2" x14ac:dyDescent="0.3">
      <c r="B51" s="252" t="s">
        <v>286</v>
      </c>
    </row>
    <row r="53" spans="2:2" x14ac:dyDescent="0.3">
      <c r="B53" s="253" t="s">
        <v>287</v>
      </c>
    </row>
    <row r="54" spans="2:2" x14ac:dyDescent="0.3">
      <c r="B54" s="252" t="s">
        <v>579</v>
      </c>
    </row>
    <row r="55" spans="2:2" x14ac:dyDescent="0.3">
      <c r="B55" s="252" t="s">
        <v>288</v>
      </c>
    </row>
    <row r="56" spans="2:2" x14ac:dyDescent="0.3">
      <c r="B56" s="252" t="s">
        <v>289</v>
      </c>
    </row>
    <row r="57" spans="2:2" x14ac:dyDescent="0.3">
      <c r="B57" s="252" t="s">
        <v>290</v>
      </c>
    </row>
    <row r="58" spans="2:2" x14ac:dyDescent="0.3">
      <c r="B58" s="252" t="s">
        <v>291</v>
      </c>
    </row>
    <row r="59" spans="2:2" x14ac:dyDescent="0.3">
      <c r="B59" s="252" t="s">
        <v>292</v>
      </c>
    </row>
    <row r="60" spans="2:2" x14ac:dyDescent="0.3">
      <c r="B60" s="252" t="s">
        <v>293</v>
      </c>
    </row>
    <row r="61" spans="2:2" x14ac:dyDescent="0.3">
      <c r="B61" s="252" t="s">
        <v>294</v>
      </c>
    </row>
    <row r="62" spans="2:2" x14ac:dyDescent="0.3">
      <c r="B62" s="252" t="s">
        <v>295</v>
      </c>
    </row>
    <row r="63" spans="2:2" x14ac:dyDescent="0.3">
      <c r="B63" s="252" t="s">
        <v>296</v>
      </c>
    </row>
    <row r="64" spans="2:2" x14ac:dyDescent="0.3">
      <c r="B64" s="252" t="s">
        <v>297</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J48" sqref="J48"/>
    </sheetView>
  </sheetViews>
  <sheetFormatPr defaultRowHeight="14.4" x14ac:dyDescent="0.3"/>
  <cols>
    <col min="1" max="1" width="2.109375" customWidth="1"/>
    <col min="2" max="2" width="39.88671875" customWidth="1"/>
    <col min="3" max="12" width="8" customWidth="1"/>
  </cols>
  <sheetData>
    <row r="2" spans="2:13" x14ac:dyDescent="0.3">
      <c r="H2" s="255"/>
    </row>
    <row r="3" spans="2:13" x14ac:dyDescent="0.3">
      <c r="B3" s="292" t="s">
        <v>20</v>
      </c>
      <c r="C3" s="654" t="s">
        <v>664</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07" t="s">
        <v>19</v>
      </c>
      <c r="M4" s="30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298</v>
      </c>
      <c r="C7" s="301">
        <v>500</v>
      </c>
      <c r="D7" s="301">
        <v>500</v>
      </c>
      <c r="E7" s="301">
        <v>750</v>
      </c>
      <c r="F7" s="301">
        <v>850</v>
      </c>
      <c r="G7" s="301">
        <v>1000</v>
      </c>
      <c r="H7" s="302">
        <v>0.5</v>
      </c>
      <c r="I7" s="302">
        <v>2</v>
      </c>
      <c r="J7" s="302">
        <v>0.5</v>
      </c>
      <c r="K7" s="302">
        <v>1</v>
      </c>
      <c r="L7" s="303" t="s">
        <v>299</v>
      </c>
      <c r="M7" s="303"/>
    </row>
    <row r="8" spans="2:13" x14ac:dyDescent="0.3">
      <c r="B8" s="305" t="s">
        <v>300</v>
      </c>
      <c r="C8" s="305">
        <v>730</v>
      </c>
      <c r="D8" s="305">
        <v>730</v>
      </c>
      <c r="E8" s="305">
        <v>1100</v>
      </c>
      <c r="F8" s="305">
        <v>1250</v>
      </c>
      <c r="G8" s="305">
        <v>1460</v>
      </c>
      <c r="H8" s="306">
        <v>0.5</v>
      </c>
      <c r="I8" s="306">
        <v>2</v>
      </c>
      <c r="J8" s="306">
        <v>0.5</v>
      </c>
      <c r="K8" s="306">
        <v>1</v>
      </c>
      <c r="L8" s="307" t="s">
        <v>301</v>
      </c>
      <c r="M8" s="307"/>
    </row>
    <row r="9" spans="2:13" x14ac:dyDescent="0.3">
      <c r="B9" s="320" t="s">
        <v>240</v>
      </c>
      <c r="C9" s="297"/>
      <c r="D9" s="297"/>
      <c r="E9" s="297"/>
      <c r="F9" s="297"/>
      <c r="G9" s="297"/>
      <c r="H9" s="297"/>
      <c r="I9" s="297"/>
      <c r="J9" s="297"/>
      <c r="K9" s="297"/>
      <c r="L9" s="298"/>
      <c r="M9" s="299"/>
    </row>
    <row r="10" spans="2:13" x14ac:dyDescent="0.3">
      <c r="B10" s="305" t="s">
        <v>302</v>
      </c>
      <c r="C10" s="305">
        <v>0.88100000000000001</v>
      </c>
      <c r="D10" s="305">
        <v>0.88100000000000001</v>
      </c>
      <c r="E10" s="305">
        <v>0.88100000000000001</v>
      </c>
      <c r="F10" s="305">
        <v>0.88100000000000001</v>
      </c>
      <c r="G10" s="305">
        <v>0.88100000000000001</v>
      </c>
      <c r="H10" s="308">
        <v>0.99</v>
      </c>
      <c r="I10" s="308">
        <v>1.01</v>
      </c>
      <c r="J10" s="308">
        <v>0.99</v>
      </c>
      <c r="K10" s="308">
        <v>1.01</v>
      </c>
      <c r="L10" s="307" t="s">
        <v>3</v>
      </c>
      <c r="M10" s="307" t="s">
        <v>303</v>
      </c>
    </row>
    <row r="11" spans="2:13" x14ac:dyDescent="0.3">
      <c r="B11" s="305" t="s">
        <v>304</v>
      </c>
      <c r="C11" s="305">
        <v>0.105</v>
      </c>
      <c r="D11" s="305">
        <v>0.105</v>
      </c>
      <c r="E11" s="305">
        <v>0.105</v>
      </c>
      <c r="F11" s="305">
        <v>0.105</v>
      </c>
      <c r="G11" s="305">
        <v>0.105</v>
      </c>
      <c r="H11" s="308">
        <v>0.93</v>
      </c>
      <c r="I11" s="308">
        <v>1.07</v>
      </c>
      <c r="J11" s="308">
        <v>0.93</v>
      </c>
      <c r="K11" s="308">
        <v>1.07</v>
      </c>
      <c r="L11" s="307" t="s">
        <v>305</v>
      </c>
      <c r="M11" s="307" t="s">
        <v>303</v>
      </c>
    </row>
    <row r="12" spans="2:13" x14ac:dyDescent="0.3">
      <c r="B12" s="305" t="s">
        <v>306</v>
      </c>
      <c r="C12" s="305">
        <v>8.0000000000000002E-3</v>
      </c>
      <c r="D12" s="305">
        <v>8.0000000000000002E-3</v>
      </c>
      <c r="E12" s="305">
        <v>8.0000000000000002E-3</v>
      </c>
      <c r="F12" s="305">
        <v>8.0000000000000002E-3</v>
      </c>
      <c r="G12" s="305">
        <v>8.0000000000000002E-3</v>
      </c>
      <c r="H12" s="308">
        <v>0.5</v>
      </c>
      <c r="I12" s="308">
        <v>1.5</v>
      </c>
      <c r="J12" s="308">
        <v>0.5</v>
      </c>
      <c r="K12" s="308">
        <v>1.5</v>
      </c>
      <c r="L12" s="307" t="s">
        <v>3</v>
      </c>
      <c r="M12" s="307" t="s">
        <v>303</v>
      </c>
    </row>
    <row r="13" spans="2:13" x14ac:dyDescent="0.3">
      <c r="B13" s="305" t="s">
        <v>307</v>
      </c>
      <c r="C13" s="305">
        <v>7.0000000000000001E-3</v>
      </c>
      <c r="D13" s="305">
        <v>7.0000000000000001E-3</v>
      </c>
      <c r="E13" s="305">
        <v>7.0000000000000001E-3</v>
      </c>
      <c r="F13" s="305">
        <v>7.0000000000000001E-3</v>
      </c>
      <c r="G13" s="305">
        <v>7.0000000000000001E-3</v>
      </c>
      <c r="H13" s="308">
        <v>0.5</v>
      </c>
      <c r="I13" s="308">
        <v>0.5</v>
      </c>
      <c r="J13" s="308">
        <v>0.5</v>
      </c>
      <c r="K13" s="308">
        <v>0.5</v>
      </c>
      <c r="L13" s="307" t="s">
        <v>3</v>
      </c>
      <c r="M13" s="307" t="s">
        <v>303</v>
      </c>
    </row>
    <row r="14" spans="2:13" x14ac:dyDescent="0.3">
      <c r="B14" s="320" t="s">
        <v>241</v>
      </c>
      <c r="C14" s="297"/>
      <c r="D14" s="297"/>
      <c r="E14" s="297"/>
      <c r="F14" s="297"/>
      <c r="G14" s="297"/>
      <c r="H14" s="297"/>
      <c r="I14" s="297"/>
      <c r="J14" s="297"/>
      <c r="K14" s="297"/>
      <c r="L14" s="298"/>
      <c r="M14" s="299"/>
    </row>
    <row r="15" spans="2:13" x14ac:dyDescent="0.3">
      <c r="B15" s="305" t="s">
        <v>308</v>
      </c>
      <c r="C15" s="313">
        <v>0.85</v>
      </c>
      <c r="D15" s="313">
        <v>0.85</v>
      </c>
      <c r="E15" s="313">
        <v>0.85</v>
      </c>
      <c r="F15" s="313">
        <v>0.85</v>
      </c>
      <c r="G15" s="313">
        <v>0.85</v>
      </c>
      <c r="H15" s="308">
        <v>0.99</v>
      </c>
      <c r="I15" s="308">
        <v>1.01</v>
      </c>
      <c r="J15" s="308">
        <v>0.99</v>
      </c>
      <c r="K15" s="308">
        <v>1.01</v>
      </c>
      <c r="L15" s="307" t="s">
        <v>309</v>
      </c>
      <c r="M15" s="307"/>
    </row>
    <row r="16" spans="2:13" x14ac:dyDescent="0.3">
      <c r="B16" s="305" t="s">
        <v>597</v>
      </c>
      <c r="C16" s="313">
        <v>6.6000000000000003E-2</v>
      </c>
      <c r="D16" s="313">
        <v>6.6000000000000003E-2</v>
      </c>
      <c r="E16" s="313">
        <v>6.6000000000000003E-2</v>
      </c>
      <c r="F16" s="313">
        <v>6.6000000000000003E-2</v>
      </c>
      <c r="G16" s="313">
        <v>6.6000000000000003E-2</v>
      </c>
      <c r="H16" s="308">
        <v>0.99</v>
      </c>
      <c r="I16" s="308">
        <v>1.01</v>
      </c>
      <c r="J16" s="308">
        <v>0.99</v>
      </c>
      <c r="K16" s="308">
        <v>1.01</v>
      </c>
      <c r="L16" s="307" t="s">
        <v>309</v>
      </c>
      <c r="M16" s="307"/>
    </row>
    <row r="17" spans="2:13" x14ac:dyDescent="0.3">
      <c r="B17" s="305" t="s">
        <v>598</v>
      </c>
      <c r="C17" s="313">
        <v>3.3000000000000002E-2</v>
      </c>
      <c r="D17" s="313">
        <v>3.3000000000000002E-2</v>
      </c>
      <c r="E17" s="313">
        <v>3.3000000000000002E-2</v>
      </c>
      <c r="F17" s="313">
        <v>3.3000000000000002E-2</v>
      </c>
      <c r="G17" s="313">
        <v>3.3000000000000002E-2</v>
      </c>
      <c r="H17" s="308">
        <v>0.99</v>
      </c>
      <c r="I17" s="308">
        <v>1.01</v>
      </c>
      <c r="J17" s="308">
        <v>0.99</v>
      </c>
      <c r="K17" s="308">
        <v>1.01</v>
      </c>
      <c r="L17" s="307" t="s">
        <v>309</v>
      </c>
      <c r="M17" s="307"/>
    </row>
    <row r="18" spans="2:13" x14ac:dyDescent="0.3">
      <c r="B18" s="305" t="s">
        <v>599</v>
      </c>
      <c r="C18" s="313">
        <v>2.75E-2</v>
      </c>
      <c r="D18" s="313">
        <v>2.75E-2</v>
      </c>
      <c r="E18" s="313">
        <v>2.75E-2</v>
      </c>
      <c r="F18" s="313">
        <v>2.75E-2</v>
      </c>
      <c r="G18" s="313">
        <v>2.75E-2</v>
      </c>
      <c r="H18" s="308">
        <v>0.99</v>
      </c>
      <c r="I18" s="308">
        <v>1.01</v>
      </c>
      <c r="J18" s="308">
        <v>0.99</v>
      </c>
      <c r="K18" s="308">
        <v>1.01</v>
      </c>
      <c r="L18" s="307" t="s">
        <v>309</v>
      </c>
      <c r="M18" s="307"/>
    </row>
    <row r="19" spans="2:13" x14ac:dyDescent="0.3">
      <c r="B19" s="305" t="s">
        <v>600</v>
      </c>
      <c r="C19" s="313">
        <f>0.0237*0.15</f>
        <v>3.5549999999999996E-3</v>
      </c>
      <c r="D19" s="313">
        <f t="shared" ref="D19:G19" si="0">0.0237*0.15</f>
        <v>3.5549999999999996E-3</v>
      </c>
      <c r="E19" s="313">
        <f t="shared" si="0"/>
        <v>3.5549999999999996E-3</v>
      </c>
      <c r="F19" s="313">
        <f t="shared" si="0"/>
        <v>3.5549999999999996E-3</v>
      </c>
      <c r="G19" s="313">
        <f t="shared" si="0"/>
        <v>3.5549999999999996E-3</v>
      </c>
      <c r="H19" s="308">
        <v>0.99</v>
      </c>
      <c r="I19" s="308">
        <v>1.01</v>
      </c>
      <c r="J19" s="308">
        <v>0.99</v>
      </c>
      <c r="K19" s="308">
        <v>1.01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5">
        <v>2</v>
      </c>
      <c r="D22" s="305">
        <v>2</v>
      </c>
      <c r="E22" s="305">
        <v>2</v>
      </c>
      <c r="F22" s="305">
        <v>2</v>
      </c>
      <c r="G22" s="305">
        <v>2</v>
      </c>
      <c r="H22" s="305"/>
      <c r="I22" s="305"/>
      <c r="J22" s="305"/>
      <c r="K22" s="305"/>
      <c r="L22" s="307"/>
      <c r="M22" s="307">
        <v>7</v>
      </c>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587</v>
      </c>
      <c r="C26" s="311">
        <v>0.76498843622131285</v>
      </c>
      <c r="D26" s="311">
        <v>0.75609322184664662</v>
      </c>
      <c r="E26" s="311">
        <v>0.63754427390791024</v>
      </c>
      <c r="F26" s="311">
        <v>0.59840000000000004</v>
      </c>
      <c r="G26" s="311">
        <v>0.57818893435331797</v>
      </c>
      <c r="H26" s="308">
        <v>0.9</v>
      </c>
      <c r="I26" s="308">
        <v>1.1000000000000001</v>
      </c>
      <c r="J26" s="308">
        <v>0.9</v>
      </c>
      <c r="K26" s="308">
        <v>1.1000000000000001</v>
      </c>
      <c r="L26" s="307" t="s">
        <v>311</v>
      </c>
      <c r="M26" s="307" t="s">
        <v>312</v>
      </c>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05">
        <v>25</v>
      </c>
      <c r="D28" s="305">
        <v>25</v>
      </c>
      <c r="E28" s="305">
        <v>25</v>
      </c>
      <c r="F28" s="305">
        <v>25</v>
      </c>
      <c r="G28" s="305">
        <v>25</v>
      </c>
      <c r="H28" s="305"/>
      <c r="I28" s="305"/>
      <c r="J28" s="305"/>
      <c r="K28" s="305"/>
      <c r="L28" s="307"/>
      <c r="M28" s="307"/>
    </row>
    <row r="29" spans="2:13" x14ac:dyDescent="0.3">
      <c r="B29" s="305" t="s">
        <v>588</v>
      </c>
      <c r="C29" s="313">
        <v>3.558085749866572E-2</v>
      </c>
      <c r="D29" s="313">
        <v>3.558085749866572E-2</v>
      </c>
      <c r="E29" s="313">
        <v>3.5419126328217233E-2</v>
      </c>
      <c r="F29" s="313">
        <v>3.5324675324675321E-2</v>
      </c>
      <c r="G29" s="313">
        <v>3.558085749866572E-2</v>
      </c>
      <c r="H29" s="308">
        <v>0.9</v>
      </c>
      <c r="I29" s="308">
        <v>1.1000000000000001</v>
      </c>
      <c r="J29" s="308">
        <v>0.9</v>
      </c>
      <c r="K29" s="308">
        <v>1.1000000000000001</v>
      </c>
      <c r="L29" s="307" t="s">
        <v>316</v>
      </c>
      <c r="M29" s="307">
        <v>7</v>
      </c>
    </row>
    <row r="30" spans="2:13" x14ac:dyDescent="0.3">
      <c r="B30" s="305" t="s">
        <v>589</v>
      </c>
      <c r="C30" s="311">
        <v>8.4812467537895504</v>
      </c>
      <c r="D30" s="311">
        <v>8.4812467537895504</v>
      </c>
      <c r="E30" s="311">
        <v>8.4812467537895539</v>
      </c>
      <c r="F30" s="311">
        <v>8.4812467537895522</v>
      </c>
      <c r="G30" s="311">
        <v>8.4812467537895504</v>
      </c>
      <c r="H30" s="308">
        <v>0.9</v>
      </c>
      <c r="I30" s="308">
        <v>1.1000000000000001</v>
      </c>
      <c r="J30" s="308">
        <v>0.9</v>
      </c>
      <c r="K30" s="308">
        <v>1.1000000000000001</v>
      </c>
      <c r="L30" s="307" t="s">
        <v>316</v>
      </c>
      <c r="M30" s="307">
        <v>7</v>
      </c>
    </row>
    <row r="31" spans="2:13" x14ac:dyDescent="0.3">
      <c r="B31" s="305" t="s">
        <v>601</v>
      </c>
      <c r="C31" s="305">
        <v>0</v>
      </c>
      <c r="D31" s="305">
        <v>0</v>
      </c>
      <c r="E31" s="305">
        <v>0</v>
      </c>
      <c r="F31" s="305">
        <v>0</v>
      </c>
      <c r="G31" s="305">
        <v>0</v>
      </c>
      <c r="H31" s="308"/>
      <c r="I31" s="308"/>
      <c r="J31" s="308"/>
      <c r="K31" s="308"/>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14">
        <v>44.1</v>
      </c>
      <c r="D33" s="314">
        <v>44.1</v>
      </c>
      <c r="E33" s="314">
        <v>44.1</v>
      </c>
      <c r="F33" s="314">
        <v>44.1</v>
      </c>
      <c r="G33" s="314">
        <v>44.1</v>
      </c>
      <c r="H33" s="305"/>
      <c r="I33" s="305"/>
      <c r="J33" s="305"/>
      <c r="K33" s="305"/>
      <c r="L33" s="305"/>
      <c r="M33" s="305"/>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310</v>
      </c>
      <c r="C35" s="311">
        <v>1.1168831168831168</v>
      </c>
      <c r="D35" s="311">
        <v>1.1038961038961039</v>
      </c>
      <c r="E35" s="311">
        <v>0.93506493506493504</v>
      </c>
      <c r="F35" s="311">
        <v>0.88</v>
      </c>
      <c r="G35" s="311">
        <v>0.84415584415584421</v>
      </c>
      <c r="H35" s="308">
        <v>0.9</v>
      </c>
      <c r="I35" s="308">
        <v>1.1000000000000001</v>
      </c>
      <c r="J35" s="308">
        <v>0.9</v>
      </c>
      <c r="K35" s="308">
        <v>1.1000000000000001</v>
      </c>
      <c r="L35" s="307" t="s">
        <v>311</v>
      </c>
      <c r="M35" s="307" t="s">
        <v>312</v>
      </c>
    </row>
    <row r="36" spans="2:13" x14ac:dyDescent="0.3">
      <c r="B36" s="305" t="s">
        <v>313</v>
      </c>
      <c r="C36" s="312">
        <v>75</v>
      </c>
      <c r="D36" s="305">
        <v>75</v>
      </c>
      <c r="E36" s="305">
        <v>75</v>
      </c>
      <c r="F36" s="305">
        <v>75</v>
      </c>
      <c r="G36" s="305">
        <v>75</v>
      </c>
      <c r="H36" s="305"/>
      <c r="I36" s="305"/>
      <c r="J36" s="305"/>
      <c r="K36" s="305"/>
      <c r="L36" s="305"/>
      <c r="M36" s="305"/>
    </row>
    <row r="37" spans="2:13" x14ac:dyDescent="0.3">
      <c r="B37" s="305" t="s">
        <v>314</v>
      </c>
      <c r="C37" s="305">
        <v>25</v>
      </c>
      <c r="D37" s="305">
        <v>25</v>
      </c>
      <c r="E37" s="305">
        <v>25</v>
      </c>
      <c r="F37" s="305">
        <v>25</v>
      </c>
      <c r="G37" s="305">
        <v>25</v>
      </c>
      <c r="H37" s="305"/>
      <c r="I37" s="305"/>
      <c r="J37" s="305"/>
      <c r="K37" s="305"/>
      <c r="L37" s="305"/>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7">
        <v>7</v>
      </c>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7">
        <v>7</v>
      </c>
    </row>
    <row r="40" spans="2:13" x14ac:dyDescent="0.3">
      <c r="B40" s="305" t="s">
        <v>602</v>
      </c>
      <c r="C40" s="305">
        <v>0</v>
      </c>
      <c r="D40" s="305">
        <v>0</v>
      </c>
      <c r="E40" s="305">
        <v>0</v>
      </c>
      <c r="F40" s="305">
        <v>0</v>
      </c>
      <c r="G40" s="305">
        <v>0</v>
      </c>
      <c r="H40" s="305"/>
      <c r="I40" s="305"/>
      <c r="J40" s="305"/>
      <c r="K40" s="305"/>
      <c r="L40" s="305"/>
      <c r="M40" s="305"/>
    </row>
    <row r="41" spans="2:13" x14ac:dyDescent="0.3">
      <c r="C41" s="251"/>
    </row>
    <row r="42" spans="2:13" x14ac:dyDescent="0.3">
      <c r="B42" s="253" t="s">
        <v>6</v>
      </c>
      <c r="C42" s="251"/>
    </row>
    <row r="43" spans="2:13" x14ac:dyDescent="0.3">
      <c r="B43" s="252" t="s">
        <v>319</v>
      </c>
      <c r="C43" s="251"/>
    </row>
    <row r="44" spans="2:13" x14ac:dyDescent="0.3">
      <c r="B44" s="252" t="s">
        <v>320</v>
      </c>
      <c r="C44" s="251"/>
    </row>
    <row r="45" spans="2:13" x14ac:dyDescent="0.3">
      <c r="B45" s="252" t="s">
        <v>321</v>
      </c>
      <c r="C45" s="251"/>
    </row>
    <row r="46" spans="2:13" x14ac:dyDescent="0.3">
      <c r="B46" s="252" t="s">
        <v>322</v>
      </c>
      <c r="C46" s="251"/>
    </row>
    <row r="47" spans="2:13" x14ac:dyDescent="0.3">
      <c r="B47" s="252" t="s">
        <v>323</v>
      </c>
    </row>
    <row r="48" spans="2:13" x14ac:dyDescent="0.3">
      <c r="B48" s="252" t="s">
        <v>324</v>
      </c>
    </row>
    <row r="49" spans="1:2" x14ac:dyDescent="0.3">
      <c r="B49" s="252" t="s">
        <v>325</v>
      </c>
    </row>
    <row r="50" spans="1:2" x14ac:dyDescent="0.3">
      <c r="B50" s="252" t="s">
        <v>326</v>
      </c>
    </row>
    <row r="51" spans="1:2" x14ac:dyDescent="0.3">
      <c r="B51" s="252" t="s">
        <v>327</v>
      </c>
    </row>
    <row r="52" spans="1:2" x14ac:dyDescent="0.3">
      <c r="B52" s="252" t="s">
        <v>328</v>
      </c>
    </row>
    <row r="53" spans="1:2" x14ac:dyDescent="0.3">
      <c r="B53" s="252" t="s">
        <v>329</v>
      </c>
    </row>
    <row r="54" spans="1:2" x14ac:dyDescent="0.3">
      <c r="B54" s="252" t="s">
        <v>330</v>
      </c>
    </row>
    <row r="55" spans="1:2" x14ac:dyDescent="0.3">
      <c r="B55" s="252" t="s">
        <v>331</v>
      </c>
    </row>
    <row r="57" spans="1:2" x14ac:dyDescent="0.3">
      <c r="B57" s="253" t="s">
        <v>287</v>
      </c>
    </row>
    <row r="58" spans="1:2" x14ac:dyDescent="0.3">
      <c r="B58" s="252" t="s">
        <v>332</v>
      </c>
    </row>
    <row r="59" spans="1:2" x14ac:dyDescent="0.3">
      <c r="B59" s="252" t="s">
        <v>333</v>
      </c>
    </row>
    <row r="60" spans="1:2" x14ac:dyDescent="0.3">
      <c r="B60" s="252" t="s">
        <v>334</v>
      </c>
    </row>
    <row r="61" spans="1:2" x14ac:dyDescent="0.3">
      <c r="B61" s="252" t="s">
        <v>335</v>
      </c>
    </row>
    <row r="62" spans="1:2" x14ac:dyDescent="0.3">
      <c r="A62" s="252"/>
      <c r="B62" s="252" t="s">
        <v>336</v>
      </c>
    </row>
    <row r="63" spans="1:2" x14ac:dyDescent="0.3">
      <c r="B63" s="252" t="s">
        <v>337</v>
      </c>
    </row>
    <row r="64" spans="1:2" x14ac:dyDescent="0.3">
      <c r="B64" s="252" t="s">
        <v>338</v>
      </c>
    </row>
    <row r="65" spans="2:2" x14ac:dyDescent="0.3">
      <c r="B65" s="252" t="s">
        <v>339</v>
      </c>
    </row>
    <row r="66" spans="2:2" x14ac:dyDescent="0.3">
      <c r="B66" s="252" t="s">
        <v>340</v>
      </c>
    </row>
    <row r="67" spans="2:2" x14ac:dyDescent="0.3">
      <c r="B67" s="252" t="s">
        <v>341</v>
      </c>
    </row>
    <row r="68" spans="2:2" x14ac:dyDescent="0.3">
      <c r="B68" s="252" t="s">
        <v>342</v>
      </c>
    </row>
    <row r="69" spans="2:2" x14ac:dyDescent="0.3">
      <c r="B69" s="252" t="s">
        <v>343</v>
      </c>
    </row>
    <row r="70" spans="2:2" x14ac:dyDescent="0.3">
      <c r="B70" s="252" t="s">
        <v>344</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255"/>
    </row>
    <row r="3" spans="2:13" ht="15" customHeight="1" x14ac:dyDescent="0.3">
      <c r="B3" s="292" t="s">
        <v>20</v>
      </c>
      <c r="C3" s="654" t="s">
        <v>345</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298</v>
      </c>
      <c r="C7" s="301">
        <v>400</v>
      </c>
      <c r="D7" s="301">
        <v>400</v>
      </c>
      <c r="E7" s="301">
        <v>600</v>
      </c>
      <c r="F7" s="301">
        <v>700</v>
      </c>
      <c r="G7" s="301">
        <v>800</v>
      </c>
      <c r="H7" s="302">
        <v>0.5</v>
      </c>
      <c r="I7" s="302">
        <v>2</v>
      </c>
      <c r="J7" s="302">
        <v>0.5</v>
      </c>
      <c r="K7" s="302">
        <v>1</v>
      </c>
      <c r="L7" s="303" t="s">
        <v>299</v>
      </c>
      <c r="M7" s="303"/>
    </row>
    <row r="8" spans="2:13" x14ac:dyDescent="0.3">
      <c r="B8" s="305" t="s">
        <v>300</v>
      </c>
      <c r="C8" s="305">
        <v>580</v>
      </c>
      <c r="D8" s="305">
        <v>580</v>
      </c>
      <c r="E8" s="305">
        <v>875</v>
      </c>
      <c r="F8" s="305">
        <v>1020</v>
      </c>
      <c r="G8" s="305">
        <v>1165</v>
      </c>
      <c r="H8" s="306">
        <v>0.5</v>
      </c>
      <c r="I8" s="306">
        <v>2</v>
      </c>
      <c r="J8" s="306">
        <v>0.5</v>
      </c>
      <c r="K8" s="306">
        <v>1</v>
      </c>
      <c r="L8" s="307" t="s">
        <v>301</v>
      </c>
      <c r="M8" s="307"/>
    </row>
    <row r="9" spans="2:13" x14ac:dyDescent="0.3">
      <c r="B9" s="320" t="s">
        <v>255</v>
      </c>
      <c r="C9" s="297"/>
      <c r="D9" s="297"/>
      <c r="E9" s="297"/>
      <c r="F9" s="297"/>
      <c r="G9" s="297"/>
      <c r="H9" s="297"/>
      <c r="I9" s="297"/>
      <c r="J9" s="297"/>
      <c r="K9" s="297"/>
      <c r="L9" s="298"/>
      <c r="M9" s="299"/>
    </row>
    <row r="10" spans="2:13" x14ac:dyDescent="0.3">
      <c r="B10" s="305" t="s">
        <v>302</v>
      </c>
      <c r="C10" s="305">
        <v>0.77900000000000003</v>
      </c>
      <c r="D10" s="305">
        <v>0.77900000000000003</v>
      </c>
      <c r="E10" s="305">
        <v>0.77900000000000003</v>
      </c>
      <c r="F10" s="305">
        <v>0.77900000000000003</v>
      </c>
      <c r="G10" s="305">
        <v>0.77900000000000003</v>
      </c>
      <c r="H10" s="308">
        <v>0.9</v>
      </c>
      <c r="I10" s="308">
        <v>1.1000000000000001</v>
      </c>
      <c r="J10" s="308">
        <v>0.9</v>
      </c>
      <c r="K10" s="308">
        <v>1.1000000000000001</v>
      </c>
      <c r="L10" s="307" t="s">
        <v>346</v>
      </c>
      <c r="M10" s="307" t="s">
        <v>347</v>
      </c>
    </row>
    <row r="11" spans="2:13" x14ac:dyDescent="0.3">
      <c r="B11" s="305" t="s">
        <v>304</v>
      </c>
      <c r="C11" s="305">
        <v>9.9000000000000005E-2</v>
      </c>
      <c r="D11" s="305">
        <v>9.9000000000000005E-2</v>
      </c>
      <c r="E11" s="305">
        <v>9.9000000000000005E-2</v>
      </c>
      <c r="F11" s="305">
        <v>9.9000000000000005E-2</v>
      </c>
      <c r="G11" s="305">
        <v>9.9000000000000005E-2</v>
      </c>
      <c r="H11" s="308">
        <v>0.9</v>
      </c>
      <c r="I11" s="308">
        <v>1.1000000000000001</v>
      </c>
      <c r="J11" s="308">
        <v>0.9</v>
      </c>
      <c r="K11" s="308">
        <v>1.1000000000000001</v>
      </c>
      <c r="L11" s="307" t="s">
        <v>348</v>
      </c>
      <c r="M11" s="307" t="s">
        <v>347</v>
      </c>
    </row>
    <row r="12" spans="2:13" x14ac:dyDescent="0.3">
      <c r="B12" s="305" t="s">
        <v>306</v>
      </c>
      <c r="C12" s="305">
        <v>3.0000000000000001E-3</v>
      </c>
      <c r="D12" s="305">
        <v>3.0000000000000001E-3</v>
      </c>
      <c r="E12" s="305">
        <v>3.0000000000000001E-3</v>
      </c>
      <c r="F12" s="305">
        <v>3.0000000000000001E-3</v>
      </c>
      <c r="G12" s="305">
        <v>3.0000000000000001E-3</v>
      </c>
      <c r="H12" s="308">
        <v>0.9</v>
      </c>
      <c r="I12" s="308">
        <v>1.1000000000000001</v>
      </c>
      <c r="J12" s="308">
        <v>0.9</v>
      </c>
      <c r="K12" s="308">
        <v>1.1000000000000001</v>
      </c>
      <c r="L12" s="307" t="s">
        <v>346</v>
      </c>
      <c r="M12" s="307" t="s">
        <v>347</v>
      </c>
    </row>
    <row r="13" spans="2:13" x14ac:dyDescent="0.3">
      <c r="B13" s="305" t="s">
        <v>307</v>
      </c>
      <c r="C13" s="305">
        <v>0.11899999999999999</v>
      </c>
      <c r="D13" s="305">
        <v>0.11899999999999999</v>
      </c>
      <c r="E13" s="305">
        <v>0.11899999999999999</v>
      </c>
      <c r="F13" s="305">
        <v>0.11899999999999999</v>
      </c>
      <c r="G13" s="305">
        <v>0.11899999999999999</v>
      </c>
      <c r="H13" s="308">
        <v>0.9</v>
      </c>
      <c r="I13" s="308">
        <v>1.1000000000000001</v>
      </c>
      <c r="J13" s="308">
        <v>0.9</v>
      </c>
      <c r="K13" s="308">
        <v>1.1000000000000001</v>
      </c>
      <c r="L13" s="307" t="s">
        <v>346</v>
      </c>
      <c r="M13" s="307" t="s">
        <v>347</v>
      </c>
    </row>
    <row r="14" spans="2:13" x14ac:dyDescent="0.3">
      <c r="B14" s="320" t="s">
        <v>241</v>
      </c>
      <c r="C14" s="297"/>
      <c r="D14" s="297"/>
      <c r="E14" s="297"/>
      <c r="F14" s="297"/>
      <c r="G14" s="297"/>
      <c r="H14" s="297"/>
      <c r="I14" s="297"/>
      <c r="J14" s="297"/>
      <c r="K14" s="297"/>
      <c r="L14" s="298"/>
      <c r="M14" s="299"/>
    </row>
    <row r="15" spans="2:13" x14ac:dyDescent="0.3">
      <c r="B15" s="305" t="s">
        <v>349</v>
      </c>
      <c r="C15" s="305">
        <v>0.66</v>
      </c>
      <c r="D15" s="305">
        <v>0.66</v>
      </c>
      <c r="E15" s="305">
        <v>0.66</v>
      </c>
      <c r="F15" s="305">
        <v>0.66</v>
      </c>
      <c r="G15" s="305">
        <v>0.66</v>
      </c>
      <c r="H15" s="308">
        <v>0.9</v>
      </c>
      <c r="I15" s="308">
        <v>1.1000000000000001</v>
      </c>
      <c r="J15" s="308">
        <v>0.9</v>
      </c>
      <c r="K15" s="308">
        <v>1.1000000000000001</v>
      </c>
      <c r="L15" s="307" t="s">
        <v>309</v>
      </c>
      <c r="M15" s="307"/>
    </row>
    <row r="16" spans="2:13" x14ac:dyDescent="0.3">
      <c r="B16" s="321" t="s">
        <v>597</v>
      </c>
      <c r="C16" s="322">
        <v>6.5100000000000005E-2</v>
      </c>
      <c r="D16" s="322">
        <v>6.5100000000000005E-2</v>
      </c>
      <c r="E16" s="322">
        <v>6.5100000000000005E-2</v>
      </c>
      <c r="F16" s="322">
        <v>6.5100000000000005E-2</v>
      </c>
      <c r="G16" s="322">
        <v>6.5100000000000005E-2</v>
      </c>
      <c r="H16" s="308">
        <v>0.9</v>
      </c>
      <c r="I16" s="308">
        <v>1.1000000000000001</v>
      </c>
      <c r="J16" s="308">
        <v>0.9</v>
      </c>
      <c r="K16" s="308">
        <v>1.1000000000000001</v>
      </c>
      <c r="L16" s="307" t="s">
        <v>309</v>
      </c>
      <c r="M16" s="307"/>
    </row>
    <row r="17" spans="2:13" x14ac:dyDescent="0.3">
      <c r="B17" s="321" t="s">
        <v>599</v>
      </c>
      <c r="C17" s="322">
        <v>9.2399999999999996E-2</v>
      </c>
      <c r="D17" s="322">
        <v>9.2399999999999996E-2</v>
      </c>
      <c r="E17" s="322">
        <v>9.2399999999999996E-2</v>
      </c>
      <c r="F17" s="322">
        <v>9.2399999999999996E-2</v>
      </c>
      <c r="G17" s="322">
        <v>9.2399999999999996E-2</v>
      </c>
      <c r="H17" s="308">
        <v>0.9</v>
      </c>
      <c r="I17" s="308">
        <v>1.1000000000000001</v>
      </c>
      <c r="J17" s="308">
        <v>0.9</v>
      </c>
      <c r="K17" s="308">
        <v>1.1000000000000001</v>
      </c>
      <c r="L17" s="307" t="s">
        <v>309</v>
      </c>
      <c r="M17" s="307"/>
    </row>
    <row r="18" spans="2:13" x14ac:dyDescent="0.3">
      <c r="B18" s="321" t="s">
        <v>598</v>
      </c>
      <c r="C18" s="322">
        <v>0.1</v>
      </c>
      <c r="D18" s="322">
        <v>0.1</v>
      </c>
      <c r="E18" s="322">
        <v>0.1</v>
      </c>
      <c r="F18" s="322">
        <v>0.1</v>
      </c>
      <c r="G18" s="322">
        <v>0.1</v>
      </c>
      <c r="H18" s="308">
        <v>0.9</v>
      </c>
      <c r="I18" s="308">
        <v>1.1000000000000001</v>
      </c>
      <c r="J18" s="308">
        <v>0.9</v>
      </c>
      <c r="K18" s="308">
        <v>1.1000000000000001</v>
      </c>
      <c r="L18" s="307" t="s">
        <v>309</v>
      </c>
      <c r="M18" s="307"/>
    </row>
    <row r="19" spans="2:13" x14ac:dyDescent="0.3">
      <c r="B19" s="321" t="s">
        <v>600</v>
      </c>
      <c r="C19" s="322">
        <f t="shared" ref="C19:G19" si="0">0.177*0.15</f>
        <v>2.6549999999999997E-2</v>
      </c>
      <c r="D19" s="322">
        <f t="shared" si="0"/>
        <v>2.6549999999999997E-2</v>
      </c>
      <c r="E19" s="322">
        <f t="shared" si="0"/>
        <v>2.6549999999999997E-2</v>
      </c>
      <c r="F19" s="322">
        <f t="shared" si="0"/>
        <v>2.6549999999999997E-2</v>
      </c>
      <c r="G19" s="322">
        <f t="shared" si="0"/>
        <v>2.6549999999999997E-2</v>
      </c>
      <c r="H19" s="308">
        <v>0.9</v>
      </c>
      <c r="I19" s="308">
        <v>1.1000000000000001</v>
      </c>
      <c r="J19" s="308">
        <v>0.9</v>
      </c>
      <c r="K19" s="308">
        <v>1.1000000000000001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9">
        <v>2</v>
      </c>
      <c r="D22" s="309">
        <v>2</v>
      </c>
      <c r="E22" s="309">
        <v>2</v>
      </c>
      <c r="F22" s="309">
        <v>2</v>
      </c>
      <c r="G22" s="309">
        <v>2</v>
      </c>
      <c r="H22" s="305"/>
      <c r="I22" s="305"/>
      <c r="J22" s="305"/>
      <c r="K22" s="305"/>
      <c r="L22" s="307"/>
      <c r="M22" s="307"/>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603</v>
      </c>
      <c r="C26" s="311">
        <v>0.95835199283475159</v>
      </c>
      <c r="D26" s="311">
        <v>0.95835199283475159</v>
      </c>
      <c r="E26" s="311">
        <v>0.81038961038961044</v>
      </c>
      <c r="F26" s="311">
        <v>0.75490196078431382</v>
      </c>
      <c r="G26" s="311">
        <v>0.7134496404882672</v>
      </c>
      <c r="H26" s="306">
        <v>0.5</v>
      </c>
      <c r="I26" s="306">
        <v>1.5</v>
      </c>
      <c r="J26" s="306">
        <v>0.5</v>
      </c>
      <c r="K26" s="306">
        <v>1.5</v>
      </c>
      <c r="L26" s="307" t="s">
        <v>350</v>
      </c>
      <c r="M26" s="307"/>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12">
        <v>25</v>
      </c>
      <c r="D28" s="305">
        <v>25</v>
      </c>
      <c r="E28" s="305">
        <v>25</v>
      </c>
      <c r="F28" s="305">
        <v>25</v>
      </c>
      <c r="G28" s="305">
        <v>25</v>
      </c>
      <c r="H28" s="305"/>
      <c r="I28" s="305"/>
      <c r="J28" s="305"/>
      <c r="K28" s="305"/>
      <c r="L28" s="307"/>
      <c r="M28" s="307"/>
    </row>
    <row r="29" spans="2:13" x14ac:dyDescent="0.3">
      <c r="B29" s="305" t="s">
        <v>588</v>
      </c>
      <c r="C29" s="313">
        <v>3.5826242722794444E-2</v>
      </c>
      <c r="D29" s="313">
        <v>3.5826242722794444E-2</v>
      </c>
      <c r="E29" s="313">
        <v>3.5621521335807045E-2</v>
      </c>
      <c r="F29" s="313">
        <v>3.5650623885917998E-2</v>
      </c>
      <c r="G29" s="313">
        <v>3.5672482024413352E-2</v>
      </c>
      <c r="H29" s="308">
        <v>0.9</v>
      </c>
      <c r="I29" s="308">
        <v>1.1000000000000001</v>
      </c>
      <c r="J29" s="308">
        <v>0.9</v>
      </c>
      <c r="K29" s="308">
        <v>1.1000000000000001</v>
      </c>
      <c r="L29" s="307" t="s">
        <v>316</v>
      </c>
      <c r="M29" s="307"/>
    </row>
    <row r="30" spans="2:13" x14ac:dyDescent="0.3">
      <c r="B30" s="305" t="s">
        <v>589</v>
      </c>
      <c r="C30" s="313">
        <v>8.5005223145936188</v>
      </c>
      <c r="D30" s="313">
        <v>8.5005223145936188</v>
      </c>
      <c r="E30" s="313">
        <v>8.5005223145936188</v>
      </c>
      <c r="F30" s="313">
        <v>8.5005223145936188</v>
      </c>
      <c r="G30" s="313">
        <v>8.5005223145936188</v>
      </c>
      <c r="H30" s="308">
        <v>0.9</v>
      </c>
      <c r="I30" s="308">
        <v>1.1000000000000001</v>
      </c>
      <c r="J30" s="308">
        <v>0.9</v>
      </c>
      <c r="K30" s="308">
        <v>1.1000000000000001</v>
      </c>
      <c r="L30" s="307" t="s">
        <v>316</v>
      </c>
      <c r="M30" s="307"/>
    </row>
    <row r="31" spans="2:13" x14ac:dyDescent="0.3">
      <c r="B31" s="305" t="s">
        <v>351</v>
      </c>
      <c r="C31" s="305">
        <v>0</v>
      </c>
      <c r="D31" s="305">
        <v>0</v>
      </c>
      <c r="E31" s="305">
        <v>0</v>
      </c>
      <c r="F31" s="305"/>
      <c r="G31" s="305">
        <v>0</v>
      </c>
      <c r="H31" s="305"/>
      <c r="I31" s="305"/>
      <c r="J31" s="305"/>
      <c r="K31" s="305"/>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09">
        <v>44</v>
      </c>
      <c r="D33" s="309">
        <v>44</v>
      </c>
      <c r="E33" s="309">
        <v>44</v>
      </c>
      <c r="F33" s="309">
        <v>44</v>
      </c>
      <c r="G33" s="309">
        <v>44</v>
      </c>
      <c r="H33" s="305"/>
      <c r="I33" s="305"/>
      <c r="J33" s="305"/>
      <c r="K33" s="305"/>
      <c r="L33" s="307"/>
      <c r="M33" s="307"/>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604</v>
      </c>
      <c r="C35" s="311">
        <v>1.3896103896103897</v>
      </c>
      <c r="D35" s="311">
        <v>1.3896103896103897</v>
      </c>
      <c r="E35" s="311">
        <v>1.1818181818181819</v>
      </c>
      <c r="F35" s="311">
        <v>1.1000000000000001</v>
      </c>
      <c r="G35" s="311">
        <v>1.0389610389610391</v>
      </c>
      <c r="H35" s="306">
        <v>0.5</v>
      </c>
      <c r="I35" s="306">
        <v>1.5</v>
      </c>
      <c r="J35" s="306">
        <v>0.5</v>
      </c>
      <c r="K35" s="306">
        <v>1.5</v>
      </c>
      <c r="L35" s="307" t="s">
        <v>350</v>
      </c>
      <c r="M35" s="307"/>
    </row>
    <row r="36" spans="2:13" x14ac:dyDescent="0.3">
      <c r="B36" s="305" t="s">
        <v>605</v>
      </c>
      <c r="C36" s="312">
        <v>75</v>
      </c>
      <c r="D36" s="305">
        <v>75</v>
      </c>
      <c r="E36" s="305">
        <v>75</v>
      </c>
      <c r="F36" s="305">
        <v>75</v>
      </c>
      <c r="G36" s="305">
        <v>75</v>
      </c>
      <c r="H36" s="305"/>
      <c r="I36" s="305"/>
      <c r="J36" s="305"/>
      <c r="K36" s="305"/>
      <c r="L36" s="307"/>
      <c r="M36" s="305"/>
    </row>
    <row r="37" spans="2:13" x14ac:dyDescent="0.3">
      <c r="B37" s="305" t="s">
        <v>314</v>
      </c>
      <c r="C37" s="312">
        <v>25</v>
      </c>
      <c r="D37" s="305">
        <v>25</v>
      </c>
      <c r="E37" s="305">
        <v>25</v>
      </c>
      <c r="F37" s="305">
        <v>25</v>
      </c>
      <c r="G37" s="305">
        <v>25</v>
      </c>
      <c r="H37" s="305"/>
      <c r="I37" s="305"/>
      <c r="J37" s="305"/>
      <c r="K37" s="305"/>
      <c r="L37" s="307"/>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5"/>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5"/>
    </row>
    <row r="40" spans="2:13" x14ac:dyDescent="0.3">
      <c r="B40" s="305" t="s">
        <v>602</v>
      </c>
      <c r="C40" s="305">
        <v>0</v>
      </c>
      <c r="D40" s="305">
        <v>0</v>
      </c>
      <c r="E40" s="305">
        <v>0</v>
      </c>
      <c r="F40" s="305">
        <v>0</v>
      </c>
      <c r="G40" s="305">
        <v>0</v>
      </c>
      <c r="H40" s="305"/>
      <c r="I40" s="305"/>
      <c r="J40" s="305"/>
      <c r="K40" s="305"/>
      <c r="L40" s="307"/>
      <c r="M40" s="305"/>
    </row>
    <row r="42" spans="2:13" x14ac:dyDescent="0.3">
      <c r="B42" s="253" t="s">
        <v>6</v>
      </c>
    </row>
    <row r="43" spans="2:13" x14ac:dyDescent="0.3">
      <c r="B43" s="252" t="s">
        <v>352</v>
      </c>
    </row>
    <row r="44" spans="2:13" x14ac:dyDescent="0.3">
      <c r="B44" s="252" t="s">
        <v>320</v>
      </c>
    </row>
    <row r="45" spans="2:13" x14ac:dyDescent="0.3">
      <c r="B45" s="252" t="s">
        <v>321</v>
      </c>
    </row>
    <row r="46" spans="2:13" x14ac:dyDescent="0.3">
      <c r="B46" s="252" t="s">
        <v>353</v>
      </c>
    </row>
    <row r="47" spans="2:13" x14ac:dyDescent="0.3">
      <c r="B47" s="252" t="s">
        <v>323</v>
      </c>
    </row>
    <row r="48" spans="2:13" x14ac:dyDescent="0.3">
      <c r="B48" s="252" t="s">
        <v>324</v>
      </c>
    </row>
    <row r="49" spans="2:2" x14ac:dyDescent="0.3">
      <c r="B49" s="252" t="s">
        <v>325</v>
      </c>
    </row>
    <row r="50" spans="2:2" x14ac:dyDescent="0.3">
      <c r="B50" s="252" t="s">
        <v>326</v>
      </c>
    </row>
    <row r="51" spans="2:2" x14ac:dyDescent="0.3">
      <c r="B51" s="252" t="s">
        <v>327</v>
      </c>
    </row>
    <row r="52" spans="2:2" x14ac:dyDescent="0.3">
      <c r="B52" s="252" t="s">
        <v>328</v>
      </c>
    </row>
    <row r="53" spans="2:2" x14ac:dyDescent="0.3">
      <c r="B53" s="252" t="s">
        <v>329</v>
      </c>
    </row>
    <row r="54" spans="2:2" x14ac:dyDescent="0.3">
      <c r="B54" s="252" t="s">
        <v>330</v>
      </c>
    </row>
    <row r="55" spans="2:2" x14ac:dyDescent="0.3">
      <c r="B55" s="252" t="s">
        <v>354</v>
      </c>
    </row>
    <row r="57" spans="2:2" x14ac:dyDescent="0.3">
      <c r="B57" s="253" t="s">
        <v>287</v>
      </c>
    </row>
    <row r="58" spans="2:2" x14ac:dyDescent="0.3">
      <c r="B58" s="252" t="s">
        <v>355</v>
      </c>
    </row>
    <row r="59" spans="2:2" x14ac:dyDescent="0.3">
      <c r="B59" s="252" t="s">
        <v>356</v>
      </c>
    </row>
    <row r="60" spans="2:2" x14ac:dyDescent="0.3">
      <c r="B60" s="252" t="s">
        <v>357</v>
      </c>
    </row>
    <row r="61" spans="2:2" x14ac:dyDescent="0.3">
      <c r="B61" s="252" t="s">
        <v>358</v>
      </c>
    </row>
    <row r="62" spans="2:2" x14ac:dyDescent="0.3">
      <c r="B62" s="252" t="s">
        <v>359</v>
      </c>
    </row>
    <row r="63" spans="2:2" x14ac:dyDescent="0.3">
      <c r="B63" s="252" t="s">
        <v>360</v>
      </c>
    </row>
    <row r="64" spans="2:2" x14ac:dyDescent="0.3">
      <c r="B64" s="252" t="s">
        <v>361</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255"/>
    </row>
    <row r="3" spans="2:13" ht="15" customHeight="1" x14ac:dyDescent="0.3">
      <c r="B3" s="292" t="s">
        <v>20</v>
      </c>
      <c r="C3" s="654" t="s">
        <v>606</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362</v>
      </c>
      <c r="C7" s="301">
        <v>320</v>
      </c>
      <c r="D7" s="301">
        <v>320</v>
      </c>
      <c r="E7" s="301">
        <v>400</v>
      </c>
      <c r="F7" s="301">
        <v>450</v>
      </c>
      <c r="G7" s="301">
        <v>500</v>
      </c>
      <c r="H7" s="302">
        <v>0.5</v>
      </c>
      <c r="I7" s="302">
        <v>1.2</v>
      </c>
      <c r="J7" s="302">
        <v>0.6</v>
      </c>
      <c r="K7" s="302">
        <v>1</v>
      </c>
      <c r="L7" s="303" t="s">
        <v>299</v>
      </c>
      <c r="M7" s="303">
        <v>11</v>
      </c>
    </row>
    <row r="8" spans="2:13" x14ac:dyDescent="0.3">
      <c r="B8" s="305" t="s">
        <v>363</v>
      </c>
      <c r="C8" s="305">
        <v>280</v>
      </c>
      <c r="D8" s="305">
        <v>280</v>
      </c>
      <c r="E8" s="305">
        <v>350</v>
      </c>
      <c r="F8" s="305">
        <v>400</v>
      </c>
      <c r="G8" s="305">
        <v>440</v>
      </c>
      <c r="H8" s="306">
        <v>0.5</v>
      </c>
      <c r="I8" s="306">
        <v>1.2</v>
      </c>
      <c r="J8" s="306">
        <v>0.6</v>
      </c>
      <c r="K8" s="306">
        <v>1</v>
      </c>
      <c r="L8" s="307" t="s">
        <v>299</v>
      </c>
      <c r="M8" s="307"/>
    </row>
    <row r="9" spans="2:13" x14ac:dyDescent="0.3">
      <c r="B9" s="320" t="s">
        <v>255</v>
      </c>
      <c r="C9" s="297"/>
      <c r="D9" s="297"/>
      <c r="E9" s="297"/>
      <c r="F9" s="297"/>
      <c r="G9" s="297"/>
      <c r="H9" s="297"/>
      <c r="I9" s="297"/>
      <c r="J9" s="297"/>
      <c r="K9" s="297"/>
      <c r="L9" s="298"/>
      <c r="M9" s="299"/>
    </row>
    <row r="10" spans="2:13" x14ac:dyDescent="0.3">
      <c r="B10" s="305" t="s">
        <v>364</v>
      </c>
      <c r="C10" s="305">
        <v>0.83</v>
      </c>
      <c r="D10" s="305">
        <v>0.83</v>
      </c>
      <c r="E10" s="305">
        <v>0.84</v>
      </c>
      <c r="F10" s="305">
        <v>0.85</v>
      </c>
      <c r="G10" s="305">
        <v>0.85</v>
      </c>
      <c r="H10" s="308">
        <v>0.98</v>
      </c>
      <c r="I10" s="308">
        <v>1.05</v>
      </c>
      <c r="J10" s="308">
        <v>0.98</v>
      </c>
      <c r="K10" s="308">
        <v>1.02</v>
      </c>
      <c r="L10" s="307" t="s">
        <v>3</v>
      </c>
      <c r="M10" s="307"/>
    </row>
    <row r="11" spans="2:13" x14ac:dyDescent="0.3">
      <c r="B11" s="305" t="s">
        <v>260</v>
      </c>
      <c r="C11" s="305">
        <v>0.02</v>
      </c>
      <c r="D11" s="305">
        <v>0.02</v>
      </c>
      <c r="E11" s="305">
        <v>0.02</v>
      </c>
      <c r="F11" s="305">
        <v>0.02</v>
      </c>
      <c r="G11" s="305">
        <v>0.02</v>
      </c>
      <c r="H11" s="308">
        <v>0.75</v>
      </c>
      <c r="I11" s="308">
        <v>1.25</v>
      </c>
      <c r="J11" s="308">
        <v>0.75</v>
      </c>
      <c r="K11" s="308">
        <v>1.25</v>
      </c>
      <c r="L11" s="307" t="s">
        <v>2</v>
      </c>
      <c r="M11" s="307"/>
    </row>
    <row r="12" spans="2:13" x14ac:dyDescent="0.3">
      <c r="B12" s="305" t="s">
        <v>261</v>
      </c>
      <c r="C12" s="305">
        <v>0.15</v>
      </c>
      <c r="D12" s="305">
        <v>0.15</v>
      </c>
      <c r="E12" s="305">
        <v>0.14000000000000001</v>
      </c>
      <c r="F12" s="305">
        <v>0.13</v>
      </c>
      <c r="G12" s="305">
        <v>0.13</v>
      </c>
      <c r="H12" s="308">
        <v>0.75</v>
      </c>
      <c r="I12" s="308">
        <v>1.25</v>
      </c>
      <c r="J12" s="308">
        <v>0.75</v>
      </c>
      <c r="K12" s="308">
        <v>1.25</v>
      </c>
      <c r="L12" s="307" t="s">
        <v>2</v>
      </c>
      <c r="M12" s="307"/>
    </row>
    <row r="13" spans="2:13" x14ac:dyDescent="0.3">
      <c r="B13" s="292" t="s">
        <v>241</v>
      </c>
      <c r="C13" s="305"/>
      <c r="D13" s="305"/>
      <c r="E13" s="305"/>
      <c r="F13" s="305"/>
      <c r="G13" s="305"/>
      <c r="H13" s="308"/>
      <c r="I13" s="308"/>
      <c r="J13" s="308"/>
      <c r="K13" s="308"/>
      <c r="L13" s="307"/>
      <c r="M13" s="307"/>
    </row>
    <row r="14" spans="2:13" x14ac:dyDescent="0.3">
      <c r="B14" s="305" t="s">
        <v>365</v>
      </c>
      <c r="C14" s="305">
        <v>0.46</v>
      </c>
      <c r="D14" s="305">
        <v>46</v>
      </c>
      <c r="E14" s="305">
        <v>0.47</v>
      </c>
      <c r="F14" s="305">
        <v>0.47</v>
      </c>
      <c r="G14" s="305">
        <v>0.47</v>
      </c>
      <c r="H14" s="305">
        <v>0.95</v>
      </c>
      <c r="I14" s="305">
        <v>1.02</v>
      </c>
      <c r="J14" s="305">
        <v>0.95</v>
      </c>
      <c r="K14" s="305">
        <v>1.02</v>
      </c>
      <c r="L14" s="307" t="s">
        <v>250</v>
      </c>
      <c r="M14" s="307"/>
    </row>
    <row r="15" spans="2:13" x14ac:dyDescent="0.3">
      <c r="B15" s="305" t="s">
        <v>366</v>
      </c>
      <c r="C15" s="305">
        <v>0.28999999999999998</v>
      </c>
      <c r="D15" s="305">
        <v>0.27</v>
      </c>
      <c r="E15" s="305">
        <v>0.28000000000000003</v>
      </c>
      <c r="F15" s="305">
        <v>0.25</v>
      </c>
      <c r="G15" s="305">
        <v>0.25</v>
      </c>
      <c r="H15" s="308">
        <v>0.98</v>
      </c>
      <c r="I15" s="308">
        <v>1.05</v>
      </c>
      <c r="J15" s="308">
        <v>0.98</v>
      </c>
      <c r="K15" s="308">
        <v>1.02</v>
      </c>
      <c r="L15" s="307" t="s">
        <v>250</v>
      </c>
      <c r="M15" s="307"/>
    </row>
    <row r="16" spans="2:13" x14ac:dyDescent="0.3">
      <c r="B16" s="320"/>
      <c r="C16" s="297"/>
      <c r="D16" s="297"/>
      <c r="E16" s="297"/>
      <c r="F16" s="297"/>
      <c r="G16" s="297"/>
      <c r="H16" s="297"/>
      <c r="I16" s="297"/>
      <c r="J16" s="297"/>
      <c r="K16" s="297"/>
      <c r="L16" s="298"/>
      <c r="M16" s="299"/>
    </row>
    <row r="17" spans="2:13" x14ac:dyDescent="0.3">
      <c r="B17" s="305" t="s">
        <v>99</v>
      </c>
      <c r="C17" s="305">
        <v>0</v>
      </c>
      <c r="D17" s="305">
        <v>0</v>
      </c>
      <c r="E17" s="305">
        <v>0</v>
      </c>
      <c r="F17" s="305">
        <v>0</v>
      </c>
      <c r="G17" s="305">
        <v>0</v>
      </c>
      <c r="H17" s="305"/>
      <c r="I17" s="305"/>
      <c r="J17" s="305"/>
      <c r="K17" s="305"/>
      <c r="L17" s="307"/>
      <c r="M17" s="307"/>
    </row>
    <row r="18" spans="2:13" x14ac:dyDescent="0.3">
      <c r="B18" s="305" t="s">
        <v>23</v>
      </c>
      <c r="C18" s="305">
        <v>2</v>
      </c>
      <c r="D18" s="305">
        <v>2</v>
      </c>
      <c r="E18" s="305">
        <v>2</v>
      </c>
      <c r="F18" s="305">
        <v>2</v>
      </c>
      <c r="G18" s="305">
        <v>2</v>
      </c>
      <c r="H18" s="305"/>
      <c r="I18" s="305"/>
      <c r="J18" s="305"/>
      <c r="K18" s="305"/>
      <c r="L18" s="307"/>
      <c r="M18" s="307"/>
    </row>
    <row r="19" spans="2:13" x14ac:dyDescent="0.3">
      <c r="B19" s="305" t="s">
        <v>14</v>
      </c>
      <c r="C19" s="309">
        <v>25</v>
      </c>
      <c r="D19" s="309">
        <v>25</v>
      </c>
      <c r="E19" s="309">
        <v>25</v>
      </c>
      <c r="F19" s="309">
        <v>25</v>
      </c>
      <c r="G19" s="309">
        <v>25</v>
      </c>
      <c r="H19" s="305"/>
      <c r="I19" s="305"/>
      <c r="J19" s="305"/>
      <c r="K19" s="305"/>
      <c r="L19" s="307"/>
      <c r="M19" s="307"/>
    </row>
    <row r="20" spans="2:13" x14ac:dyDescent="0.3">
      <c r="B20" s="305" t="s">
        <v>12</v>
      </c>
      <c r="C20" s="312">
        <v>2</v>
      </c>
      <c r="D20" s="312">
        <v>2</v>
      </c>
      <c r="E20" s="312">
        <v>2</v>
      </c>
      <c r="F20" s="312">
        <v>2</v>
      </c>
      <c r="G20" s="312">
        <v>2</v>
      </c>
      <c r="H20" s="305"/>
      <c r="I20" s="305"/>
      <c r="J20" s="305"/>
      <c r="K20" s="305"/>
      <c r="L20" s="307"/>
      <c r="M20" s="307"/>
    </row>
    <row r="21" spans="2:13" x14ac:dyDescent="0.3">
      <c r="B21" s="320" t="s">
        <v>9</v>
      </c>
      <c r="C21" s="297"/>
      <c r="D21" s="297"/>
      <c r="E21" s="297"/>
      <c r="F21" s="297"/>
      <c r="G21" s="297"/>
      <c r="H21" s="297"/>
      <c r="I21" s="297"/>
      <c r="J21" s="297"/>
      <c r="K21" s="297"/>
      <c r="L21" s="298"/>
      <c r="M21" s="299"/>
    </row>
    <row r="22" spans="2:13" x14ac:dyDescent="0.3">
      <c r="B22" s="305" t="s">
        <v>607</v>
      </c>
      <c r="C22" s="311">
        <v>0.73779385171790235</v>
      </c>
      <c r="D22" s="311">
        <v>0.72332730560578651</v>
      </c>
      <c r="E22" s="311">
        <v>0.69439421338155505</v>
      </c>
      <c r="F22" s="311">
        <v>0.66374999999999995</v>
      </c>
      <c r="G22" s="311">
        <v>0.6616800920598388</v>
      </c>
      <c r="H22" s="306">
        <v>0.95</v>
      </c>
      <c r="I22" s="306">
        <v>1.25</v>
      </c>
      <c r="J22" s="306">
        <v>0.95</v>
      </c>
      <c r="K22" s="306">
        <v>1.25</v>
      </c>
      <c r="L22" s="307" t="s">
        <v>368</v>
      </c>
      <c r="M22" s="307">
        <v>10</v>
      </c>
    </row>
    <row r="23" spans="2:13" x14ac:dyDescent="0.3">
      <c r="B23" s="305" t="s">
        <v>313</v>
      </c>
      <c r="C23" s="305">
        <v>75</v>
      </c>
      <c r="D23" s="305">
        <v>75</v>
      </c>
      <c r="E23" s="305">
        <v>75</v>
      </c>
      <c r="F23" s="309">
        <v>75</v>
      </c>
      <c r="G23" s="305">
        <v>75</v>
      </c>
      <c r="H23" s="305"/>
      <c r="I23" s="305"/>
      <c r="J23" s="305"/>
      <c r="K23" s="305"/>
      <c r="L23" s="307"/>
      <c r="M23" s="307"/>
    </row>
    <row r="24" spans="2:13" x14ac:dyDescent="0.3">
      <c r="B24" s="305" t="s">
        <v>314</v>
      </c>
      <c r="C24" s="312">
        <v>25</v>
      </c>
      <c r="D24" s="305">
        <v>25</v>
      </c>
      <c r="E24" s="305">
        <v>25</v>
      </c>
      <c r="F24" s="309">
        <v>25</v>
      </c>
      <c r="G24" s="305">
        <v>25</v>
      </c>
      <c r="H24" s="305"/>
      <c r="I24" s="305"/>
      <c r="J24" s="305"/>
      <c r="K24" s="305"/>
      <c r="L24" s="307"/>
      <c r="M24" s="307"/>
    </row>
    <row r="25" spans="2:13" x14ac:dyDescent="0.3">
      <c r="B25" s="305" t="s">
        <v>608</v>
      </c>
      <c r="C25" s="313">
        <v>6.0759493670886074E-2</v>
      </c>
      <c r="D25" s="313">
        <v>6.0759493670886074E-2</v>
      </c>
      <c r="E25" s="313">
        <v>6.0759493670886074E-2</v>
      </c>
      <c r="F25" s="313">
        <v>6.0759493670886074E-2</v>
      </c>
      <c r="G25" s="313">
        <v>6.0759493670886074E-2</v>
      </c>
      <c r="H25" s="306">
        <v>0.95</v>
      </c>
      <c r="I25" s="306">
        <v>1.25</v>
      </c>
      <c r="J25" s="306">
        <v>0.95</v>
      </c>
      <c r="K25" s="306">
        <v>1.25</v>
      </c>
      <c r="L25" s="307" t="s">
        <v>98</v>
      </c>
      <c r="M25" s="307">
        <v>8</v>
      </c>
    </row>
    <row r="26" spans="2:13" x14ac:dyDescent="0.3">
      <c r="B26" s="305" t="s">
        <v>589</v>
      </c>
      <c r="C26" s="313">
        <v>8.3007194396164632</v>
      </c>
      <c r="D26" s="313">
        <v>8.3007194396164632</v>
      </c>
      <c r="E26" s="313">
        <v>8.3007194396164632</v>
      </c>
      <c r="F26" s="313">
        <v>8.300719439616465</v>
      </c>
      <c r="G26" s="313">
        <v>8.300719439616465</v>
      </c>
      <c r="H26" s="308">
        <v>0.9</v>
      </c>
      <c r="I26" s="308">
        <v>1.1000000000000001</v>
      </c>
      <c r="J26" s="308">
        <v>0.9</v>
      </c>
      <c r="K26" s="308">
        <v>1.1000000000000001</v>
      </c>
      <c r="L26" s="307" t="s">
        <v>371</v>
      </c>
      <c r="M26" s="307">
        <v>8</v>
      </c>
    </row>
    <row r="27" spans="2:13" x14ac:dyDescent="0.3">
      <c r="B27" s="305" t="s">
        <v>372</v>
      </c>
      <c r="C27" s="305">
        <v>0</v>
      </c>
      <c r="D27" s="305">
        <v>0</v>
      </c>
      <c r="E27" s="305">
        <v>0</v>
      </c>
      <c r="F27" s="305">
        <v>0</v>
      </c>
      <c r="G27" s="305">
        <v>0</v>
      </c>
      <c r="H27" s="308"/>
      <c r="I27" s="308"/>
      <c r="J27" s="308"/>
      <c r="K27" s="308"/>
      <c r="L27" s="307" t="s">
        <v>41</v>
      </c>
      <c r="M27" s="307"/>
    </row>
    <row r="28" spans="2:13" x14ac:dyDescent="0.3">
      <c r="B28" s="320" t="s">
        <v>244</v>
      </c>
      <c r="C28" s="297"/>
      <c r="D28" s="297"/>
      <c r="E28" s="297"/>
      <c r="F28" s="297"/>
      <c r="G28" s="297"/>
      <c r="H28" s="297"/>
      <c r="I28" s="297"/>
      <c r="J28" s="297"/>
      <c r="K28" s="297"/>
      <c r="L28" s="298"/>
      <c r="M28" s="299"/>
    </row>
    <row r="29" spans="2:13" x14ac:dyDescent="0.3">
      <c r="B29" s="305" t="s">
        <v>318</v>
      </c>
      <c r="C29" s="309">
        <v>26.9</v>
      </c>
      <c r="D29" s="309">
        <v>26.9</v>
      </c>
      <c r="E29" s="309">
        <v>26.9</v>
      </c>
      <c r="F29" s="309">
        <v>26.9</v>
      </c>
      <c r="G29" s="309">
        <v>26.9</v>
      </c>
      <c r="H29" s="305"/>
      <c r="I29" s="305"/>
      <c r="J29" s="305"/>
      <c r="K29" s="305"/>
      <c r="L29" s="305"/>
      <c r="M29" s="305"/>
    </row>
    <row r="30" spans="2:13" x14ac:dyDescent="0.3">
      <c r="B30" s="305" t="s">
        <v>591</v>
      </c>
      <c r="C30" s="309">
        <v>0.79</v>
      </c>
      <c r="D30" s="309">
        <v>0.79</v>
      </c>
      <c r="E30" s="309">
        <v>0.79</v>
      </c>
      <c r="F30" s="309">
        <v>0.79</v>
      </c>
      <c r="G30" s="309">
        <v>0.79</v>
      </c>
      <c r="H30" s="305"/>
      <c r="I30" s="305"/>
      <c r="J30" s="305"/>
      <c r="K30" s="305"/>
      <c r="L30" s="305"/>
      <c r="M30" s="305"/>
    </row>
    <row r="31" spans="2:13" x14ac:dyDescent="0.3">
      <c r="B31" s="305" t="s">
        <v>367</v>
      </c>
      <c r="C31" s="311">
        <v>0.64556962025316456</v>
      </c>
      <c r="D31" s="311">
        <v>0.63291139240506322</v>
      </c>
      <c r="E31" s="311">
        <v>0.60759493670886067</v>
      </c>
      <c r="F31" s="311">
        <v>0.59</v>
      </c>
      <c r="G31" s="311">
        <v>0.58227848101265822</v>
      </c>
      <c r="H31" s="306">
        <v>0.95</v>
      </c>
      <c r="I31" s="306">
        <v>1.25</v>
      </c>
      <c r="J31" s="306">
        <v>0.95</v>
      </c>
      <c r="K31" s="306">
        <v>1.25</v>
      </c>
      <c r="L31" s="307" t="s">
        <v>368</v>
      </c>
      <c r="M31" s="307">
        <v>10</v>
      </c>
    </row>
    <row r="32" spans="2:13" x14ac:dyDescent="0.3">
      <c r="B32" s="305" t="s">
        <v>313</v>
      </c>
      <c r="C32" s="305">
        <v>75</v>
      </c>
      <c r="D32" s="305">
        <v>75</v>
      </c>
      <c r="E32" s="305">
        <v>75</v>
      </c>
      <c r="F32" s="305">
        <v>75</v>
      </c>
      <c r="G32" s="305">
        <v>75</v>
      </c>
      <c r="H32" s="305"/>
      <c r="I32" s="305"/>
      <c r="J32" s="305"/>
      <c r="K32" s="305"/>
      <c r="L32" s="307"/>
      <c r="M32" s="307"/>
    </row>
    <row r="33" spans="2:13" x14ac:dyDescent="0.3">
      <c r="B33" s="305" t="s">
        <v>314</v>
      </c>
      <c r="C33" s="312">
        <v>25</v>
      </c>
      <c r="D33" s="305">
        <v>25</v>
      </c>
      <c r="E33" s="305">
        <v>25</v>
      </c>
      <c r="F33" s="305">
        <v>25</v>
      </c>
      <c r="G33" s="305">
        <v>25</v>
      </c>
      <c r="H33" s="305"/>
      <c r="I33" s="305"/>
      <c r="J33" s="305"/>
      <c r="K33" s="305"/>
      <c r="L33" s="307"/>
      <c r="M33" s="307"/>
    </row>
    <row r="34" spans="2:13" x14ac:dyDescent="0.3">
      <c r="B34" s="305" t="s">
        <v>369</v>
      </c>
      <c r="C34" s="313">
        <v>6.0759493670886074E-2</v>
      </c>
      <c r="D34" s="313">
        <v>6.0759493670886074E-2</v>
      </c>
      <c r="E34" s="313">
        <v>6.0759493670886074E-2</v>
      </c>
      <c r="F34" s="313">
        <v>6.0759493670886074E-2</v>
      </c>
      <c r="G34" s="313">
        <v>6.0759493670886074E-2</v>
      </c>
      <c r="H34" s="305">
        <v>0.95</v>
      </c>
      <c r="I34" s="306">
        <v>1.25</v>
      </c>
      <c r="J34" s="306">
        <v>0.95</v>
      </c>
      <c r="K34" s="306">
        <v>1.25</v>
      </c>
      <c r="L34" s="307" t="s">
        <v>98</v>
      </c>
      <c r="M34" s="307">
        <v>8</v>
      </c>
    </row>
    <row r="35" spans="2:13" x14ac:dyDescent="0.3">
      <c r="B35" s="305" t="s">
        <v>370</v>
      </c>
      <c r="C35" s="313">
        <v>6.20253164556962E-2</v>
      </c>
      <c r="D35" s="313">
        <v>6.20253164556962E-2</v>
      </c>
      <c r="E35" s="313">
        <v>6.20253164556962E-2</v>
      </c>
      <c r="F35" s="313">
        <v>6.20253164556962E-2</v>
      </c>
      <c r="G35" s="313">
        <v>6.20253164556962E-2</v>
      </c>
      <c r="H35" s="308">
        <v>0.9</v>
      </c>
      <c r="I35" s="308">
        <v>1.1000000000000001</v>
      </c>
      <c r="J35" s="308">
        <v>0.9</v>
      </c>
      <c r="K35" s="308">
        <v>1.1000000000000001</v>
      </c>
      <c r="L35" s="307" t="s">
        <v>371</v>
      </c>
      <c r="M35" s="307">
        <v>8</v>
      </c>
    </row>
    <row r="36" spans="2:13" x14ac:dyDescent="0.3">
      <c r="B36" s="305" t="s">
        <v>372</v>
      </c>
      <c r="C36" s="305">
        <v>0</v>
      </c>
      <c r="D36" s="305">
        <v>0</v>
      </c>
      <c r="E36" s="305">
        <v>0</v>
      </c>
      <c r="F36" s="305">
        <v>0</v>
      </c>
      <c r="G36" s="305">
        <v>0</v>
      </c>
      <c r="H36" s="308"/>
      <c r="I36" s="308"/>
      <c r="J36" s="308"/>
      <c r="K36" s="308"/>
      <c r="L36" s="307" t="s">
        <v>41</v>
      </c>
      <c r="M36" s="307"/>
    </row>
    <row r="38" spans="2:13" x14ac:dyDescent="0.3">
      <c r="B38" s="253" t="s">
        <v>6</v>
      </c>
    </row>
    <row r="39" spans="2:13" x14ac:dyDescent="0.3">
      <c r="B39" s="252" t="s">
        <v>373</v>
      </c>
    </row>
    <row r="40" spans="2:13" x14ac:dyDescent="0.3">
      <c r="B40" s="252" t="s">
        <v>320</v>
      </c>
    </row>
    <row r="41" spans="2:13" x14ac:dyDescent="0.3">
      <c r="B41" s="252" t="s">
        <v>321</v>
      </c>
    </row>
    <row r="42" spans="2:13" x14ac:dyDescent="0.3">
      <c r="B42" s="252" t="s">
        <v>374</v>
      </c>
    </row>
    <row r="43" spans="2:13" x14ac:dyDescent="0.3">
      <c r="B43" s="252" t="s">
        <v>375</v>
      </c>
    </row>
    <row r="44" spans="2:13" x14ac:dyDescent="0.3">
      <c r="B44" s="252" t="s">
        <v>376</v>
      </c>
    </row>
    <row r="45" spans="2:13" x14ac:dyDescent="0.3">
      <c r="B45" s="252" t="s">
        <v>377</v>
      </c>
    </row>
    <row r="46" spans="2:13" x14ac:dyDescent="0.3">
      <c r="B46" s="252" t="s">
        <v>378</v>
      </c>
    </row>
    <row r="47" spans="2:13" x14ac:dyDescent="0.3">
      <c r="B47" s="252" t="s">
        <v>379</v>
      </c>
    </row>
    <row r="48" spans="2:13" x14ac:dyDescent="0.3">
      <c r="B48" s="252" t="s">
        <v>380</v>
      </c>
    </row>
    <row r="49" spans="2:2" x14ac:dyDescent="0.3">
      <c r="B49" s="252" t="s">
        <v>381</v>
      </c>
    </row>
    <row r="51" spans="2:2" x14ac:dyDescent="0.3">
      <c r="B51" s="253" t="s">
        <v>287</v>
      </c>
    </row>
    <row r="52" spans="2:2" x14ac:dyDescent="0.3">
      <c r="B52" s="252" t="s">
        <v>580</v>
      </c>
    </row>
    <row r="53" spans="2:2" x14ac:dyDescent="0.3">
      <c r="B53" s="252" t="s">
        <v>382</v>
      </c>
    </row>
    <row r="54" spans="2:2" x14ac:dyDescent="0.3">
      <c r="B54" s="252" t="s">
        <v>383</v>
      </c>
    </row>
    <row r="55" spans="2:2" x14ac:dyDescent="0.3">
      <c r="B55" s="252" t="s">
        <v>582</v>
      </c>
    </row>
    <row r="56" spans="2:2" x14ac:dyDescent="0.3">
      <c r="B56" s="252" t="s">
        <v>384</v>
      </c>
    </row>
    <row r="57" spans="2:2" x14ac:dyDescent="0.3">
      <c r="B57" s="252" t="s">
        <v>385</v>
      </c>
    </row>
    <row r="58" spans="2:2" x14ac:dyDescent="0.3">
      <c r="B58" s="252" t="s">
        <v>386</v>
      </c>
    </row>
    <row r="59" spans="2:2" x14ac:dyDescent="0.3">
      <c r="B59" s="252" t="s">
        <v>387</v>
      </c>
    </row>
    <row r="60" spans="2:2" x14ac:dyDescent="0.3">
      <c r="B60" s="252" t="s">
        <v>388</v>
      </c>
    </row>
    <row r="61" spans="2:2" x14ac:dyDescent="0.3">
      <c r="B61" s="252" t="s">
        <v>389</v>
      </c>
    </row>
    <row r="62" spans="2:2" x14ac:dyDescent="0.3">
      <c r="B62" s="252" t="s">
        <v>390</v>
      </c>
    </row>
    <row r="63" spans="2:2" x14ac:dyDescent="0.3">
      <c r="B63" s="252" t="s">
        <v>581</v>
      </c>
    </row>
    <row r="64" spans="2:2" x14ac:dyDescent="0.3">
      <c r="B64" s="252" t="s">
        <v>391</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92" t="s">
        <v>20</v>
      </c>
      <c r="C3" s="657" t="s">
        <v>392</v>
      </c>
      <c r="D3" s="663"/>
      <c r="E3" s="663"/>
      <c r="F3" s="663"/>
      <c r="G3" s="663"/>
      <c r="H3" s="663"/>
      <c r="I3" s="663"/>
      <c r="J3" s="663"/>
      <c r="K3" s="663"/>
      <c r="L3" s="663"/>
      <c r="M3" s="664"/>
    </row>
    <row r="4" spans="2:13" ht="15" customHeight="1" x14ac:dyDescent="0.3">
      <c r="B4" s="292"/>
      <c r="C4" s="292">
        <v>2015</v>
      </c>
      <c r="D4" s="292">
        <v>2020</v>
      </c>
      <c r="E4" s="292">
        <v>2030</v>
      </c>
      <c r="F4" s="292">
        <v>2040</v>
      </c>
      <c r="G4" s="292">
        <v>2050</v>
      </c>
      <c r="H4" s="665" t="s">
        <v>25</v>
      </c>
      <c r="I4" s="664"/>
      <c r="J4" s="665" t="s">
        <v>24</v>
      </c>
      <c r="K4" s="664"/>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393</v>
      </c>
      <c r="C7" s="301">
        <v>20</v>
      </c>
      <c r="D7" s="301">
        <v>80</v>
      </c>
      <c r="E7" s="301">
        <v>200</v>
      </c>
      <c r="F7" s="301">
        <v>500</v>
      </c>
      <c r="G7" s="301">
        <v>1000</v>
      </c>
      <c r="H7" s="302">
        <v>0.5</v>
      </c>
      <c r="I7" s="302">
        <v>1.25</v>
      </c>
      <c r="J7" s="302">
        <v>0.75</v>
      </c>
      <c r="K7" s="302">
        <v>1.25</v>
      </c>
      <c r="L7" s="303" t="s">
        <v>299</v>
      </c>
      <c r="M7" s="303" t="s">
        <v>394</v>
      </c>
    </row>
    <row r="8" spans="2:13" x14ac:dyDescent="0.3">
      <c r="B8" s="305" t="s">
        <v>395</v>
      </c>
      <c r="C8" s="305">
        <v>10</v>
      </c>
      <c r="D8" s="305">
        <v>40</v>
      </c>
      <c r="E8" s="305">
        <v>105</v>
      </c>
      <c r="F8" s="305">
        <v>265</v>
      </c>
      <c r="G8" s="305">
        <v>520</v>
      </c>
      <c r="H8" s="306">
        <v>0.5</v>
      </c>
      <c r="I8" s="306">
        <v>1.25</v>
      </c>
      <c r="J8" s="306">
        <v>0.75</v>
      </c>
      <c r="K8" s="306">
        <v>1.25</v>
      </c>
      <c r="L8" s="307" t="s">
        <v>301</v>
      </c>
      <c r="M8" s="307" t="s">
        <v>394</v>
      </c>
    </row>
    <row r="9" spans="2:13" x14ac:dyDescent="0.3">
      <c r="B9" s="320" t="s">
        <v>255</v>
      </c>
      <c r="C9" s="297"/>
      <c r="D9" s="297"/>
      <c r="E9" s="297"/>
      <c r="F9" s="297"/>
      <c r="G9" s="297"/>
      <c r="H9" s="297"/>
      <c r="I9" s="297"/>
      <c r="J9" s="297"/>
      <c r="K9" s="297"/>
      <c r="L9" s="298"/>
      <c r="M9" s="299"/>
    </row>
    <row r="10" spans="2:13" x14ac:dyDescent="0.3">
      <c r="B10" s="318" t="s">
        <v>364</v>
      </c>
      <c r="C10" s="318">
        <v>1</v>
      </c>
      <c r="D10" s="318">
        <v>1</v>
      </c>
      <c r="E10" s="318">
        <v>1</v>
      </c>
      <c r="F10" s="318">
        <v>1</v>
      </c>
      <c r="G10" s="318">
        <v>1</v>
      </c>
      <c r="H10" s="323">
        <v>0.9</v>
      </c>
      <c r="I10" s="323">
        <v>1.5</v>
      </c>
      <c r="J10" s="323">
        <v>0.9</v>
      </c>
      <c r="K10" s="323">
        <v>1.25</v>
      </c>
      <c r="L10" s="319" t="s">
        <v>1</v>
      </c>
      <c r="M10" s="319">
        <v>4</v>
      </c>
    </row>
    <row r="11" spans="2:13" x14ac:dyDescent="0.3">
      <c r="B11" s="320" t="s">
        <v>241</v>
      </c>
      <c r="C11" s="297"/>
      <c r="D11" s="297"/>
      <c r="E11" s="297"/>
      <c r="F11" s="297"/>
      <c r="G11" s="297"/>
      <c r="H11" s="324"/>
      <c r="I11" s="324"/>
      <c r="J11" s="324"/>
      <c r="K11" s="324"/>
      <c r="L11" s="298"/>
      <c r="M11" s="299"/>
    </row>
    <row r="12" spans="2:13" x14ac:dyDescent="0.3">
      <c r="B12" s="301" t="s">
        <v>396</v>
      </c>
      <c r="C12" s="301">
        <v>0.6</v>
      </c>
      <c r="D12" s="301">
        <v>0.6</v>
      </c>
      <c r="E12" s="301">
        <v>0.62</v>
      </c>
      <c r="F12" s="301">
        <v>0.64</v>
      </c>
      <c r="G12" s="301">
        <v>0.65</v>
      </c>
      <c r="H12" s="325">
        <v>0.9</v>
      </c>
      <c r="I12" s="325">
        <v>1.1000000000000001</v>
      </c>
      <c r="J12" s="325">
        <v>0.9</v>
      </c>
      <c r="K12" s="325">
        <v>1.1000000000000001</v>
      </c>
      <c r="L12" s="303" t="s">
        <v>1</v>
      </c>
      <c r="M12" s="303">
        <v>4</v>
      </c>
    </row>
    <row r="13" spans="2:13" x14ac:dyDescent="0.3">
      <c r="B13" s="305" t="s">
        <v>609</v>
      </c>
      <c r="C13" s="305">
        <v>0.23200000000000001</v>
      </c>
      <c r="D13" s="305">
        <v>0.23200000000000001</v>
      </c>
      <c r="E13" s="305">
        <v>0.23200000000000001</v>
      </c>
      <c r="F13" s="305">
        <v>0.23200000000000001</v>
      </c>
      <c r="G13" s="305">
        <v>0.23200000000000001</v>
      </c>
      <c r="H13" s="308">
        <v>0.9</v>
      </c>
      <c r="I13" s="308">
        <v>1.1000000000000001</v>
      </c>
      <c r="J13" s="308">
        <v>0.9</v>
      </c>
      <c r="K13" s="308">
        <v>1.1000000000000001</v>
      </c>
      <c r="L13" s="307" t="s">
        <v>1</v>
      </c>
      <c r="M13" s="307">
        <v>4</v>
      </c>
    </row>
    <row r="14" spans="2:13" x14ac:dyDescent="0.3">
      <c r="B14" s="318" t="s">
        <v>610</v>
      </c>
      <c r="C14" s="318">
        <v>1.6E-2</v>
      </c>
      <c r="D14" s="318">
        <v>1.6E-2</v>
      </c>
      <c r="E14" s="318">
        <v>1.6E-2</v>
      </c>
      <c r="F14" s="318">
        <v>1.6E-2</v>
      </c>
      <c r="G14" s="318">
        <v>1.6E-2</v>
      </c>
      <c r="H14" s="318">
        <v>0.9</v>
      </c>
      <c r="I14" s="318">
        <v>1.1000000000000001</v>
      </c>
      <c r="J14" s="318">
        <v>0.9</v>
      </c>
      <c r="K14" s="318">
        <v>1.1000000000000001</v>
      </c>
      <c r="L14" s="319" t="s">
        <v>1</v>
      </c>
      <c r="M14" s="319">
        <v>4</v>
      </c>
    </row>
    <row r="15" spans="2:13" x14ac:dyDescent="0.3">
      <c r="B15" s="326"/>
      <c r="C15" s="297"/>
      <c r="D15" s="297"/>
      <c r="E15" s="297"/>
      <c r="F15" s="297"/>
      <c r="G15" s="297"/>
      <c r="H15" s="324"/>
      <c r="I15" s="324"/>
      <c r="J15" s="324"/>
      <c r="K15" s="324"/>
      <c r="L15" s="298"/>
      <c r="M15" s="299"/>
    </row>
    <row r="16" spans="2:13" x14ac:dyDescent="0.3">
      <c r="B16" s="301" t="s">
        <v>99</v>
      </c>
      <c r="C16" s="301" t="s">
        <v>397</v>
      </c>
      <c r="D16" s="301">
        <v>4</v>
      </c>
      <c r="E16" s="301">
        <v>0</v>
      </c>
      <c r="F16" s="301">
        <v>0</v>
      </c>
      <c r="G16" s="301">
        <v>0</v>
      </c>
      <c r="H16" s="301"/>
      <c r="I16" s="301"/>
      <c r="J16" s="301"/>
      <c r="K16" s="301"/>
      <c r="L16" s="303"/>
      <c r="M16" s="303"/>
    </row>
    <row r="17" spans="2:13" x14ac:dyDescent="0.3">
      <c r="B17" s="305" t="s">
        <v>23</v>
      </c>
      <c r="C17" s="305">
        <v>4</v>
      </c>
      <c r="D17" s="305">
        <v>4</v>
      </c>
      <c r="E17" s="305">
        <v>4</v>
      </c>
      <c r="F17" s="305">
        <v>4</v>
      </c>
      <c r="G17" s="305">
        <v>4</v>
      </c>
      <c r="H17" s="305"/>
      <c r="I17" s="305"/>
      <c r="J17" s="305"/>
      <c r="K17" s="305"/>
      <c r="L17" s="307" t="s">
        <v>3</v>
      </c>
      <c r="M17" s="307">
        <v>8</v>
      </c>
    </row>
    <row r="18" spans="2:13" x14ac:dyDescent="0.3">
      <c r="B18" s="305" t="s">
        <v>14</v>
      </c>
      <c r="C18" s="305">
        <v>25</v>
      </c>
      <c r="D18" s="305">
        <v>25</v>
      </c>
      <c r="E18" s="305">
        <v>25</v>
      </c>
      <c r="F18" s="305">
        <v>25</v>
      </c>
      <c r="G18" s="305">
        <v>25</v>
      </c>
      <c r="H18" s="305"/>
      <c r="I18" s="305"/>
      <c r="J18" s="305"/>
      <c r="K18" s="305"/>
      <c r="L18" s="307"/>
      <c r="M18" s="307"/>
    </row>
    <row r="19" spans="2:13" x14ac:dyDescent="0.3">
      <c r="B19" s="318" t="s">
        <v>12</v>
      </c>
      <c r="C19" s="327">
        <v>2</v>
      </c>
      <c r="D19" s="327">
        <v>2</v>
      </c>
      <c r="E19" s="327">
        <v>2</v>
      </c>
      <c r="F19" s="327">
        <v>2</v>
      </c>
      <c r="G19" s="327">
        <v>2</v>
      </c>
      <c r="H19" s="318"/>
      <c r="I19" s="318"/>
      <c r="J19" s="318"/>
      <c r="K19" s="318"/>
      <c r="L19" s="319"/>
      <c r="M19" s="319"/>
    </row>
    <row r="20" spans="2:13" x14ac:dyDescent="0.3">
      <c r="B20" s="320" t="s">
        <v>9</v>
      </c>
      <c r="C20" s="328"/>
      <c r="D20" s="328"/>
      <c r="E20" s="328"/>
      <c r="F20" s="328"/>
      <c r="G20" s="328"/>
      <c r="H20" s="297"/>
      <c r="I20" s="297"/>
      <c r="J20" s="297"/>
      <c r="K20" s="297"/>
      <c r="L20" s="298"/>
      <c r="M20" s="299"/>
    </row>
    <row r="21" spans="2:13" x14ac:dyDescent="0.3">
      <c r="B21" s="329" t="s">
        <v>611</v>
      </c>
      <c r="C21" s="330">
        <v>2.4</v>
      </c>
      <c r="D21" s="330">
        <v>1.92</v>
      </c>
      <c r="E21" s="330">
        <v>1.1428571428571428</v>
      </c>
      <c r="F21" s="330">
        <v>0.84905660377358494</v>
      </c>
      <c r="G21" s="330">
        <v>0.69230769230769229</v>
      </c>
      <c r="H21" s="301">
        <v>0.75</v>
      </c>
      <c r="I21" s="301">
        <v>1.25</v>
      </c>
      <c r="J21" s="301">
        <v>0.75</v>
      </c>
      <c r="K21" s="301">
        <v>1.25</v>
      </c>
      <c r="L21" s="303" t="s">
        <v>399</v>
      </c>
      <c r="M21" s="303" t="s">
        <v>400</v>
      </c>
    </row>
    <row r="22" spans="2:13" x14ac:dyDescent="0.3">
      <c r="B22" s="305" t="s">
        <v>313</v>
      </c>
      <c r="C22" s="311">
        <v>75</v>
      </c>
      <c r="D22" s="311">
        <v>75</v>
      </c>
      <c r="E22" s="311">
        <v>75</v>
      </c>
      <c r="F22" s="311">
        <v>75</v>
      </c>
      <c r="G22" s="311">
        <v>75</v>
      </c>
      <c r="H22" s="306"/>
      <c r="I22" s="306"/>
      <c r="J22" s="306"/>
      <c r="K22" s="306"/>
      <c r="L22" s="307"/>
      <c r="M22" s="307"/>
    </row>
    <row r="23" spans="2:13" x14ac:dyDescent="0.3">
      <c r="B23" s="305" t="s">
        <v>314</v>
      </c>
      <c r="C23" s="305">
        <v>25</v>
      </c>
      <c r="D23" s="305">
        <v>25</v>
      </c>
      <c r="E23" s="305">
        <v>25</v>
      </c>
      <c r="F23" s="309">
        <v>25</v>
      </c>
      <c r="G23" s="305">
        <v>25</v>
      </c>
      <c r="H23" s="305"/>
      <c r="I23" s="305"/>
      <c r="J23" s="305"/>
      <c r="K23" s="305"/>
      <c r="L23" s="307"/>
      <c r="M23" s="307"/>
    </row>
    <row r="24" spans="2:13" x14ac:dyDescent="0.3">
      <c r="B24" s="305" t="s">
        <v>612</v>
      </c>
      <c r="C24" s="312">
        <v>7.1999999999999995E-2</v>
      </c>
      <c r="D24" s="305">
        <v>7.1999999999999995E-2</v>
      </c>
      <c r="E24" s="313">
        <v>6.8571428571428561E-2</v>
      </c>
      <c r="F24" s="331">
        <v>6.7924528301886791E-2</v>
      </c>
      <c r="G24" s="313">
        <v>6.9230769230769235E-2</v>
      </c>
      <c r="H24" s="305">
        <v>0.75</v>
      </c>
      <c r="I24" s="305">
        <v>1.25</v>
      </c>
      <c r="J24" s="305">
        <v>0.75</v>
      </c>
      <c r="K24" s="305">
        <v>1.25</v>
      </c>
      <c r="L24" s="307" t="s">
        <v>402</v>
      </c>
      <c r="M24" s="307">
        <v>6</v>
      </c>
    </row>
    <row r="25" spans="2:13" x14ac:dyDescent="0.3">
      <c r="B25" s="305" t="s">
        <v>613</v>
      </c>
      <c r="C25" s="311">
        <v>2.7</v>
      </c>
      <c r="D25" s="311">
        <v>2.7</v>
      </c>
      <c r="E25" s="311">
        <v>2.7</v>
      </c>
      <c r="F25" s="311">
        <v>2.7</v>
      </c>
      <c r="G25" s="311">
        <v>2.7</v>
      </c>
      <c r="H25" s="306">
        <v>0.75</v>
      </c>
      <c r="I25" s="306">
        <v>1.25</v>
      </c>
      <c r="J25" s="306">
        <v>0.75</v>
      </c>
      <c r="K25" s="306">
        <v>1.25</v>
      </c>
      <c r="L25" s="307" t="s">
        <v>402</v>
      </c>
      <c r="M25" s="307">
        <v>6</v>
      </c>
    </row>
    <row r="26" spans="2:13" x14ac:dyDescent="0.3">
      <c r="B26" s="318" t="s">
        <v>404</v>
      </c>
      <c r="C26" s="332" t="s">
        <v>397</v>
      </c>
      <c r="D26" s="332">
        <v>0</v>
      </c>
      <c r="E26" s="332">
        <v>0</v>
      </c>
      <c r="F26" s="332"/>
      <c r="G26" s="332">
        <v>0</v>
      </c>
      <c r="H26" s="323"/>
      <c r="I26" s="323"/>
      <c r="J26" s="323"/>
      <c r="K26" s="323"/>
      <c r="L26" s="319"/>
      <c r="M26" s="319"/>
    </row>
    <row r="27" spans="2:13" x14ac:dyDescent="0.3">
      <c r="B27" s="320" t="s">
        <v>244</v>
      </c>
      <c r="C27" s="297"/>
      <c r="D27" s="297"/>
      <c r="E27" s="297"/>
      <c r="F27" s="297"/>
      <c r="G27" s="297"/>
      <c r="H27" s="324"/>
      <c r="I27" s="324"/>
      <c r="J27" s="324"/>
      <c r="K27" s="324"/>
      <c r="L27" s="298"/>
      <c r="M27" s="299"/>
    </row>
    <row r="28" spans="2:13" x14ac:dyDescent="0.3">
      <c r="B28" s="301" t="s">
        <v>405</v>
      </c>
      <c r="C28" s="301">
        <v>16</v>
      </c>
      <c r="D28" s="301">
        <v>16</v>
      </c>
      <c r="E28" s="301">
        <v>16</v>
      </c>
      <c r="F28" s="301">
        <v>16</v>
      </c>
      <c r="G28" s="301">
        <v>16</v>
      </c>
      <c r="H28" s="301"/>
      <c r="I28" s="301"/>
      <c r="J28" s="301"/>
      <c r="K28" s="301"/>
      <c r="L28" s="303"/>
      <c r="M28" s="303"/>
    </row>
    <row r="29" spans="2:13" x14ac:dyDescent="0.3">
      <c r="B29" s="305" t="s">
        <v>591</v>
      </c>
      <c r="C29" s="309">
        <v>1.2</v>
      </c>
      <c r="D29" s="309">
        <v>1.2</v>
      </c>
      <c r="E29" s="309">
        <v>1.2</v>
      </c>
      <c r="F29" s="309">
        <v>1.2</v>
      </c>
      <c r="G29" s="309">
        <v>1.2</v>
      </c>
      <c r="H29" s="305"/>
      <c r="I29" s="305"/>
      <c r="J29" s="305"/>
      <c r="K29" s="305"/>
      <c r="L29" s="305"/>
      <c r="M29" s="305"/>
    </row>
    <row r="30" spans="2:13" x14ac:dyDescent="0.3">
      <c r="B30" s="305" t="s">
        <v>398</v>
      </c>
      <c r="C30" s="309">
        <v>1.2</v>
      </c>
      <c r="D30" s="309">
        <v>0.96</v>
      </c>
      <c r="E30" s="309">
        <v>0.6</v>
      </c>
      <c r="F30" s="309">
        <v>0.45</v>
      </c>
      <c r="G30" s="309">
        <v>0.36</v>
      </c>
      <c r="H30" s="305">
        <v>0.75</v>
      </c>
      <c r="I30" s="305">
        <v>1.25</v>
      </c>
      <c r="J30" s="305">
        <v>0.75</v>
      </c>
      <c r="K30" s="305">
        <v>1.25</v>
      </c>
      <c r="L30" s="305" t="s">
        <v>399</v>
      </c>
      <c r="M30" s="305" t="s">
        <v>400</v>
      </c>
    </row>
    <row r="31" spans="2:13" x14ac:dyDescent="0.3">
      <c r="B31" s="305" t="s">
        <v>313</v>
      </c>
      <c r="C31" s="311">
        <v>75</v>
      </c>
      <c r="D31" s="311">
        <v>75</v>
      </c>
      <c r="E31" s="311">
        <v>75</v>
      </c>
      <c r="F31" s="311">
        <v>75</v>
      </c>
      <c r="G31" s="311">
        <v>75</v>
      </c>
      <c r="H31" s="306"/>
      <c r="I31" s="306"/>
      <c r="J31" s="306"/>
      <c r="K31" s="306"/>
      <c r="L31" s="307"/>
      <c r="M31" s="307"/>
    </row>
    <row r="32" spans="2:13" x14ac:dyDescent="0.3">
      <c r="B32" s="305" t="s">
        <v>314</v>
      </c>
      <c r="C32" s="305">
        <v>25</v>
      </c>
      <c r="D32" s="305">
        <v>25</v>
      </c>
      <c r="E32" s="305">
        <v>25</v>
      </c>
      <c r="F32" s="305">
        <v>25</v>
      </c>
      <c r="G32" s="305">
        <v>25</v>
      </c>
      <c r="H32" s="305"/>
      <c r="I32" s="305"/>
      <c r="J32" s="305"/>
      <c r="K32" s="305"/>
      <c r="L32" s="307"/>
      <c r="M32" s="307"/>
    </row>
    <row r="33" spans="2:13" x14ac:dyDescent="0.3">
      <c r="B33" s="305" t="s">
        <v>401</v>
      </c>
      <c r="C33" s="312">
        <v>3.5999999999999997E-2</v>
      </c>
      <c r="D33" s="305">
        <v>3.5999999999999997E-2</v>
      </c>
      <c r="E33" s="305">
        <v>3.5999999999999997E-2</v>
      </c>
      <c r="F33" s="305">
        <v>3.5999999999999997E-2</v>
      </c>
      <c r="G33" s="305">
        <v>3.5999999999999997E-2</v>
      </c>
      <c r="H33" s="305">
        <v>0.75</v>
      </c>
      <c r="I33" s="305">
        <v>1.25</v>
      </c>
      <c r="J33" s="305">
        <v>0.75</v>
      </c>
      <c r="K33" s="305">
        <v>1.25</v>
      </c>
      <c r="L33" s="307" t="s">
        <v>402</v>
      </c>
      <c r="M33" s="307">
        <v>6</v>
      </c>
    </row>
    <row r="34" spans="2:13" x14ac:dyDescent="0.3">
      <c r="B34" s="305" t="s">
        <v>403</v>
      </c>
      <c r="C34" s="313">
        <v>1.2E-2</v>
      </c>
      <c r="D34" s="313">
        <v>1.2E-2</v>
      </c>
      <c r="E34" s="313">
        <v>1.2E-2</v>
      </c>
      <c r="F34" s="313">
        <v>1.2E-2</v>
      </c>
      <c r="G34" s="313">
        <v>1.2E-2</v>
      </c>
      <c r="H34" s="305">
        <v>0.75</v>
      </c>
      <c r="I34" s="306">
        <v>1.25</v>
      </c>
      <c r="J34" s="306">
        <v>0.75</v>
      </c>
      <c r="K34" s="306">
        <v>1.25</v>
      </c>
      <c r="L34" s="307" t="s">
        <v>402</v>
      </c>
      <c r="M34" s="307">
        <v>6</v>
      </c>
    </row>
    <row r="35" spans="2:13" x14ac:dyDescent="0.3">
      <c r="B35" s="305" t="s">
        <v>404</v>
      </c>
      <c r="C35" s="313" t="s">
        <v>397</v>
      </c>
      <c r="D35" s="313">
        <v>0</v>
      </c>
      <c r="E35" s="313">
        <v>0</v>
      </c>
      <c r="F35" s="313">
        <v>0</v>
      </c>
      <c r="G35" s="313">
        <v>0</v>
      </c>
      <c r="H35" s="308"/>
      <c r="I35" s="308"/>
      <c r="J35" s="308"/>
      <c r="K35" s="308"/>
      <c r="L35" s="307"/>
      <c r="M35" s="307"/>
    </row>
    <row r="36" spans="2:13" x14ac:dyDescent="0.3">
      <c r="B36" s="253" t="s">
        <v>6</v>
      </c>
    </row>
    <row r="37" spans="2:13" x14ac:dyDescent="0.3">
      <c r="B37" s="252" t="s">
        <v>406</v>
      </c>
    </row>
    <row r="38" spans="2:13" x14ac:dyDescent="0.3">
      <c r="B38" s="252" t="s">
        <v>320</v>
      </c>
    </row>
    <row r="39" spans="2:13" x14ac:dyDescent="0.3">
      <c r="B39" s="252" t="s">
        <v>407</v>
      </c>
    </row>
    <row r="40" spans="2:13" x14ac:dyDescent="0.3">
      <c r="B40" s="252" t="s">
        <v>408</v>
      </c>
    </row>
    <row r="41" spans="2:13" x14ac:dyDescent="0.3">
      <c r="B41" s="252" t="s">
        <v>409</v>
      </c>
    </row>
    <row r="42" spans="2:13" x14ac:dyDescent="0.3">
      <c r="B42" s="252" t="s">
        <v>410</v>
      </c>
    </row>
    <row r="43" spans="2:13" x14ac:dyDescent="0.3">
      <c r="B43" s="252" t="s">
        <v>411</v>
      </c>
    </row>
    <row r="44" spans="2:13" x14ac:dyDescent="0.3">
      <c r="B44" s="252" t="s">
        <v>412</v>
      </c>
    </row>
    <row r="46" spans="2:13" x14ac:dyDescent="0.3">
      <c r="B46" s="253" t="s">
        <v>287</v>
      </c>
    </row>
    <row r="47" spans="2:13" x14ac:dyDescent="0.3">
      <c r="B47" s="252" t="s">
        <v>413</v>
      </c>
    </row>
    <row r="48" spans="2:13" x14ac:dyDescent="0.3">
      <c r="B48" s="252" t="s">
        <v>414</v>
      </c>
    </row>
    <row r="49" spans="2:2" x14ac:dyDescent="0.3">
      <c r="B49" s="252" t="s">
        <v>415</v>
      </c>
    </row>
    <row r="50" spans="2:2" x14ac:dyDescent="0.3">
      <c r="B50" s="252" t="s">
        <v>416</v>
      </c>
    </row>
    <row r="51" spans="2:2" x14ac:dyDescent="0.3">
      <c r="B51" s="252" t="s">
        <v>417</v>
      </c>
    </row>
    <row r="52" spans="2:2" x14ac:dyDescent="0.3">
      <c r="B52" s="252" t="s">
        <v>418</v>
      </c>
    </row>
    <row r="53" spans="2:2" x14ac:dyDescent="0.3">
      <c r="B53" s="252" t="s">
        <v>419</v>
      </c>
    </row>
    <row r="54" spans="2:2" x14ac:dyDescent="0.3">
      <c r="B54" s="252" t="s">
        <v>420</v>
      </c>
    </row>
    <row r="55" spans="2:2" x14ac:dyDescent="0.3">
      <c r="B55" s="252" t="s">
        <v>421</v>
      </c>
    </row>
    <row r="56" spans="2:2" x14ac:dyDescent="0.3">
      <c r="B56" s="252" t="s">
        <v>422</v>
      </c>
    </row>
    <row r="57" spans="2:2" x14ac:dyDescent="0.3">
      <c r="B57" s="252" t="s">
        <v>423</v>
      </c>
    </row>
    <row r="58" spans="2:2" x14ac:dyDescent="0.3">
      <c r="B58" s="252" t="s">
        <v>424</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I18" sqref="I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08" t="s">
        <v>84</v>
      </c>
      <c r="D3" s="609"/>
      <c r="E3" s="609"/>
      <c r="F3" s="609"/>
      <c r="G3" s="609"/>
      <c r="H3" s="609"/>
      <c r="I3" s="609"/>
      <c r="J3" s="609"/>
      <c r="K3" s="609"/>
      <c r="L3" s="610"/>
    </row>
    <row r="4" spans="1:12" ht="27" customHeight="1" x14ac:dyDescent="0.3">
      <c r="A4" s="1"/>
      <c r="B4" s="101"/>
      <c r="C4" s="102">
        <v>2015</v>
      </c>
      <c r="D4" s="102">
        <v>2020</v>
      </c>
      <c r="E4" s="102">
        <v>2030</v>
      </c>
      <c r="F4" s="102">
        <v>2050</v>
      </c>
      <c r="G4" s="611" t="s">
        <v>25</v>
      </c>
      <c r="H4" s="612"/>
      <c r="I4" s="611" t="s">
        <v>24</v>
      </c>
      <c r="J4" s="612"/>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450">
        <v>365000</v>
      </c>
      <c r="D10" s="450">
        <v>365000</v>
      </c>
      <c r="E10" s="450">
        <v>365000</v>
      </c>
      <c r="F10" s="450">
        <v>365000</v>
      </c>
      <c r="G10" s="450">
        <v>365000</v>
      </c>
      <c r="H10" s="450">
        <v>365000</v>
      </c>
      <c r="I10" s="450">
        <v>365000</v>
      </c>
      <c r="J10" s="450">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448"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449"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451"/>
      <c r="D16" s="451"/>
      <c r="E16" s="452"/>
      <c r="F16" s="452"/>
      <c r="G16" s="116"/>
      <c r="H16" s="116"/>
      <c r="I16" s="116"/>
      <c r="J16" s="116"/>
      <c r="K16" s="116"/>
      <c r="L16" s="123"/>
    </row>
    <row r="17" spans="1:12" x14ac:dyDescent="0.3">
      <c r="A17" s="1"/>
      <c r="B17" s="124" t="s">
        <v>95</v>
      </c>
      <c r="C17" s="454">
        <v>100</v>
      </c>
      <c r="D17" s="454">
        <v>100</v>
      </c>
      <c r="E17" s="454">
        <v>100</v>
      </c>
      <c r="F17" s="455">
        <v>100</v>
      </c>
      <c r="G17" s="455">
        <v>95.792225493464429</v>
      </c>
      <c r="H17" s="455">
        <v>110.00000000000001</v>
      </c>
      <c r="I17" s="455">
        <v>95.792225493464429</v>
      </c>
      <c r="J17" s="454">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03"/>
      <c r="D26" s="403"/>
      <c r="E26" s="403"/>
      <c r="F26" s="403"/>
      <c r="G26" s="403"/>
      <c r="H26" s="403"/>
      <c r="I26" s="403"/>
      <c r="J26" s="403"/>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453"/>
      <c r="H36" s="453"/>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06"/>
      <c r="C49" s="606"/>
      <c r="D49" s="606"/>
      <c r="E49" s="606"/>
      <c r="F49" s="606"/>
      <c r="G49" s="606"/>
      <c r="H49" s="606"/>
      <c r="I49" s="606"/>
      <c r="J49" s="606"/>
      <c r="K49" s="606"/>
      <c r="L49" s="606"/>
    </row>
    <row r="50" spans="1:12" hidden="1" x14ac:dyDescent="0.3">
      <c r="A50" s="146"/>
      <c r="B50" s="607"/>
      <c r="C50" s="607"/>
      <c r="D50" s="607"/>
      <c r="E50" s="607"/>
      <c r="F50" s="607"/>
      <c r="G50" s="607"/>
      <c r="H50" s="607"/>
      <c r="I50" s="10"/>
      <c r="J50" s="10"/>
      <c r="K50" s="10"/>
      <c r="L50" s="10"/>
    </row>
    <row r="51" spans="1:12" hidden="1" x14ac:dyDescent="0.3">
      <c r="A51" s="146"/>
      <c r="B51" s="607"/>
      <c r="C51" s="607"/>
      <c r="D51" s="607"/>
      <c r="E51" s="607"/>
      <c r="F51" s="607"/>
      <c r="G51" s="607"/>
      <c r="H51" s="607"/>
      <c r="I51" s="10"/>
      <c r="J51" s="10"/>
      <c r="K51" s="10"/>
      <c r="L51" s="10"/>
    </row>
    <row r="52" spans="1:12" hidden="1" x14ac:dyDescent="0.3">
      <c r="A52" s="170"/>
      <c r="B52" s="607"/>
      <c r="C52" s="607"/>
      <c r="D52" s="607"/>
      <c r="E52" s="607"/>
      <c r="F52" s="607"/>
      <c r="G52" s="607"/>
      <c r="H52" s="607"/>
      <c r="I52" s="604"/>
      <c r="J52" s="604"/>
      <c r="K52" s="604"/>
      <c r="L52" s="604"/>
    </row>
    <row r="53" spans="1:12" hidden="1" x14ac:dyDescent="0.3">
      <c r="A53" s="146"/>
      <c r="B53" s="607"/>
      <c r="C53" s="607"/>
      <c r="D53" s="607"/>
      <c r="E53" s="607"/>
      <c r="F53" s="607"/>
      <c r="G53" s="607"/>
      <c r="H53" s="607"/>
      <c r="I53" s="604"/>
      <c r="J53" s="604"/>
      <c r="K53" s="604"/>
      <c r="L53" s="604"/>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13"/>
      <c r="C56" s="613"/>
      <c r="D56" s="613"/>
      <c r="E56" s="613"/>
      <c r="F56" s="613"/>
      <c r="G56" s="613"/>
      <c r="H56" s="613"/>
      <c r="I56" s="613"/>
      <c r="J56" s="613"/>
      <c r="K56" s="613"/>
      <c r="L56" s="613"/>
    </row>
    <row r="57" spans="1:12" x14ac:dyDescent="0.3">
      <c r="A57" s="149" t="s">
        <v>4</v>
      </c>
      <c r="B57" s="605"/>
      <c r="C57" s="605"/>
      <c r="D57" s="605"/>
      <c r="E57" s="605"/>
      <c r="F57" s="605"/>
      <c r="G57" s="605"/>
      <c r="H57" s="605"/>
      <c r="I57" s="10"/>
      <c r="J57" s="10"/>
      <c r="K57" s="10"/>
      <c r="L57" s="10"/>
    </row>
    <row r="58" spans="1:12" x14ac:dyDescent="0.3">
      <c r="A58" s="149" t="s">
        <v>3</v>
      </c>
      <c r="B58" s="604"/>
      <c r="C58" s="604"/>
      <c r="D58" s="604"/>
      <c r="E58" s="604"/>
      <c r="F58" s="604"/>
      <c r="G58" s="604"/>
      <c r="H58" s="604"/>
      <c r="I58" s="604"/>
      <c r="J58" s="604"/>
      <c r="K58" s="604"/>
      <c r="L58" s="604"/>
    </row>
    <row r="59" spans="1:12" ht="41.25" customHeight="1" x14ac:dyDescent="0.3">
      <c r="A59" s="149" t="s">
        <v>2</v>
      </c>
      <c r="B59" s="605"/>
      <c r="C59" s="605"/>
      <c r="D59" s="605"/>
      <c r="E59" s="605"/>
      <c r="F59" s="605"/>
      <c r="G59" s="605"/>
      <c r="H59" s="605"/>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05"/>
      <c r="C70" s="605"/>
      <c r="D70" s="605"/>
      <c r="E70" s="605"/>
      <c r="F70" s="605"/>
      <c r="G70" s="605"/>
      <c r="H70" s="605"/>
      <c r="I70" s="605"/>
      <c r="J70" s="605"/>
      <c r="K70" s="605"/>
      <c r="L70" s="605"/>
    </row>
    <row r="71" spans="1:12" x14ac:dyDescent="0.3">
      <c r="A71" s="149" t="s">
        <v>40</v>
      </c>
      <c r="B71" s="605"/>
      <c r="C71" s="605"/>
      <c r="D71" s="605"/>
      <c r="E71" s="605"/>
      <c r="F71" s="605"/>
      <c r="G71" s="605"/>
      <c r="H71" s="605"/>
      <c r="I71" s="605"/>
      <c r="J71" s="605"/>
      <c r="K71" s="605"/>
      <c r="L71" s="605"/>
    </row>
    <row r="72" spans="1:12" x14ac:dyDescent="0.3">
      <c r="A72" s="149" t="s">
        <v>41</v>
      </c>
      <c r="B72" s="605"/>
      <c r="C72" s="605"/>
      <c r="D72" s="605"/>
      <c r="E72" s="605"/>
      <c r="F72" s="605"/>
      <c r="G72" s="605"/>
      <c r="H72" s="605"/>
      <c r="I72" s="605"/>
      <c r="J72" s="605"/>
      <c r="K72" s="156"/>
      <c r="L72" s="156"/>
    </row>
    <row r="73" spans="1:12" x14ac:dyDescent="0.3">
      <c r="A73" s="149" t="s">
        <v>127</v>
      </c>
      <c r="B73" s="605"/>
      <c r="C73" s="605"/>
      <c r="D73" s="605"/>
      <c r="E73" s="605"/>
      <c r="F73" s="605"/>
      <c r="G73" s="605"/>
      <c r="H73" s="605"/>
      <c r="I73" s="605"/>
      <c r="J73" s="605"/>
      <c r="K73" s="156"/>
      <c r="L73" s="156"/>
    </row>
    <row r="74" spans="1:12" x14ac:dyDescent="0.3">
      <c r="A74" s="157" t="s">
        <v>98</v>
      </c>
      <c r="B74" s="614"/>
      <c r="C74" s="614"/>
      <c r="D74" s="614"/>
      <c r="E74" s="614"/>
      <c r="F74" s="614"/>
      <c r="G74" s="614"/>
      <c r="H74" s="614"/>
      <c r="I74" s="614"/>
      <c r="J74" s="614"/>
      <c r="K74" s="158"/>
      <c r="L74" s="158"/>
    </row>
    <row r="75" spans="1:12" ht="34.5" customHeight="1" x14ac:dyDescent="0.3">
      <c r="A75" s="159" t="s">
        <v>110</v>
      </c>
      <c r="B75" s="615"/>
      <c r="C75" s="615"/>
      <c r="D75" s="615"/>
      <c r="E75" s="615"/>
      <c r="F75" s="615"/>
      <c r="G75" s="615"/>
      <c r="H75" s="615"/>
      <c r="I75" s="615"/>
      <c r="J75" s="615"/>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16" t="s">
        <v>130</v>
      </c>
      <c r="C77" s="616"/>
      <c r="D77" s="616"/>
      <c r="E77" s="616"/>
      <c r="F77" s="616"/>
      <c r="G77" s="616"/>
      <c r="H77" s="616"/>
      <c r="I77" s="616"/>
      <c r="J77" s="616"/>
    </row>
    <row r="78" spans="1:12" x14ac:dyDescent="0.3">
      <c r="A78" s="1">
        <v>8</v>
      </c>
      <c r="B78" s="616" t="s">
        <v>131</v>
      </c>
      <c r="C78" s="616"/>
      <c r="D78" s="616"/>
      <c r="E78" s="616"/>
      <c r="F78" s="616"/>
      <c r="G78" s="616"/>
      <c r="H78" s="616"/>
    </row>
    <row r="79" spans="1:12" x14ac:dyDescent="0.3">
      <c r="A79" s="1">
        <v>9</v>
      </c>
      <c r="B79" s="616" t="s">
        <v>132</v>
      </c>
      <c r="C79" s="616"/>
      <c r="D79" s="616"/>
      <c r="E79" s="616"/>
      <c r="F79" s="616"/>
      <c r="G79" s="616"/>
      <c r="H79" s="616"/>
      <c r="I79" s="616"/>
      <c r="J79" s="616"/>
    </row>
    <row r="80" spans="1:12" x14ac:dyDescent="0.3">
      <c r="A80" s="1">
        <v>12</v>
      </c>
      <c r="B80" s="616" t="s">
        <v>133</v>
      </c>
      <c r="C80" s="616"/>
      <c r="D80" s="616"/>
      <c r="E80" s="616"/>
      <c r="F80" s="616"/>
      <c r="G80" s="616"/>
      <c r="H80" s="616"/>
      <c r="I80" s="616"/>
      <c r="J80" s="616"/>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255"/>
    </row>
    <row r="3" spans="2:13" ht="15" customHeight="1" x14ac:dyDescent="0.3">
      <c r="B3" s="292" t="s">
        <v>20</v>
      </c>
      <c r="C3" s="654" t="s">
        <v>425</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426</v>
      </c>
      <c r="C7" s="301">
        <v>60</v>
      </c>
      <c r="D7" s="301">
        <v>60</v>
      </c>
      <c r="E7" s="301">
        <v>150</v>
      </c>
      <c r="F7" s="301">
        <v>175</v>
      </c>
      <c r="G7" s="301">
        <v>200</v>
      </c>
      <c r="H7" s="302">
        <v>0.5</v>
      </c>
      <c r="I7" s="302">
        <v>1.5</v>
      </c>
      <c r="J7" s="302">
        <v>0.5</v>
      </c>
      <c r="K7" s="302">
        <v>1.5</v>
      </c>
      <c r="L7" s="303" t="s">
        <v>299</v>
      </c>
      <c r="M7" s="303">
        <v>9</v>
      </c>
    </row>
    <row r="8" spans="2:13" x14ac:dyDescent="0.3">
      <c r="B8" s="318" t="s">
        <v>427</v>
      </c>
      <c r="C8" s="318">
        <v>55</v>
      </c>
      <c r="D8" s="318">
        <v>55</v>
      </c>
      <c r="E8" s="318">
        <v>130</v>
      </c>
      <c r="F8" s="318">
        <v>155</v>
      </c>
      <c r="G8" s="318">
        <v>180</v>
      </c>
      <c r="H8" s="333">
        <v>0.5</v>
      </c>
      <c r="I8" s="333">
        <v>1.5</v>
      </c>
      <c r="J8" s="333">
        <v>0.5</v>
      </c>
      <c r="K8" s="333">
        <v>1.5</v>
      </c>
      <c r="L8" s="319" t="s">
        <v>301</v>
      </c>
      <c r="M8" s="319">
        <v>9</v>
      </c>
    </row>
    <row r="9" spans="2:13" x14ac:dyDescent="0.3">
      <c r="B9" s="320" t="s">
        <v>255</v>
      </c>
      <c r="C9" s="297"/>
      <c r="D9" s="297"/>
      <c r="E9" s="297"/>
      <c r="F9" s="297"/>
      <c r="G9" s="297"/>
      <c r="H9" s="297"/>
      <c r="I9" s="297"/>
      <c r="J9" s="297"/>
      <c r="K9" s="297"/>
      <c r="L9" s="298"/>
      <c r="M9" s="299"/>
    </row>
    <row r="10" spans="2:13" x14ac:dyDescent="0.3">
      <c r="B10" s="334" t="s">
        <v>364</v>
      </c>
      <c r="C10" s="335">
        <v>1</v>
      </c>
      <c r="D10" s="335">
        <v>1</v>
      </c>
      <c r="E10" s="335">
        <v>1</v>
      </c>
      <c r="F10" s="335">
        <v>1</v>
      </c>
      <c r="G10" s="335">
        <v>1</v>
      </c>
      <c r="H10" s="336">
        <v>0.9</v>
      </c>
      <c r="I10" s="336">
        <v>1.5</v>
      </c>
      <c r="J10" s="336">
        <v>0.9</v>
      </c>
      <c r="K10" s="336">
        <v>1.5</v>
      </c>
      <c r="L10" s="337" t="s">
        <v>3</v>
      </c>
      <c r="M10" s="337">
        <v>1</v>
      </c>
    </row>
    <row r="11" spans="2:13" x14ac:dyDescent="0.3">
      <c r="B11" s="320" t="s">
        <v>241</v>
      </c>
      <c r="C11" s="297"/>
      <c r="D11" s="297"/>
      <c r="E11" s="297"/>
      <c r="F11" s="297"/>
      <c r="G11" s="297"/>
      <c r="H11" s="324"/>
      <c r="I11" s="324"/>
      <c r="J11" s="324"/>
      <c r="K11" s="324"/>
      <c r="L11" s="298"/>
      <c r="M11" s="299"/>
    </row>
    <row r="12" spans="2:13" x14ac:dyDescent="0.3">
      <c r="B12" s="338" t="s">
        <v>428</v>
      </c>
      <c r="C12" s="338">
        <v>0.28999999999999998</v>
      </c>
      <c r="D12" s="338">
        <v>0.28999999999999998</v>
      </c>
      <c r="E12" s="338">
        <v>0.37</v>
      </c>
      <c r="F12" s="338">
        <v>0.39</v>
      </c>
      <c r="G12" s="339">
        <v>0.4</v>
      </c>
      <c r="H12" s="340">
        <v>0.8</v>
      </c>
      <c r="I12" s="340">
        <v>1.2</v>
      </c>
      <c r="J12" s="340">
        <v>0.8</v>
      </c>
      <c r="K12" s="340">
        <v>1.2</v>
      </c>
      <c r="L12" s="341" t="s">
        <v>3</v>
      </c>
      <c r="M12" s="341">
        <v>1</v>
      </c>
    </row>
    <row r="13" spans="2:13" x14ac:dyDescent="0.3">
      <c r="B13" s="342" t="s">
        <v>614</v>
      </c>
      <c r="C13" s="342">
        <v>0.04</v>
      </c>
      <c r="D13" s="342">
        <v>0.04</v>
      </c>
      <c r="E13" s="342">
        <v>0.05</v>
      </c>
      <c r="F13" s="342">
        <v>0.05</v>
      </c>
      <c r="G13" s="342">
        <v>0.06</v>
      </c>
      <c r="H13" s="343">
        <v>0.8</v>
      </c>
      <c r="I13" s="343">
        <v>1.2</v>
      </c>
      <c r="J13" s="343">
        <v>0.8</v>
      </c>
      <c r="K13" s="343">
        <v>1.2</v>
      </c>
      <c r="L13" s="344" t="s">
        <v>3</v>
      </c>
      <c r="M13" s="344">
        <v>1</v>
      </c>
    </row>
    <row r="14" spans="2:13" x14ac:dyDescent="0.3">
      <c r="B14" s="326"/>
      <c r="C14" s="297"/>
      <c r="D14" s="297"/>
      <c r="E14" s="297"/>
      <c r="F14" s="297"/>
      <c r="G14" s="297"/>
      <c r="H14" s="297"/>
      <c r="I14" s="297"/>
      <c r="J14" s="297"/>
      <c r="K14" s="297"/>
      <c r="L14" s="298"/>
      <c r="M14" s="299"/>
    </row>
    <row r="15" spans="2:13" x14ac:dyDescent="0.3">
      <c r="B15" s="301" t="s">
        <v>99</v>
      </c>
      <c r="C15" s="301">
        <v>4</v>
      </c>
      <c r="D15" s="301">
        <v>4</v>
      </c>
      <c r="E15" s="301">
        <v>2</v>
      </c>
      <c r="F15" s="301">
        <v>0</v>
      </c>
      <c r="G15" s="301">
        <v>0</v>
      </c>
      <c r="H15" s="325"/>
      <c r="I15" s="325"/>
      <c r="J15" s="325"/>
      <c r="K15" s="325"/>
      <c r="L15" s="303"/>
      <c r="M15" s="303"/>
    </row>
    <row r="16" spans="2:13" x14ac:dyDescent="0.3">
      <c r="B16" s="305" t="s">
        <v>23</v>
      </c>
      <c r="C16" s="309">
        <v>2</v>
      </c>
      <c r="D16" s="309">
        <v>2</v>
      </c>
      <c r="E16" s="309">
        <v>2</v>
      </c>
      <c r="F16" s="309">
        <v>2</v>
      </c>
      <c r="G16" s="309">
        <v>2</v>
      </c>
      <c r="H16" s="308"/>
      <c r="I16" s="308"/>
      <c r="J16" s="308"/>
      <c r="K16" s="308"/>
      <c r="L16" s="317"/>
      <c r="M16" s="317"/>
    </row>
    <row r="17" spans="2:13" x14ac:dyDescent="0.3">
      <c r="B17" s="305" t="s">
        <v>14</v>
      </c>
      <c r="C17" s="309">
        <v>25</v>
      </c>
      <c r="D17" s="309">
        <v>25</v>
      </c>
      <c r="E17" s="309">
        <v>25</v>
      </c>
      <c r="F17" s="309">
        <v>25</v>
      </c>
      <c r="G17" s="309">
        <v>25</v>
      </c>
      <c r="H17" s="305"/>
      <c r="I17" s="305"/>
      <c r="J17" s="305"/>
      <c r="K17" s="305"/>
      <c r="L17" s="317"/>
      <c r="M17" s="317"/>
    </row>
    <row r="18" spans="2:13" x14ac:dyDescent="0.3">
      <c r="B18" s="318" t="s">
        <v>12</v>
      </c>
      <c r="C18" s="327">
        <v>2</v>
      </c>
      <c r="D18" s="327">
        <v>2</v>
      </c>
      <c r="E18" s="327">
        <v>2</v>
      </c>
      <c r="F18" s="327">
        <v>2</v>
      </c>
      <c r="G18" s="327">
        <v>2</v>
      </c>
      <c r="H18" s="318"/>
      <c r="I18" s="318"/>
      <c r="J18" s="318"/>
      <c r="K18" s="318"/>
      <c r="L18" s="319"/>
      <c r="M18" s="319"/>
    </row>
    <row r="19" spans="2:13" x14ac:dyDescent="0.3">
      <c r="B19" s="320" t="s">
        <v>9</v>
      </c>
      <c r="C19" s="345"/>
      <c r="D19" s="345"/>
      <c r="E19" s="345"/>
      <c r="F19" s="345"/>
      <c r="G19" s="345"/>
      <c r="H19" s="297"/>
      <c r="I19" s="297"/>
      <c r="J19" s="297"/>
      <c r="K19" s="297"/>
      <c r="L19" s="298"/>
      <c r="M19" s="299"/>
    </row>
    <row r="20" spans="2:13" x14ac:dyDescent="0.3">
      <c r="B20" s="301" t="s">
        <v>607</v>
      </c>
      <c r="C20" s="346">
        <v>5.6919219014512894</v>
      </c>
      <c r="D20" s="346">
        <v>5.6919219014512894</v>
      </c>
      <c r="E20" s="346">
        <v>2.561364855653081</v>
      </c>
      <c r="F20" s="346">
        <v>2.2483091510732596</v>
      </c>
      <c r="G20" s="346">
        <v>2.1344707130442337</v>
      </c>
      <c r="H20" s="302">
        <v>0.75</v>
      </c>
      <c r="I20" s="302">
        <v>1.5</v>
      </c>
      <c r="J20" s="302">
        <v>0.75</v>
      </c>
      <c r="K20" s="302">
        <v>1.5</v>
      </c>
      <c r="L20" s="303" t="s">
        <v>399</v>
      </c>
      <c r="M20" s="303" t="s">
        <v>429</v>
      </c>
    </row>
    <row r="21" spans="2:13" x14ac:dyDescent="0.3">
      <c r="B21" s="305" t="s">
        <v>313</v>
      </c>
      <c r="C21" s="347">
        <v>75</v>
      </c>
      <c r="D21" s="347">
        <v>75</v>
      </c>
      <c r="E21" s="347">
        <v>75</v>
      </c>
      <c r="F21" s="347">
        <v>75</v>
      </c>
      <c r="G21" s="347">
        <v>75</v>
      </c>
      <c r="H21" s="305"/>
      <c r="I21" s="305"/>
      <c r="J21" s="305"/>
      <c r="K21" s="305"/>
      <c r="L21" s="317"/>
      <c r="M21" s="317"/>
    </row>
    <row r="22" spans="2:13" x14ac:dyDescent="0.3">
      <c r="B22" s="305" t="s">
        <v>314</v>
      </c>
      <c r="C22" s="348">
        <v>25</v>
      </c>
      <c r="D22" s="348">
        <v>25</v>
      </c>
      <c r="E22" s="348">
        <v>25</v>
      </c>
      <c r="F22" s="348">
        <v>25</v>
      </c>
      <c r="G22" s="348">
        <v>25</v>
      </c>
      <c r="H22" s="305"/>
      <c r="I22" s="305"/>
      <c r="J22" s="305"/>
      <c r="K22" s="305"/>
      <c r="L22" s="317"/>
      <c r="M22" s="317"/>
    </row>
    <row r="23" spans="2:13" x14ac:dyDescent="0.3">
      <c r="B23" s="305" t="s">
        <v>615</v>
      </c>
      <c r="C23" s="313">
        <v>0.1138384380290258</v>
      </c>
      <c r="D23" s="313">
        <v>0.1138384380290258</v>
      </c>
      <c r="E23" s="313">
        <v>5.6919219014512905E-2</v>
      </c>
      <c r="F23" s="313">
        <v>5.7331883352368107E-2</v>
      </c>
      <c r="G23" s="313">
        <v>5.6919219014512905E-2</v>
      </c>
      <c r="H23" s="306">
        <v>0.95</v>
      </c>
      <c r="I23" s="306">
        <v>2</v>
      </c>
      <c r="J23" s="306">
        <v>0.95</v>
      </c>
      <c r="K23" s="306">
        <v>2</v>
      </c>
      <c r="L23" s="317" t="s">
        <v>402</v>
      </c>
      <c r="M23" s="317">
        <v>1</v>
      </c>
    </row>
    <row r="24" spans="2:13" x14ac:dyDescent="0.3">
      <c r="B24" s="305" t="s">
        <v>616</v>
      </c>
      <c r="C24" s="349">
        <v>27.104390006910904</v>
      </c>
      <c r="D24" s="349">
        <v>27.104390006910904</v>
      </c>
      <c r="E24" s="349">
        <v>13.552195003455452</v>
      </c>
      <c r="F24" s="349">
        <v>13.38279256591226</v>
      </c>
      <c r="G24" s="349">
        <v>13.552195003455454</v>
      </c>
      <c r="H24" s="306">
        <v>0.95</v>
      </c>
      <c r="I24" s="306">
        <v>2</v>
      </c>
      <c r="J24" s="306">
        <v>0.95</v>
      </c>
      <c r="K24" s="306">
        <v>2</v>
      </c>
      <c r="L24" s="317" t="s">
        <v>402</v>
      </c>
      <c r="M24" s="317">
        <v>1</v>
      </c>
    </row>
    <row r="25" spans="2:13" x14ac:dyDescent="0.3">
      <c r="B25" s="318" t="s">
        <v>372</v>
      </c>
      <c r="C25" s="350">
        <v>0</v>
      </c>
      <c r="D25" s="318">
        <v>0</v>
      </c>
      <c r="E25" s="318">
        <v>0</v>
      </c>
      <c r="F25" s="318"/>
      <c r="G25" s="318">
        <v>0</v>
      </c>
      <c r="H25" s="318"/>
      <c r="I25" s="318"/>
      <c r="J25" s="318"/>
      <c r="K25" s="318"/>
      <c r="L25" s="319" t="s">
        <v>1</v>
      </c>
      <c r="M25" s="319"/>
    </row>
    <row r="26" spans="2:13" x14ac:dyDescent="0.3">
      <c r="B26" s="320" t="s">
        <v>244</v>
      </c>
      <c r="C26" s="297"/>
      <c r="D26" s="297"/>
      <c r="E26" s="297"/>
      <c r="F26" s="297"/>
      <c r="G26" s="297"/>
      <c r="H26" s="324"/>
      <c r="I26" s="324"/>
      <c r="J26" s="324"/>
      <c r="K26" s="324"/>
      <c r="L26" s="298"/>
      <c r="M26" s="299"/>
    </row>
    <row r="27" spans="2:13" x14ac:dyDescent="0.3">
      <c r="B27" s="301" t="s">
        <v>318</v>
      </c>
      <c r="C27" s="351">
        <v>26.9</v>
      </c>
      <c r="D27" s="351">
        <v>26.9</v>
      </c>
      <c r="E27" s="351">
        <v>26.9</v>
      </c>
      <c r="F27" s="351">
        <v>26.9</v>
      </c>
      <c r="G27" s="351">
        <v>26.9</v>
      </c>
      <c r="H27" s="301"/>
      <c r="I27" s="301"/>
      <c r="J27" s="301"/>
      <c r="K27" s="301"/>
      <c r="L27" s="301"/>
      <c r="M27" s="301"/>
    </row>
    <row r="28" spans="2:13" x14ac:dyDescent="0.3">
      <c r="B28" s="305" t="s">
        <v>591</v>
      </c>
      <c r="C28" s="309">
        <v>0.79</v>
      </c>
      <c r="D28" s="309">
        <v>0.79</v>
      </c>
      <c r="E28" s="309">
        <v>0.79</v>
      </c>
      <c r="F28" s="309">
        <v>0.79</v>
      </c>
      <c r="G28" s="309">
        <v>0.79</v>
      </c>
      <c r="H28" s="305"/>
      <c r="I28" s="305"/>
      <c r="J28" s="305"/>
      <c r="K28" s="305"/>
      <c r="L28" s="305"/>
      <c r="M28" s="305"/>
    </row>
    <row r="29" spans="2:13" x14ac:dyDescent="0.3">
      <c r="B29" s="305" t="s">
        <v>367</v>
      </c>
      <c r="C29" s="311">
        <v>5.0632911392405058</v>
      </c>
      <c r="D29" s="311">
        <v>5.0632911392405058</v>
      </c>
      <c r="E29" s="311">
        <v>2.278481012658228</v>
      </c>
      <c r="F29" s="311">
        <v>2</v>
      </c>
      <c r="G29" s="311">
        <v>1.8987341772151898</v>
      </c>
      <c r="H29" s="306">
        <v>0.75</v>
      </c>
      <c r="I29" s="306">
        <v>1.5</v>
      </c>
      <c r="J29" s="306">
        <v>0.75</v>
      </c>
      <c r="K29" s="306">
        <v>1.5</v>
      </c>
      <c r="L29" s="317" t="s">
        <v>399</v>
      </c>
      <c r="M29" s="317" t="s">
        <v>429</v>
      </c>
    </row>
    <row r="30" spans="2:13" x14ac:dyDescent="0.3">
      <c r="B30" s="305" t="s">
        <v>313</v>
      </c>
      <c r="C30" s="347">
        <v>75</v>
      </c>
      <c r="D30" s="347">
        <v>75</v>
      </c>
      <c r="E30" s="347">
        <v>75</v>
      </c>
      <c r="F30" s="347">
        <v>75</v>
      </c>
      <c r="G30" s="347">
        <v>75</v>
      </c>
      <c r="H30" s="305"/>
      <c r="I30" s="305"/>
      <c r="J30" s="305"/>
      <c r="K30" s="305"/>
      <c r="L30" s="317"/>
      <c r="M30" s="317"/>
    </row>
    <row r="31" spans="2:13" x14ac:dyDescent="0.3">
      <c r="B31" s="305" t="s">
        <v>314</v>
      </c>
      <c r="C31" s="348">
        <v>25</v>
      </c>
      <c r="D31" s="348">
        <v>25</v>
      </c>
      <c r="E31" s="348">
        <v>25</v>
      </c>
      <c r="F31" s="348">
        <v>25</v>
      </c>
      <c r="G31" s="348">
        <v>25</v>
      </c>
      <c r="H31" s="305"/>
      <c r="I31" s="305"/>
      <c r="J31" s="305"/>
      <c r="K31" s="305"/>
      <c r="L31" s="317"/>
      <c r="M31" s="317"/>
    </row>
    <row r="32" spans="2:13" x14ac:dyDescent="0.3">
      <c r="B32" s="305" t="s">
        <v>369</v>
      </c>
      <c r="C32" s="313">
        <v>0.10126582278481013</v>
      </c>
      <c r="D32" s="313">
        <v>0.10126582278481013</v>
      </c>
      <c r="E32" s="313">
        <v>5.0632911392405063E-2</v>
      </c>
      <c r="F32" s="313">
        <v>5.0999999999999997E-2</v>
      </c>
      <c r="G32" s="313">
        <v>5.0632911392405063E-2</v>
      </c>
      <c r="H32" s="306">
        <v>0.95</v>
      </c>
      <c r="I32" s="306">
        <v>2</v>
      </c>
      <c r="J32" s="306">
        <v>0.95</v>
      </c>
      <c r="K32" s="306">
        <v>2</v>
      </c>
      <c r="L32" s="317" t="s">
        <v>402</v>
      </c>
      <c r="M32" s="317">
        <v>1</v>
      </c>
    </row>
    <row r="33" spans="2:13" x14ac:dyDescent="0.3">
      <c r="B33" s="305" t="s">
        <v>370</v>
      </c>
      <c r="C33" s="313">
        <v>0.20253164556962025</v>
      </c>
      <c r="D33" s="313">
        <v>0.20253164556962025</v>
      </c>
      <c r="E33" s="313">
        <v>0.10126582278481013</v>
      </c>
      <c r="F33" s="313">
        <v>0.1</v>
      </c>
      <c r="G33" s="313">
        <v>0.10126582278481013</v>
      </c>
      <c r="H33" s="306">
        <v>0.95</v>
      </c>
      <c r="I33" s="306">
        <v>2</v>
      </c>
      <c r="J33" s="306">
        <v>0.95</v>
      </c>
      <c r="K33" s="306">
        <v>2</v>
      </c>
      <c r="L33" s="317" t="s">
        <v>402</v>
      </c>
      <c r="M33" s="317">
        <v>1</v>
      </c>
    </row>
    <row r="34" spans="2:13" x14ac:dyDescent="0.3">
      <c r="B34" s="305" t="s">
        <v>372</v>
      </c>
      <c r="C34" s="312">
        <v>0</v>
      </c>
      <c r="D34" s="305">
        <v>0</v>
      </c>
      <c r="E34" s="305">
        <v>0</v>
      </c>
      <c r="F34" s="305">
        <v>0</v>
      </c>
      <c r="G34" s="305">
        <v>0</v>
      </c>
      <c r="H34" s="305"/>
      <c r="I34" s="305"/>
      <c r="J34" s="305"/>
      <c r="K34" s="305"/>
      <c r="L34" s="317" t="s">
        <v>1</v>
      </c>
      <c r="M34" s="317"/>
    </row>
    <row r="36" spans="2:13" x14ac:dyDescent="0.3">
      <c r="B36" s="253" t="s">
        <v>6</v>
      </c>
    </row>
    <row r="37" spans="2:13" x14ac:dyDescent="0.3">
      <c r="B37" s="252" t="s">
        <v>430</v>
      </c>
    </row>
    <row r="38" spans="2:13" x14ac:dyDescent="0.3">
      <c r="B38" s="252" t="s">
        <v>320</v>
      </c>
    </row>
    <row r="39" spans="2:13" x14ac:dyDescent="0.3">
      <c r="B39" s="252" t="s">
        <v>321</v>
      </c>
    </row>
    <row r="40" spans="2:13" x14ac:dyDescent="0.3">
      <c r="B40" s="252" t="s">
        <v>431</v>
      </c>
    </row>
    <row r="41" spans="2:13" x14ac:dyDescent="0.3">
      <c r="B41" s="252" t="s">
        <v>432</v>
      </c>
    </row>
    <row r="42" spans="2:13" x14ac:dyDescent="0.3">
      <c r="B42" s="252" t="s">
        <v>433</v>
      </c>
    </row>
    <row r="43" spans="2:13" x14ac:dyDescent="0.3">
      <c r="B43" s="252" t="s">
        <v>434</v>
      </c>
    </row>
    <row r="44" spans="2:13" x14ac:dyDescent="0.3">
      <c r="B44" s="252" t="s">
        <v>412</v>
      </c>
    </row>
    <row r="46" spans="2:13" x14ac:dyDescent="0.3">
      <c r="B46" s="253" t="s">
        <v>287</v>
      </c>
    </row>
    <row r="47" spans="2:13" x14ac:dyDescent="0.3">
      <c r="B47" s="252" t="s">
        <v>435</v>
      </c>
    </row>
    <row r="48" spans="2:13" x14ac:dyDescent="0.3">
      <c r="B48" s="252" t="s">
        <v>436</v>
      </c>
    </row>
    <row r="49" spans="2:2" x14ac:dyDescent="0.3">
      <c r="B49" s="252" t="s">
        <v>437</v>
      </c>
    </row>
    <row r="50" spans="2:2" x14ac:dyDescent="0.3">
      <c r="B50" s="252" t="s">
        <v>438</v>
      </c>
    </row>
    <row r="51" spans="2:2" x14ac:dyDescent="0.3">
      <c r="B51" s="252" t="s">
        <v>439</v>
      </c>
    </row>
    <row r="52" spans="2:2" x14ac:dyDescent="0.3">
      <c r="B52" s="252" t="s">
        <v>440</v>
      </c>
    </row>
    <row r="53" spans="2:2" x14ac:dyDescent="0.3">
      <c r="B53" s="252" t="s">
        <v>441</v>
      </c>
    </row>
    <row r="54" spans="2:2" x14ac:dyDescent="0.3">
      <c r="B54" s="252" t="s">
        <v>442</v>
      </c>
    </row>
    <row r="55" spans="2:2" x14ac:dyDescent="0.3">
      <c r="B55" s="252" t="s">
        <v>443</v>
      </c>
    </row>
    <row r="56" spans="2:2" x14ac:dyDescent="0.3">
      <c r="B56" s="252" t="s">
        <v>444</v>
      </c>
    </row>
    <row r="57" spans="2:2" x14ac:dyDescent="0.3">
      <c r="B57" s="252" t="s">
        <v>445</v>
      </c>
    </row>
    <row r="58" spans="2:2" x14ac:dyDescent="0.3">
      <c r="B58" s="252" t="s">
        <v>450</v>
      </c>
    </row>
    <row r="59" spans="2:2" x14ac:dyDescent="0.3">
      <c r="B59" s="252" t="s">
        <v>446</v>
      </c>
    </row>
    <row r="60" spans="2:2" x14ac:dyDescent="0.3">
      <c r="B60" s="252" t="s">
        <v>447</v>
      </c>
    </row>
    <row r="61" spans="2:2" x14ac:dyDescent="0.3">
      <c r="B61" s="252" t="s">
        <v>448</v>
      </c>
    </row>
    <row r="62" spans="2:2" x14ac:dyDescent="0.3">
      <c r="B62" s="252" t="s">
        <v>449</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255"/>
    </row>
    <row r="3" spans="2:13" ht="15" customHeight="1" x14ac:dyDescent="0.3">
      <c r="B3" s="292" t="s">
        <v>20</v>
      </c>
      <c r="C3" s="654" t="s">
        <v>482</v>
      </c>
      <c r="D3" s="661"/>
      <c r="E3" s="661"/>
      <c r="F3" s="661"/>
      <c r="G3" s="661"/>
      <c r="H3" s="661"/>
      <c r="I3" s="661"/>
      <c r="J3" s="661"/>
      <c r="K3" s="661"/>
      <c r="L3" s="661"/>
      <c r="M3" s="661"/>
    </row>
    <row r="4" spans="2:13" ht="15" customHeight="1" x14ac:dyDescent="0.3">
      <c r="B4" s="318"/>
      <c r="C4" s="312">
        <v>2015</v>
      </c>
      <c r="D4" s="312">
        <v>2020</v>
      </c>
      <c r="E4" s="312">
        <v>2030</v>
      </c>
      <c r="F4" s="312">
        <v>2040</v>
      </c>
      <c r="G4" s="312">
        <v>2050</v>
      </c>
      <c r="H4" s="666" t="s">
        <v>25</v>
      </c>
      <c r="I4" s="666"/>
      <c r="J4" s="666" t="s">
        <v>24</v>
      </c>
      <c r="K4" s="666"/>
      <c r="L4" s="317" t="s">
        <v>19</v>
      </c>
      <c r="M4" s="317" t="s">
        <v>18</v>
      </c>
    </row>
    <row r="5" spans="2:13" x14ac:dyDescent="0.3">
      <c r="B5" s="305"/>
      <c r="C5" s="353"/>
      <c r="D5" s="350"/>
      <c r="E5" s="350"/>
      <c r="F5" s="350"/>
      <c r="G5" s="350"/>
      <c r="H5" s="350" t="s">
        <v>17</v>
      </c>
      <c r="I5" s="350" t="s">
        <v>16</v>
      </c>
      <c r="J5" s="350" t="s">
        <v>17</v>
      </c>
      <c r="K5" s="350" t="s">
        <v>16</v>
      </c>
      <c r="L5" s="319"/>
      <c r="M5" s="319"/>
    </row>
    <row r="6" spans="2:13" x14ac:dyDescent="0.3">
      <c r="B6" s="320" t="s">
        <v>15</v>
      </c>
      <c r="C6" s="328"/>
      <c r="D6" s="328"/>
      <c r="E6" s="328"/>
      <c r="F6" s="328"/>
      <c r="G6" s="328"/>
      <c r="H6" s="328"/>
      <c r="I6" s="328"/>
      <c r="J6" s="328"/>
      <c r="K6" s="328"/>
      <c r="L6" s="298"/>
      <c r="M6" s="299"/>
    </row>
    <row r="7" spans="2:13" x14ac:dyDescent="0.3">
      <c r="B7" s="301" t="s">
        <v>483</v>
      </c>
      <c r="C7" s="354">
        <v>100</v>
      </c>
      <c r="D7" s="354">
        <v>100</v>
      </c>
      <c r="E7" s="354">
        <v>200</v>
      </c>
      <c r="F7" s="354">
        <v>250</v>
      </c>
      <c r="G7" s="354">
        <v>300</v>
      </c>
      <c r="H7" s="355">
        <v>0.5</v>
      </c>
      <c r="I7" s="355">
        <v>2</v>
      </c>
      <c r="J7" s="355">
        <v>0.5</v>
      </c>
      <c r="K7" s="355">
        <v>1.25</v>
      </c>
      <c r="L7" s="303" t="s">
        <v>299</v>
      </c>
      <c r="M7" s="303" t="s">
        <v>484</v>
      </c>
    </row>
    <row r="8" spans="2:13" x14ac:dyDescent="0.3">
      <c r="B8" s="318" t="s">
        <v>427</v>
      </c>
      <c r="C8" s="350">
        <v>65</v>
      </c>
      <c r="D8" s="350">
        <v>65</v>
      </c>
      <c r="E8" s="350">
        <v>130</v>
      </c>
      <c r="F8" s="350">
        <v>165</v>
      </c>
      <c r="G8" s="350">
        <v>195</v>
      </c>
      <c r="H8" s="356">
        <v>0.5</v>
      </c>
      <c r="I8" s="356">
        <v>2</v>
      </c>
      <c r="J8" s="356">
        <v>0.5</v>
      </c>
      <c r="K8" s="356">
        <v>1.25</v>
      </c>
      <c r="L8" s="319" t="s">
        <v>301</v>
      </c>
      <c r="M8" s="319" t="s">
        <v>484</v>
      </c>
    </row>
    <row r="9" spans="2:13" x14ac:dyDescent="0.3">
      <c r="B9" s="320" t="s">
        <v>255</v>
      </c>
      <c r="C9" s="328"/>
      <c r="D9" s="328"/>
      <c r="E9" s="328"/>
      <c r="F9" s="328"/>
      <c r="G9" s="328"/>
      <c r="H9" s="328"/>
      <c r="I9" s="328"/>
      <c r="J9" s="328"/>
      <c r="K9" s="328"/>
      <c r="L9" s="298"/>
      <c r="M9" s="299"/>
    </row>
    <row r="10" spans="2:13" x14ac:dyDescent="0.3">
      <c r="B10" s="334" t="s">
        <v>364</v>
      </c>
      <c r="C10" s="357">
        <v>1</v>
      </c>
      <c r="D10" s="357">
        <v>1</v>
      </c>
      <c r="E10" s="357">
        <v>1</v>
      </c>
      <c r="F10" s="357">
        <v>1</v>
      </c>
      <c r="G10" s="357">
        <v>1</v>
      </c>
      <c r="H10" s="358">
        <v>0.9</v>
      </c>
      <c r="I10" s="358">
        <v>1.5</v>
      </c>
      <c r="J10" s="358">
        <v>0.9</v>
      </c>
      <c r="K10" s="358">
        <v>1.2</v>
      </c>
      <c r="L10" s="337"/>
      <c r="M10" s="337">
        <v>1</v>
      </c>
    </row>
    <row r="11" spans="2:13" x14ac:dyDescent="0.3">
      <c r="B11" s="320" t="s">
        <v>241</v>
      </c>
      <c r="C11" s="328"/>
      <c r="D11" s="328"/>
      <c r="E11" s="328"/>
      <c r="F11" s="328"/>
      <c r="G11" s="328"/>
      <c r="H11" s="359"/>
      <c r="I11" s="359"/>
      <c r="J11" s="359"/>
      <c r="K11" s="359"/>
      <c r="L11" s="298"/>
      <c r="M11" s="299"/>
    </row>
    <row r="12" spans="2:13" x14ac:dyDescent="0.3">
      <c r="B12" s="301" t="s">
        <v>510</v>
      </c>
      <c r="C12" s="354">
        <v>0.57999999999999996</v>
      </c>
      <c r="D12" s="354">
        <v>0.57999999999999996</v>
      </c>
      <c r="E12" s="354">
        <v>0.61</v>
      </c>
      <c r="F12" s="354">
        <v>0.63</v>
      </c>
      <c r="G12" s="354">
        <v>0.65</v>
      </c>
      <c r="H12" s="360">
        <v>1</v>
      </c>
      <c r="I12" s="360">
        <v>1.33</v>
      </c>
      <c r="J12" s="360">
        <v>1</v>
      </c>
      <c r="K12" s="360">
        <v>1.33</v>
      </c>
      <c r="L12" s="351" t="s">
        <v>2</v>
      </c>
      <c r="M12" s="303">
        <v>1</v>
      </c>
    </row>
    <row r="13" spans="2:13" x14ac:dyDescent="0.3">
      <c r="B13" s="321" t="s">
        <v>623</v>
      </c>
      <c r="C13" s="361">
        <v>0.22</v>
      </c>
      <c r="D13" s="361">
        <v>0.22</v>
      </c>
      <c r="E13" s="361">
        <v>0.22</v>
      </c>
      <c r="F13" s="361">
        <v>0.22</v>
      </c>
      <c r="G13" s="361">
        <v>0.22</v>
      </c>
      <c r="H13" s="362">
        <v>0.8</v>
      </c>
      <c r="I13" s="362">
        <v>1.25</v>
      </c>
      <c r="J13" s="362">
        <v>0.8</v>
      </c>
      <c r="K13" s="362">
        <v>1.25</v>
      </c>
      <c r="L13" s="363" t="s">
        <v>2</v>
      </c>
      <c r="M13" s="364">
        <v>1</v>
      </c>
    </row>
    <row r="14" spans="2:13" x14ac:dyDescent="0.3">
      <c r="B14" s="342" t="s">
        <v>619</v>
      </c>
      <c r="C14" s="365">
        <v>0.02</v>
      </c>
      <c r="D14" s="365">
        <v>0.02</v>
      </c>
      <c r="E14" s="365">
        <v>0.02</v>
      </c>
      <c r="F14" s="365">
        <v>0.02</v>
      </c>
      <c r="G14" s="365">
        <v>0.02</v>
      </c>
      <c r="H14" s="366">
        <v>0.8</v>
      </c>
      <c r="I14" s="366">
        <v>1.25</v>
      </c>
      <c r="J14" s="366">
        <v>0.8</v>
      </c>
      <c r="K14" s="366">
        <v>1.25</v>
      </c>
      <c r="L14" s="367" t="s">
        <v>2</v>
      </c>
      <c r="M14" s="344">
        <v>1</v>
      </c>
    </row>
    <row r="15" spans="2:13" x14ac:dyDescent="0.3">
      <c r="B15" s="368"/>
      <c r="C15" s="369"/>
      <c r="D15" s="369"/>
      <c r="E15" s="369"/>
      <c r="F15" s="369"/>
      <c r="G15" s="369"/>
      <c r="H15" s="370"/>
      <c r="I15" s="370"/>
      <c r="J15" s="370"/>
      <c r="K15" s="370"/>
      <c r="L15" s="369"/>
      <c r="M15" s="371"/>
    </row>
    <row r="16" spans="2:13" x14ac:dyDescent="0.3">
      <c r="B16" s="301" t="s">
        <v>99</v>
      </c>
      <c r="C16" s="354">
        <v>4</v>
      </c>
      <c r="D16" s="354">
        <v>4</v>
      </c>
      <c r="E16" s="354">
        <v>0</v>
      </c>
      <c r="F16" s="354">
        <v>0</v>
      </c>
      <c r="G16" s="354">
        <v>0</v>
      </c>
      <c r="H16" s="354"/>
      <c r="I16" s="360"/>
      <c r="J16" s="360"/>
      <c r="K16" s="360"/>
      <c r="L16" s="303"/>
      <c r="M16" s="303"/>
    </row>
    <row r="17" spans="2:13" x14ac:dyDescent="0.3">
      <c r="B17" s="305" t="s">
        <v>23</v>
      </c>
      <c r="C17" s="312">
        <v>2</v>
      </c>
      <c r="D17" s="312">
        <v>2</v>
      </c>
      <c r="E17" s="312">
        <v>2</v>
      </c>
      <c r="F17" s="312">
        <v>2</v>
      </c>
      <c r="G17" s="312">
        <v>2</v>
      </c>
      <c r="H17" s="372"/>
      <c r="I17" s="372"/>
      <c r="J17" s="372"/>
      <c r="K17" s="372"/>
      <c r="L17" s="317"/>
      <c r="M17" s="317"/>
    </row>
    <row r="18" spans="2:13" x14ac:dyDescent="0.3">
      <c r="B18" s="305" t="s">
        <v>14</v>
      </c>
      <c r="C18" s="312">
        <v>25</v>
      </c>
      <c r="D18" s="312">
        <v>20</v>
      </c>
      <c r="E18" s="312">
        <v>20</v>
      </c>
      <c r="F18" s="312">
        <v>20</v>
      </c>
      <c r="G18" s="312">
        <v>20</v>
      </c>
      <c r="H18" s="312"/>
      <c r="I18" s="312"/>
      <c r="J18" s="312"/>
      <c r="K18" s="312"/>
      <c r="L18" s="317"/>
      <c r="M18" s="317"/>
    </row>
    <row r="19" spans="2:13" x14ac:dyDescent="0.3">
      <c r="B19" s="318" t="s">
        <v>12</v>
      </c>
      <c r="C19" s="373" t="s">
        <v>624</v>
      </c>
      <c r="D19" s="373" t="s">
        <v>624</v>
      </c>
      <c r="E19" s="373" t="s">
        <v>624</v>
      </c>
      <c r="F19" s="373" t="s">
        <v>624</v>
      </c>
      <c r="G19" s="373" t="s">
        <v>624</v>
      </c>
      <c r="H19" s="350"/>
      <c r="I19" s="350"/>
      <c r="J19" s="350"/>
      <c r="K19" s="350"/>
      <c r="L19" s="319"/>
      <c r="M19" s="319"/>
    </row>
    <row r="20" spans="2:13" x14ac:dyDescent="0.3">
      <c r="B20" s="320" t="s">
        <v>9</v>
      </c>
      <c r="C20" s="328"/>
      <c r="D20" s="328"/>
      <c r="E20" s="328"/>
      <c r="F20" s="328"/>
      <c r="G20" s="328"/>
      <c r="H20" s="328"/>
      <c r="I20" s="328"/>
      <c r="J20" s="328"/>
      <c r="K20" s="328"/>
      <c r="L20" s="298"/>
      <c r="M20" s="299"/>
    </row>
    <row r="21" spans="2:13" x14ac:dyDescent="0.3">
      <c r="B21" s="301" t="s">
        <v>625</v>
      </c>
      <c r="C21" s="374">
        <v>5.2580331061343726</v>
      </c>
      <c r="D21" s="374">
        <v>5.2580331061343726</v>
      </c>
      <c r="E21" s="374">
        <v>2.9211295034079843</v>
      </c>
      <c r="F21" s="374">
        <v>2.1212121212121211</v>
      </c>
      <c r="G21" s="374">
        <v>1.4605647517039921</v>
      </c>
      <c r="H21" s="355">
        <v>0.5</v>
      </c>
      <c r="I21" s="355">
        <v>1</v>
      </c>
      <c r="J21" s="355">
        <v>0.8</v>
      </c>
      <c r="K21" s="355">
        <v>1.2</v>
      </c>
      <c r="L21" s="303" t="s">
        <v>0</v>
      </c>
      <c r="M21" s="303" t="s">
        <v>487</v>
      </c>
    </row>
    <row r="22" spans="2:13" x14ac:dyDescent="0.3">
      <c r="B22" s="305" t="s">
        <v>266</v>
      </c>
      <c r="C22" s="312" t="s">
        <v>267</v>
      </c>
      <c r="D22" s="312">
        <v>75</v>
      </c>
      <c r="E22" s="312">
        <v>75</v>
      </c>
      <c r="F22" s="312">
        <v>75</v>
      </c>
      <c r="G22" s="312">
        <v>75</v>
      </c>
      <c r="H22" s="375"/>
      <c r="I22" s="375"/>
      <c r="J22" s="375"/>
      <c r="K22" s="375"/>
      <c r="L22" s="317"/>
      <c r="M22" s="317"/>
    </row>
    <row r="23" spans="2:13" x14ac:dyDescent="0.3">
      <c r="B23" s="305" t="s">
        <v>314</v>
      </c>
      <c r="C23" s="312">
        <v>25</v>
      </c>
      <c r="D23" s="312">
        <v>25</v>
      </c>
      <c r="E23" s="312">
        <v>25</v>
      </c>
      <c r="F23" s="312">
        <v>25</v>
      </c>
      <c r="G23" s="312">
        <v>25</v>
      </c>
      <c r="H23" s="375"/>
      <c r="I23" s="375"/>
      <c r="J23" s="375"/>
      <c r="K23" s="375"/>
      <c r="L23" s="317"/>
      <c r="M23" s="317"/>
    </row>
    <row r="24" spans="2:13" x14ac:dyDescent="0.3">
      <c r="B24" s="305" t="s">
        <v>626</v>
      </c>
      <c r="C24" s="376">
        <v>5.8422590068159676E-2</v>
      </c>
      <c r="D24" s="376">
        <v>5.8422590068159676E-2</v>
      </c>
      <c r="E24" s="376">
        <v>3.8948393378773129E-2</v>
      </c>
      <c r="F24" s="376">
        <v>3.8358266206367474E-2</v>
      </c>
      <c r="G24" s="376">
        <v>3.8948393378773122E-2</v>
      </c>
      <c r="H24" s="375">
        <v>0.9</v>
      </c>
      <c r="I24" s="375">
        <v>1.1000000000000001</v>
      </c>
      <c r="J24" s="375">
        <v>0.9</v>
      </c>
      <c r="K24" s="375">
        <v>1.1000000000000001</v>
      </c>
      <c r="L24" s="317" t="s">
        <v>250</v>
      </c>
      <c r="M24" s="317">
        <v>1</v>
      </c>
    </row>
    <row r="25" spans="2:13" x14ac:dyDescent="0.3">
      <c r="B25" s="305" t="s">
        <v>627</v>
      </c>
      <c r="C25" s="377">
        <v>20.404307576043831</v>
      </c>
      <c r="D25" s="377">
        <v>20.404307576043831</v>
      </c>
      <c r="E25" s="377">
        <v>13.60287171736255</v>
      </c>
      <c r="F25" s="377">
        <v>13.602871717362556</v>
      </c>
      <c r="G25" s="377">
        <v>13.602871717362554</v>
      </c>
      <c r="H25" s="375">
        <v>0.9</v>
      </c>
      <c r="I25" s="375">
        <v>1.1000000000000001</v>
      </c>
      <c r="J25" s="375">
        <v>0.9</v>
      </c>
      <c r="K25" s="375">
        <v>1.1000000000000001</v>
      </c>
      <c r="L25" s="317" t="s">
        <v>490</v>
      </c>
      <c r="M25" s="317">
        <v>1</v>
      </c>
    </row>
    <row r="26" spans="2:13" x14ac:dyDescent="0.3">
      <c r="B26" s="318" t="s">
        <v>491</v>
      </c>
      <c r="C26" s="350">
        <v>0</v>
      </c>
      <c r="D26" s="350">
        <v>0</v>
      </c>
      <c r="E26" s="350">
        <v>0</v>
      </c>
      <c r="F26" s="350"/>
      <c r="G26" s="350">
        <v>0</v>
      </c>
      <c r="H26" s="356"/>
      <c r="I26" s="356"/>
      <c r="J26" s="356"/>
      <c r="K26" s="356"/>
      <c r="L26" s="319"/>
      <c r="M26" s="319"/>
    </row>
    <row r="27" spans="2:13" x14ac:dyDescent="0.3">
      <c r="B27" s="320" t="s">
        <v>244</v>
      </c>
      <c r="C27" s="328"/>
      <c r="D27" s="328"/>
      <c r="E27" s="328"/>
      <c r="F27" s="328"/>
      <c r="G27" s="328"/>
      <c r="H27" s="378"/>
      <c r="I27" s="378"/>
      <c r="J27" s="378"/>
      <c r="K27" s="378"/>
      <c r="L27" s="298"/>
      <c r="M27" s="299"/>
    </row>
    <row r="28" spans="2:13" x14ac:dyDescent="0.3">
      <c r="B28" s="301" t="s">
        <v>492</v>
      </c>
      <c r="C28" s="354">
        <v>20.100000000000001</v>
      </c>
      <c r="D28" s="354">
        <v>20.100000000000001</v>
      </c>
      <c r="E28" s="354">
        <v>20.100000000000001</v>
      </c>
      <c r="F28" s="354">
        <v>20.100000000000001</v>
      </c>
      <c r="G28" s="354">
        <v>20.100000000000001</v>
      </c>
      <c r="H28" s="355"/>
      <c r="I28" s="355"/>
      <c r="J28" s="355"/>
      <c r="K28" s="355"/>
      <c r="L28" s="303"/>
      <c r="M28" s="303"/>
    </row>
    <row r="29" spans="2:13" x14ac:dyDescent="0.3">
      <c r="B29" s="305" t="s">
        <v>591</v>
      </c>
      <c r="C29" s="312">
        <v>0.79</v>
      </c>
      <c r="D29" s="312">
        <v>0.79</v>
      </c>
      <c r="E29" s="312">
        <v>0.79</v>
      </c>
      <c r="F29" s="312">
        <v>0.79</v>
      </c>
      <c r="G29" s="312">
        <v>0.79</v>
      </c>
      <c r="H29" s="375"/>
      <c r="I29" s="375"/>
      <c r="J29" s="375"/>
      <c r="K29" s="375"/>
      <c r="L29" s="317"/>
      <c r="M29" s="317"/>
    </row>
    <row r="30" spans="2:13" x14ac:dyDescent="0.3">
      <c r="B30" s="305" t="s">
        <v>486</v>
      </c>
      <c r="C30" s="310">
        <v>3.4177215189873418</v>
      </c>
      <c r="D30" s="310">
        <v>3.4177215189873418</v>
      </c>
      <c r="E30" s="310">
        <v>1.8987341772151898</v>
      </c>
      <c r="F30" s="310">
        <v>1.4</v>
      </c>
      <c r="G30" s="310">
        <v>0.94936708860759489</v>
      </c>
      <c r="H30" s="375">
        <v>0.5</v>
      </c>
      <c r="I30" s="375">
        <v>1</v>
      </c>
      <c r="J30" s="375">
        <v>0.8</v>
      </c>
      <c r="K30" s="375">
        <v>1.2</v>
      </c>
      <c r="L30" s="317" t="s">
        <v>0</v>
      </c>
      <c r="M30" s="317" t="s">
        <v>487</v>
      </c>
    </row>
    <row r="31" spans="2:13" x14ac:dyDescent="0.3">
      <c r="B31" s="305" t="s">
        <v>488</v>
      </c>
      <c r="C31" s="376">
        <v>3.7974683544303792E-2</v>
      </c>
      <c r="D31" s="376">
        <v>3.7974683544303792E-2</v>
      </c>
      <c r="E31" s="376">
        <v>2.5316455696202531E-2</v>
      </c>
      <c r="F31" s="376">
        <v>2.5316455696202531E-2</v>
      </c>
      <c r="G31" s="376">
        <v>2.5316455696202531E-2</v>
      </c>
      <c r="H31" s="375">
        <v>0.9</v>
      </c>
      <c r="I31" s="375">
        <v>1.1000000000000001</v>
      </c>
      <c r="J31" s="375">
        <v>0.9</v>
      </c>
      <c r="K31" s="375">
        <v>1.1000000000000001</v>
      </c>
      <c r="L31" s="317" t="s">
        <v>250</v>
      </c>
      <c r="M31" s="317">
        <v>1</v>
      </c>
    </row>
    <row r="32" spans="2:13" x14ac:dyDescent="0.3">
      <c r="B32" s="305" t="s">
        <v>489</v>
      </c>
      <c r="C32" s="376">
        <v>0.11392405063291139</v>
      </c>
      <c r="D32" s="376">
        <v>0.11392405063291139</v>
      </c>
      <c r="E32" s="376">
        <v>7.5949367088607583E-2</v>
      </c>
      <c r="F32" s="376">
        <v>7.5949367088607583E-2</v>
      </c>
      <c r="G32" s="376">
        <v>7.5949367088607583E-2</v>
      </c>
      <c r="H32" s="375">
        <v>0.9</v>
      </c>
      <c r="I32" s="375">
        <v>1.1000000000000001</v>
      </c>
      <c r="J32" s="375">
        <v>0.9</v>
      </c>
      <c r="K32" s="375">
        <v>1.1000000000000001</v>
      </c>
      <c r="L32" s="317" t="s">
        <v>490</v>
      </c>
      <c r="M32" s="317">
        <v>1</v>
      </c>
    </row>
    <row r="33" spans="2:13" x14ac:dyDescent="0.3">
      <c r="B33" s="305" t="s">
        <v>491</v>
      </c>
      <c r="C33" s="312">
        <v>0</v>
      </c>
      <c r="D33" s="312">
        <v>0</v>
      </c>
      <c r="E33" s="312">
        <v>0</v>
      </c>
      <c r="F33" s="312">
        <v>0</v>
      </c>
      <c r="G33" s="312">
        <v>0</v>
      </c>
      <c r="H33" s="312"/>
      <c r="I33" s="312"/>
      <c r="J33" s="312"/>
      <c r="K33" s="312"/>
      <c r="L33" s="317"/>
      <c r="M33" s="317"/>
    </row>
    <row r="35" spans="2:13" x14ac:dyDescent="0.3">
      <c r="B35" s="253" t="s">
        <v>6</v>
      </c>
    </row>
    <row r="36" spans="2:13" x14ac:dyDescent="0.3">
      <c r="B36" s="252" t="s">
        <v>493</v>
      </c>
    </row>
    <row r="37" spans="2:13" x14ac:dyDescent="0.3">
      <c r="B37" s="252" t="s">
        <v>494</v>
      </c>
    </row>
    <row r="38" spans="2:13" x14ac:dyDescent="0.3">
      <c r="B38" s="252" t="s">
        <v>461</v>
      </c>
    </row>
    <row r="39" spans="2:13" x14ac:dyDescent="0.3">
      <c r="B39" s="252" t="s">
        <v>495</v>
      </c>
    </row>
    <row r="40" spans="2:13" x14ac:dyDescent="0.3">
      <c r="B40" s="252" t="s">
        <v>496</v>
      </c>
    </row>
    <row r="41" spans="2:13" x14ac:dyDescent="0.3">
      <c r="B41" s="252" t="s">
        <v>497</v>
      </c>
    </row>
    <row r="42" spans="2:13" x14ac:dyDescent="0.3">
      <c r="B42" s="252" t="s">
        <v>498</v>
      </c>
    </row>
    <row r="44" spans="2:13" x14ac:dyDescent="0.3">
      <c r="B44" s="253" t="s">
        <v>287</v>
      </c>
    </row>
    <row r="45" spans="2:13" x14ac:dyDescent="0.3">
      <c r="B45" s="252" t="s">
        <v>499</v>
      </c>
    </row>
    <row r="46" spans="2:13" x14ac:dyDescent="0.3">
      <c r="B46" s="252" t="s">
        <v>500</v>
      </c>
    </row>
    <row r="47" spans="2:13" x14ac:dyDescent="0.3">
      <c r="B47" s="252" t="s">
        <v>501</v>
      </c>
    </row>
    <row r="48" spans="2:13" x14ac:dyDescent="0.3">
      <c r="B48" s="252" t="s">
        <v>502</v>
      </c>
    </row>
    <row r="49" spans="2:2" x14ac:dyDescent="0.3">
      <c r="B49" s="252" t="s">
        <v>503</v>
      </c>
    </row>
    <row r="50" spans="2:2" x14ac:dyDescent="0.3">
      <c r="B50" s="252" t="s">
        <v>504</v>
      </c>
    </row>
    <row r="51" spans="2:2" x14ac:dyDescent="0.3">
      <c r="B51" s="252" t="s">
        <v>505</v>
      </c>
    </row>
    <row r="52" spans="2:2" x14ac:dyDescent="0.3">
      <c r="B52" s="252" t="s">
        <v>506</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255"/>
    </row>
    <row r="3" spans="2:13" ht="15" customHeight="1" x14ac:dyDescent="0.3">
      <c r="B3" s="292" t="s">
        <v>20</v>
      </c>
      <c r="C3" s="654" t="s">
        <v>628</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483</v>
      </c>
      <c r="C7" s="301">
        <v>5</v>
      </c>
      <c r="D7" s="301">
        <v>50</v>
      </c>
      <c r="E7" s="301">
        <v>100</v>
      </c>
      <c r="F7" s="301">
        <v>125</v>
      </c>
      <c r="G7" s="301">
        <v>150</v>
      </c>
      <c r="H7" s="325">
        <v>0.5</v>
      </c>
      <c r="I7" s="302">
        <v>1.5</v>
      </c>
      <c r="J7" s="302">
        <v>0.5</v>
      </c>
      <c r="K7" s="302">
        <v>1.5</v>
      </c>
      <c r="L7" s="379" t="s">
        <v>299</v>
      </c>
      <c r="M7" s="303" t="s">
        <v>507</v>
      </c>
    </row>
    <row r="8" spans="2:13" x14ac:dyDescent="0.3">
      <c r="B8" s="318" t="s">
        <v>427</v>
      </c>
      <c r="C8" s="318">
        <v>3</v>
      </c>
      <c r="D8" s="318">
        <v>33</v>
      </c>
      <c r="E8" s="318">
        <v>65</v>
      </c>
      <c r="F8" s="318">
        <v>83</v>
      </c>
      <c r="G8" s="318">
        <v>100</v>
      </c>
      <c r="H8" s="323">
        <v>0.5</v>
      </c>
      <c r="I8" s="333">
        <v>1.5</v>
      </c>
      <c r="J8" s="333">
        <v>0.5</v>
      </c>
      <c r="K8" s="333">
        <v>1.5</v>
      </c>
      <c r="L8" s="380" t="s">
        <v>301</v>
      </c>
      <c r="M8" s="319" t="s">
        <v>508</v>
      </c>
    </row>
    <row r="9" spans="2:13" x14ac:dyDescent="0.3">
      <c r="B9" s="320" t="s">
        <v>240</v>
      </c>
      <c r="C9" s="297"/>
      <c r="D9" s="297"/>
      <c r="E9" s="297"/>
      <c r="F9" s="297"/>
      <c r="G9" s="297"/>
      <c r="H9" s="297"/>
      <c r="I9" s="297"/>
      <c r="J9" s="297"/>
      <c r="K9" s="297"/>
      <c r="L9" s="298"/>
      <c r="M9" s="299"/>
    </row>
    <row r="10" spans="2:13" x14ac:dyDescent="0.3">
      <c r="B10" s="301" t="s">
        <v>629</v>
      </c>
      <c r="C10" s="301">
        <v>1.37</v>
      </c>
      <c r="D10" s="301">
        <v>1.37</v>
      </c>
      <c r="E10" s="301">
        <v>1.37</v>
      </c>
      <c r="F10" s="301">
        <v>1.37</v>
      </c>
      <c r="G10" s="301">
        <v>1.37</v>
      </c>
      <c r="H10" s="325">
        <v>1</v>
      </c>
      <c r="I10" s="325">
        <v>1.1000000000000001</v>
      </c>
      <c r="J10" s="325">
        <v>1</v>
      </c>
      <c r="K10" s="325">
        <v>1.1000000000000001</v>
      </c>
      <c r="L10" s="303"/>
      <c r="M10" s="303">
        <v>5</v>
      </c>
    </row>
    <row r="11" spans="2:13" x14ac:dyDescent="0.3">
      <c r="B11" s="305" t="s">
        <v>509</v>
      </c>
      <c r="C11" s="305">
        <v>0.192</v>
      </c>
      <c r="D11" s="305">
        <v>0.192</v>
      </c>
      <c r="E11" s="305">
        <v>0.192</v>
      </c>
      <c r="F11" s="305">
        <v>0.192</v>
      </c>
      <c r="G11" s="305">
        <v>0.192</v>
      </c>
      <c r="H11" s="308">
        <v>1</v>
      </c>
      <c r="I11" s="308">
        <v>1.1000000000000001</v>
      </c>
      <c r="J11" s="308">
        <v>1</v>
      </c>
      <c r="K11" s="308">
        <v>1.1000000000000001</v>
      </c>
      <c r="L11" s="317"/>
      <c r="M11" s="317">
        <v>5</v>
      </c>
    </row>
    <row r="12" spans="2:13" x14ac:dyDescent="0.3">
      <c r="B12" s="318" t="s">
        <v>306</v>
      </c>
      <c r="C12" s="318">
        <v>1</v>
      </c>
      <c r="D12" s="318">
        <v>1</v>
      </c>
      <c r="E12" s="318">
        <v>1</v>
      </c>
      <c r="F12" s="318">
        <v>1</v>
      </c>
      <c r="G12" s="318">
        <v>1</v>
      </c>
      <c r="H12" s="323">
        <v>0.9</v>
      </c>
      <c r="I12" s="323">
        <v>1.2</v>
      </c>
      <c r="J12" s="323">
        <v>0.95</v>
      </c>
      <c r="K12" s="323">
        <v>1.1000000000000001</v>
      </c>
      <c r="L12" s="319" t="s">
        <v>3</v>
      </c>
      <c r="M12" s="319" t="s">
        <v>347</v>
      </c>
    </row>
    <row r="13" spans="2:13" x14ac:dyDescent="0.3">
      <c r="B13" s="320" t="s">
        <v>241</v>
      </c>
      <c r="C13" s="297"/>
      <c r="D13" s="297"/>
      <c r="E13" s="297"/>
      <c r="F13" s="297"/>
      <c r="G13" s="297"/>
      <c r="H13" s="324"/>
      <c r="I13" s="324"/>
      <c r="J13" s="324"/>
      <c r="K13" s="324"/>
      <c r="L13" s="298"/>
      <c r="M13" s="299"/>
    </row>
    <row r="14" spans="2:13" x14ac:dyDescent="0.3">
      <c r="B14" s="301" t="s">
        <v>485</v>
      </c>
      <c r="C14" s="301">
        <v>0.57999999999999996</v>
      </c>
      <c r="D14" s="301">
        <v>0.57999999999999996</v>
      </c>
      <c r="E14" s="301">
        <v>0.61</v>
      </c>
      <c r="F14" s="301">
        <v>0.63</v>
      </c>
      <c r="G14" s="301">
        <v>0.65</v>
      </c>
      <c r="H14" s="325">
        <v>1</v>
      </c>
      <c r="I14" s="325">
        <v>1.33</v>
      </c>
      <c r="J14" s="325">
        <v>1</v>
      </c>
      <c r="K14" s="325">
        <v>1.33</v>
      </c>
      <c r="L14" s="303" t="s">
        <v>2</v>
      </c>
      <c r="M14" s="303" t="s">
        <v>347</v>
      </c>
    </row>
    <row r="15" spans="2:13" x14ac:dyDescent="0.3">
      <c r="B15" s="318" t="s">
        <v>600</v>
      </c>
      <c r="C15" s="318">
        <v>0.25</v>
      </c>
      <c r="D15" s="318">
        <v>0.25</v>
      </c>
      <c r="E15" s="318">
        <v>0.25</v>
      </c>
      <c r="F15" s="318">
        <v>0.25</v>
      </c>
      <c r="G15" s="318">
        <v>0.25</v>
      </c>
      <c r="H15" s="323">
        <v>0</v>
      </c>
      <c r="I15" s="323">
        <v>1</v>
      </c>
      <c r="J15" s="323">
        <v>0</v>
      </c>
      <c r="K15" s="323">
        <v>1</v>
      </c>
      <c r="L15" s="319" t="s">
        <v>1</v>
      </c>
      <c r="M15" s="319" t="s">
        <v>347</v>
      </c>
    </row>
    <row r="16" spans="2:13" x14ac:dyDescent="0.3">
      <c r="B16" s="326"/>
      <c r="C16" s="297"/>
      <c r="D16" s="297"/>
      <c r="E16" s="297"/>
      <c r="F16" s="297"/>
      <c r="G16" s="297"/>
      <c r="H16" s="297"/>
      <c r="I16" s="297"/>
      <c r="J16" s="297"/>
      <c r="K16" s="297"/>
      <c r="L16" s="298"/>
      <c r="M16" s="299"/>
    </row>
    <row r="17" spans="2:13" x14ac:dyDescent="0.3">
      <c r="B17" s="301" t="s">
        <v>99</v>
      </c>
      <c r="C17" s="301">
        <v>4</v>
      </c>
      <c r="D17" s="301">
        <v>4</v>
      </c>
      <c r="E17" s="301">
        <v>0</v>
      </c>
      <c r="F17" s="301">
        <v>0</v>
      </c>
      <c r="G17" s="301">
        <v>0</v>
      </c>
      <c r="H17" s="325"/>
      <c r="I17" s="325"/>
      <c r="J17" s="325"/>
      <c r="K17" s="325"/>
      <c r="L17" s="303"/>
      <c r="M17" s="303"/>
    </row>
    <row r="18" spans="2:13" x14ac:dyDescent="0.3">
      <c r="B18" s="305" t="s">
        <v>23</v>
      </c>
      <c r="C18" s="309">
        <v>2</v>
      </c>
      <c r="D18" s="309">
        <v>2</v>
      </c>
      <c r="E18" s="309">
        <v>2</v>
      </c>
      <c r="F18" s="309">
        <v>2</v>
      </c>
      <c r="G18" s="309">
        <v>2</v>
      </c>
      <c r="H18" s="308"/>
      <c r="I18" s="308"/>
      <c r="J18" s="308"/>
      <c r="K18" s="308"/>
      <c r="L18" s="317"/>
      <c r="M18" s="317"/>
    </row>
    <row r="19" spans="2:13" x14ac:dyDescent="0.3">
      <c r="B19" s="305" t="s">
        <v>14</v>
      </c>
      <c r="C19" s="309">
        <v>25</v>
      </c>
      <c r="D19" s="309">
        <v>20</v>
      </c>
      <c r="E19" s="309">
        <v>20</v>
      </c>
      <c r="F19" s="309">
        <v>20</v>
      </c>
      <c r="G19" s="309">
        <v>20</v>
      </c>
      <c r="H19" s="305"/>
      <c r="I19" s="305"/>
      <c r="J19" s="305"/>
      <c r="K19" s="305"/>
      <c r="L19" s="317"/>
      <c r="M19" s="317"/>
    </row>
    <row r="20" spans="2:13" x14ac:dyDescent="0.3">
      <c r="B20" s="318" t="s">
        <v>12</v>
      </c>
      <c r="C20" s="327">
        <v>2</v>
      </c>
      <c r="D20" s="327">
        <v>2</v>
      </c>
      <c r="E20" s="327">
        <v>2</v>
      </c>
      <c r="F20" s="327">
        <v>2</v>
      </c>
      <c r="G20" s="327">
        <v>2</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625</v>
      </c>
      <c r="C22" s="346">
        <v>4.5134328358208959</v>
      </c>
      <c r="D22" s="346">
        <v>4.5134328358208951</v>
      </c>
      <c r="E22" s="346">
        <v>3.0089552238805966</v>
      </c>
      <c r="F22" s="346">
        <v>2.256716417910448</v>
      </c>
      <c r="G22" s="346">
        <v>1.5044776119402985</v>
      </c>
      <c r="H22" s="302">
        <v>0.5</v>
      </c>
      <c r="I22" s="302">
        <v>1</v>
      </c>
      <c r="J22" s="302">
        <v>0.8</v>
      </c>
      <c r="K22" s="302">
        <v>1.2</v>
      </c>
      <c r="L22" s="303" t="s">
        <v>0</v>
      </c>
      <c r="M22" s="303" t="s">
        <v>487</v>
      </c>
    </row>
    <row r="23" spans="2:13" x14ac:dyDescent="0.3">
      <c r="B23" s="305" t="s">
        <v>266</v>
      </c>
      <c r="C23" s="312" t="s">
        <v>267</v>
      </c>
      <c r="D23" s="312">
        <v>75</v>
      </c>
      <c r="E23" s="312">
        <v>75</v>
      </c>
      <c r="F23" s="312">
        <v>75</v>
      </c>
      <c r="G23" s="312">
        <v>75</v>
      </c>
      <c r="H23" s="306"/>
      <c r="I23" s="306"/>
      <c r="J23" s="306"/>
      <c r="K23" s="306"/>
      <c r="L23" s="317"/>
      <c r="M23" s="317"/>
    </row>
    <row r="24" spans="2:13" x14ac:dyDescent="0.3">
      <c r="B24" s="305" t="s">
        <v>314</v>
      </c>
      <c r="C24" s="312">
        <v>25</v>
      </c>
      <c r="D24" s="312">
        <v>25</v>
      </c>
      <c r="E24" s="312">
        <v>25</v>
      </c>
      <c r="F24" s="312">
        <v>25</v>
      </c>
      <c r="G24" s="312">
        <v>25</v>
      </c>
      <c r="H24" s="306"/>
      <c r="I24" s="306"/>
      <c r="J24" s="306"/>
      <c r="K24" s="306"/>
      <c r="L24" s="317"/>
      <c r="M24" s="317"/>
    </row>
    <row r="25" spans="2:13" x14ac:dyDescent="0.3">
      <c r="B25" s="305" t="s">
        <v>630</v>
      </c>
      <c r="C25" s="313">
        <v>5.2656716417910455E-2</v>
      </c>
      <c r="D25" s="313">
        <v>5.2656716417910449E-2</v>
      </c>
      <c r="E25" s="313">
        <v>5.2656716417910449E-2</v>
      </c>
      <c r="F25" s="313">
        <v>5.2656716417910449E-2</v>
      </c>
      <c r="G25" s="313">
        <v>5.2656716417910455E-2</v>
      </c>
      <c r="H25" s="306">
        <v>0.9</v>
      </c>
      <c r="I25" s="306">
        <v>1.1000000000000001</v>
      </c>
      <c r="J25" s="306">
        <v>0.9</v>
      </c>
      <c r="K25" s="306">
        <v>1.1000000000000001</v>
      </c>
      <c r="L25" s="317" t="s">
        <v>250</v>
      </c>
      <c r="M25" s="317">
        <v>1</v>
      </c>
    </row>
    <row r="26" spans="2:13" x14ac:dyDescent="0.3">
      <c r="B26" s="305" t="s">
        <v>589</v>
      </c>
      <c r="C26" s="311">
        <v>6.2686567164179117</v>
      </c>
      <c r="D26" s="311">
        <v>6.2686567164179108</v>
      </c>
      <c r="E26" s="311">
        <v>6.2686567164179108</v>
      </c>
      <c r="F26" s="311">
        <v>6.2686567164179108</v>
      </c>
      <c r="G26" s="311">
        <v>6.2686567164179117</v>
      </c>
      <c r="H26" s="306">
        <v>0.9</v>
      </c>
      <c r="I26" s="306">
        <v>1.1000000000000001</v>
      </c>
      <c r="J26" s="306">
        <v>0.9</v>
      </c>
      <c r="K26" s="306">
        <v>1.1000000000000001</v>
      </c>
      <c r="L26" s="317" t="s">
        <v>250</v>
      </c>
      <c r="M26" s="317">
        <v>1</v>
      </c>
    </row>
    <row r="27" spans="2:13" x14ac:dyDescent="0.3">
      <c r="B27" s="318" t="s">
        <v>511</v>
      </c>
      <c r="C27" s="350">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492</v>
      </c>
      <c r="C29" s="351">
        <v>20.100000000000001</v>
      </c>
      <c r="D29" s="351">
        <v>20.100000000000001</v>
      </c>
      <c r="E29" s="351">
        <v>20.100000000000001</v>
      </c>
      <c r="F29" s="351">
        <v>20.100000000000001</v>
      </c>
      <c r="G29" s="351">
        <v>20.100000000000001</v>
      </c>
      <c r="H29" s="302"/>
      <c r="I29" s="302"/>
      <c r="J29" s="302"/>
      <c r="K29" s="302"/>
      <c r="L29" s="303"/>
      <c r="M29" s="303"/>
    </row>
    <row r="30" spans="2:13" x14ac:dyDescent="0.3">
      <c r="B30" s="305" t="s">
        <v>591</v>
      </c>
      <c r="C30" s="309">
        <v>0.79</v>
      </c>
      <c r="D30" s="309">
        <v>0.79</v>
      </c>
      <c r="E30" s="309">
        <v>0.79</v>
      </c>
      <c r="F30" s="309">
        <v>0.79</v>
      </c>
      <c r="G30" s="309">
        <v>0.79</v>
      </c>
      <c r="H30" s="306"/>
      <c r="I30" s="306"/>
      <c r="J30" s="306"/>
      <c r="K30" s="306"/>
      <c r="L30" s="317"/>
      <c r="M30" s="317"/>
    </row>
    <row r="31" spans="2:13" x14ac:dyDescent="0.3">
      <c r="B31" s="305" t="s">
        <v>486</v>
      </c>
      <c r="C31" s="349">
        <v>3</v>
      </c>
      <c r="D31" s="349">
        <v>3</v>
      </c>
      <c r="E31" s="349">
        <v>2</v>
      </c>
      <c r="F31" s="349">
        <v>1.5</v>
      </c>
      <c r="G31" s="349">
        <v>1</v>
      </c>
      <c r="H31" s="306">
        <v>0.5</v>
      </c>
      <c r="I31" s="306">
        <v>1</v>
      </c>
      <c r="J31" s="306">
        <v>0.8</v>
      </c>
      <c r="K31" s="306">
        <v>1.2</v>
      </c>
      <c r="L31" s="317" t="s">
        <v>0</v>
      </c>
      <c r="M31" s="317" t="s">
        <v>487</v>
      </c>
    </row>
    <row r="32" spans="2:13" x14ac:dyDescent="0.3">
      <c r="B32" s="305" t="s">
        <v>266</v>
      </c>
      <c r="C32" s="312" t="s">
        <v>267</v>
      </c>
      <c r="D32" s="312">
        <v>75</v>
      </c>
      <c r="E32" s="312">
        <v>75</v>
      </c>
      <c r="F32" s="312">
        <v>75</v>
      </c>
      <c r="G32" s="312">
        <v>75</v>
      </c>
      <c r="H32" s="306"/>
      <c r="I32" s="306"/>
      <c r="J32" s="306"/>
      <c r="K32" s="306"/>
      <c r="L32" s="317"/>
      <c r="M32" s="317"/>
    </row>
    <row r="33" spans="2:13" x14ac:dyDescent="0.3">
      <c r="B33" s="305" t="s">
        <v>314</v>
      </c>
      <c r="C33" s="312">
        <v>25</v>
      </c>
      <c r="D33" s="312">
        <v>25</v>
      </c>
      <c r="E33" s="312">
        <v>25</v>
      </c>
      <c r="F33" s="312">
        <v>25</v>
      </c>
      <c r="G33" s="312">
        <v>25</v>
      </c>
      <c r="H33" s="306"/>
      <c r="I33" s="306"/>
      <c r="J33" s="306"/>
      <c r="K33" s="306"/>
      <c r="L33" s="317"/>
      <c r="M33" s="317"/>
    </row>
    <row r="34" spans="2:13" x14ac:dyDescent="0.3">
      <c r="B34" s="305" t="s">
        <v>488</v>
      </c>
      <c r="C34" s="313">
        <v>3.5000000000000003E-2</v>
      </c>
      <c r="D34" s="313">
        <v>3.5000000000000003E-2</v>
      </c>
      <c r="E34" s="313">
        <v>3.5000000000000003E-2</v>
      </c>
      <c r="F34" s="313">
        <v>3.5000000000000003E-2</v>
      </c>
      <c r="G34" s="313">
        <v>3.5000000000000003E-2</v>
      </c>
      <c r="H34" s="306">
        <v>0.9</v>
      </c>
      <c r="I34" s="306">
        <v>1.1000000000000001</v>
      </c>
      <c r="J34" s="306">
        <v>0.9</v>
      </c>
      <c r="K34" s="306">
        <v>1.1000000000000001</v>
      </c>
      <c r="L34" s="317" t="s">
        <v>250</v>
      </c>
      <c r="M34" s="317">
        <v>1</v>
      </c>
    </row>
    <row r="35" spans="2:13" x14ac:dyDescent="0.3">
      <c r="B35" s="305" t="s">
        <v>489</v>
      </c>
      <c r="C35" s="313">
        <v>3.5000000000000003E-2</v>
      </c>
      <c r="D35" s="313">
        <v>3.5000000000000003E-2</v>
      </c>
      <c r="E35" s="313">
        <v>3.5000000000000003E-2</v>
      </c>
      <c r="F35" s="313">
        <v>3.5000000000000003E-2</v>
      </c>
      <c r="G35" s="313">
        <v>3.5000000000000003E-2</v>
      </c>
      <c r="H35" s="306">
        <v>0.9</v>
      </c>
      <c r="I35" s="306">
        <v>1.1000000000000001</v>
      </c>
      <c r="J35" s="306">
        <v>0.9</v>
      </c>
      <c r="K35" s="306">
        <v>1.1000000000000001</v>
      </c>
      <c r="L35" s="317" t="s">
        <v>250</v>
      </c>
      <c r="M35" s="317">
        <v>1</v>
      </c>
    </row>
    <row r="36" spans="2:13" x14ac:dyDescent="0.3">
      <c r="B36" s="305" t="s">
        <v>511</v>
      </c>
      <c r="C36" s="312">
        <v>0</v>
      </c>
      <c r="D36" s="305">
        <v>0</v>
      </c>
      <c r="E36" s="305">
        <v>0</v>
      </c>
      <c r="F36" s="305"/>
      <c r="G36" s="305">
        <v>0</v>
      </c>
      <c r="H36" s="305"/>
      <c r="I36" s="305"/>
      <c r="J36" s="305"/>
      <c r="K36" s="305"/>
      <c r="L36" s="317"/>
      <c r="M36" s="317"/>
    </row>
    <row r="38" spans="2:13" x14ac:dyDescent="0.3">
      <c r="B38" s="253" t="s">
        <v>6</v>
      </c>
    </row>
    <row r="39" spans="2:13" x14ac:dyDescent="0.3">
      <c r="B39" s="252" t="s">
        <v>512</v>
      </c>
    </row>
    <row r="40" spans="2:13" x14ac:dyDescent="0.3">
      <c r="B40" s="252" t="s">
        <v>494</v>
      </c>
    </row>
    <row r="41" spans="2:13" x14ac:dyDescent="0.3">
      <c r="B41" s="252" t="s">
        <v>513</v>
      </c>
    </row>
    <row r="42" spans="2:13" x14ac:dyDescent="0.3">
      <c r="B42" s="252" t="s">
        <v>514</v>
      </c>
    </row>
    <row r="43" spans="2:13" x14ac:dyDescent="0.3">
      <c r="B43" s="252" t="s">
        <v>515</v>
      </c>
    </row>
    <row r="44" spans="2:13" x14ac:dyDescent="0.3">
      <c r="B44" s="252" t="s">
        <v>516</v>
      </c>
    </row>
    <row r="45" spans="2:13" x14ac:dyDescent="0.3">
      <c r="B45" s="252" t="s">
        <v>517</v>
      </c>
    </row>
    <row r="46" spans="2:13" x14ac:dyDescent="0.3">
      <c r="B46" s="252" t="s">
        <v>518</v>
      </c>
    </row>
    <row r="47" spans="2:13" x14ac:dyDescent="0.3">
      <c r="B47" s="252" t="s">
        <v>519</v>
      </c>
    </row>
    <row r="49" spans="2:2" x14ac:dyDescent="0.3">
      <c r="B49" s="253" t="s">
        <v>287</v>
      </c>
    </row>
    <row r="50" spans="2:2" x14ac:dyDescent="0.3">
      <c r="B50" s="252" t="s">
        <v>520</v>
      </c>
    </row>
    <row r="51" spans="2:2" x14ac:dyDescent="0.3">
      <c r="B51" s="252" t="s">
        <v>521</v>
      </c>
    </row>
    <row r="52" spans="2:2" x14ac:dyDescent="0.3">
      <c r="B52" s="252" t="s">
        <v>522</v>
      </c>
    </row>
    <row r="53" spans="2:2" x14ac:dyDescent="0.3">
      <c r="B53" s="252" t="s">
        <v>523</v>
      </c>
    </row>
    <row r="54" spans="2:2" x14ac:dyDescent="0.3">
      <c r="B54" s="252" t="s">
        <v>524</v>
      </c>
    </row>
    <row r="55" spans="2:2" x14ac:dyDescent="0.3">
      <c r="B55" s="252" t="s">
        <v>525</v>
      </c>
    </row>
    <row r="56" spans="2:2" x14ac:dyDescent="0.3">
      <c r="B56" s="252" t="s">
        <v>526</v>
      </c>
    </row>
    <row r="57" spans="2:2" x14ac:dyDescent="0.3">
      <c r="B57" s="252" t="s">
        <v>527</v>
      </c>
    </row>
    <row r="58" spans="2:2" x14ac:dyDescent="0.3">
      <c r="B58" s="252" t="s">
        <v>528</v>
      </c>
    </row>
    <row r="59" spans="2:2" x14ac:dyDescent="0.3">
      <c r="B59" s="252" t="s">
        <v>529</v>
      </c>
    </row>
    <row r="60" spans="2:2" x14ac:dyDescent="0.3">
      <c r="B60" s="252" t="s">
        <v>530</v>
      </c>
    </row>
    <row r="61" spans="2:2" x14ac:dyDescent="0.3">
      <c r="B61" s="252" t="s">
        <v>531</v>
      </c>
    </row>
    <row r="62" spans="2:2" x14ac:dyDescent="0.3">
      <c r="B62" s="252" t="s">
        <v>532</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255"/>
    </row>
    <row r="3" spans="2:13" ht="15" customHeight="1" x14ac:dyDescent="0.3">
      <c r="B3" s="292" t="s">
        <v>20</v>
      </c>
      <c r="C3" s="654" t="s">
        <v>533</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534</v>
      </c>
      <c r="C7" s="301">
        <v>70</v>
      </c>
      <c r="D7" s="301">
        <v>100</v>
      </c>
      <c r="E7" s="301">
        <v>250</v>
      </c>
      <c r="F7" s="301">
        <v>500</v>
      </c>
      <c r="G7" s="301">
        <v>700</v>
      </c>
      <c r="H7" s="302">
        <v>0.75</v>
      </c>
      <c r="I7" s="302">
        <v>1.25</v>
      </c>
      <c r="J7" s="302">
        <v>0.75</v>
      </c>
      <c r="K7" s="302">
        <v>1.25</v>
      </c>
      <c r="L7" s="303" t="s">
        <v>299</v>
      </c>
      <c r="M7" s="303" t="s">
        <v>535</v>
      </c>
    </row>
    <row r="8" spans="2:13" x14ac:dyDescent="0.3">
      <c r="B8" s="318" t="s">
        <v>427</v>
      </c>
      <c r="C8" s="382">
        <v>2.3148148148148149</v>
      </c>
      <c r="D8" s="382">
        <v>3.306878306878307</v>
      </c>
      <c r="E8" s="382">
        <v>8.2671957671957657</v>
      </c>
      <c r="F8" s="382">
        <v>16.534391534391531</v>
      </c>
      <c r="G8" s="382">
        <v>23.148148148148149</v>
      </c>
      <c r="H8" s="333">
        <v>0.75</v>
      </c>
      <c r="I8" s="333">
        <v>1.25</v>
      </c>
      <c r="J8" s="333">
        <v>0.75</v>
      </c>
      <c r="K8" s="333">
        <v>1.25</v>
      </c>
      <c r="L8" s="319" t="s">
        <v>631</v>
      </c>
      <c r="M8" s="319" t="s">
        <v>535</v>
      </c>
    </row>
    <row r="9" spans="2:13" x14ac:dyDescent="0.3">
      <c r="B9" s="320" t="s">
        <v>255</v>
      </c>
      <c r="C9" s="297"/>
      <c r="D9" s="297"/>
      <c r="E9" s="297"/>
      <c r="F9" s="297"/>
      <c r="G9" s="297"/>
      <c r="H9" s="297"/>
      <c r="I9" s="297"/>
      <c r="J9" s="297"/>
      <c r="K9" s="297"/>
      <c r="L9" s="298"/>
      <c r="M9" s="299"/>
    </row>
    <row r="10" spans="2:13" x14ac:dyDescent="0.3">
      <c r="B10" s="301" t="s">
        <v>536</v>
      </c>
      <c r="C10" s="301">
        <v>0.53</v>
      </c>
      <c r="D10" s="301">
        <v>0.53</v>
      </c>
      <c r="E10" s="301">
        <v>0.53</v>
      </c>
      <c r="F10" s="301">
        <v>0.53</v>
      </c>
      <c r="G10" s="301">
        <v>0.53</v>
      </c>
      <c r="H10" s="325">
        <v>0.8</v>
      </c>
      <c r="I10" s="325">
        <v>1.2</v>
      </c>
      <c r="J10" s="325">
        <v>0.8</v>
      </c>
      <c r="K10" s="325">
        <v>1.2</v>
      </c>
      <c r="L10" s="303" t="s">
        <v>537</v>
      </c>
      <c r="M10" s="303">
        <v>2</v>
      </c>
    </row>
    <row r="11" spans="2:13" x14ac:dyDescent="0.3">
      <c r="B11" s="305" t="s">
        <v>538</v>
      </c>
      <c r="C11" s="305">
        <v>0.46</v>
      </c>
      <c r="D11" s="305">
        <v>0.46</v>
      </c>
      <c r="E11" s="305">
        <v>0.46</v>
      </c>
      <c r="F11" s="305">
        <v>0.46</v>
      </c>
      <c r="G11" s="305">
        <v>0.46</v>
      </c>
      <c r="H11" s="308">
        <v>0.8</v>
      </c>
      <c r="I11" s="308">
        <v>1.2</v>
      </c>
      <c r="J11" s="308">
        <v>0.8</v>
      </c>
      <c r="K11" s="308">
        <v>1.2</v>
      </c>
      <c r="L11" s="317" t="s">
        <v>632</v>
      </c>
      <c r="M11" s="317">
        <v>2</v>
      </c>
    </row>
    <row r="12" spans="2:13" x14ac:dyDescent="0.3">
      <c r="B12" s="318" t="s">
        <v>260</v>
      </c>
      <c r="C12" s="318">
        <v>0.01</v>
      </c>
      <c r="D12" s="318">
        <v>0.01</v>
      </c>
      <c r="E12" s="318">
        <v>0.01</v>
      </c>
      <c r="F12" s="318">
        <v>0.01</v>
      </c>
      <c r="G12" s="318">
        <v>0.01</v>
      </c>
      <c r="H12" s="323">
        <v>0.5</v>
      </c>
      <c r="I12" s="323">
        <v>1.5</v>
      </c>
      <c r="J12" s="323">
        <v>0.5</v>
      </c>
      <c r="K12" s="323">
        <v>1.5</v>
      </c>
      <c r="L12" s="319" t="s">
        <v>2</v>
      </c>
      <c r="M12" s="319">
        <v>2</v>
      </c>
    </row>
    <row r="13" spans="2:13" x14ac:dyDescent="0.3">
      <c r="B13" s="320" t="s">
        <v>241</v>
      </c>
      <c r="C13" s="297"/>
      <c r="D13" s="297"/>
      <c r="E13" s="297"/>
      <c r="F13" s="297"/>
      <c r="G13" s="297"/>
      <c r="H13" s="324"/>
      <c r="I13" s="324"/>
      <c r="J13" s="324"/>
      <c r="K13" s="324"/>
      <c r="L13" s="298"/>
      <c r="M13" s="299"/>
    </row>
    <row r="14" spans="2:13" x14ac:dyDescent="0.3">
      <c r="B14" s="301" t="s">
        <v>539</v>
      </c>
      <c r="C14" s="301">
        <v>0.89</v>
      </c>
      <c r="D14" s="301">
        <v>0.89</v>
      </c>
      <c r="E14" s="301">
        <v>0.89</v>
      </c>
      <c r="F14" s="301">
        <v>0.89</v>
      </c>
      <c r="G14" s="301">
        <v>0.89</v>
      </c>
      <c r="H14" s="302">
        <v>0.9</v>
      </c>
      <c r="I14" s="302">
        <v>1.1000000000000001</v>
      </c>
      <c r="J14" s="302">
        <v>0.95</v>
      </c>
      <c r="K14" s="302">
        <v>1.05</v>
      </c>
      <c r="L14" s="303" t="s">
        <v>40</v>
      </c>
      <c r="M14" s="303">
        <v>2</v>
      </c>
    </row>
    <row r="15" spans="2:13" x14ac:dyDescent="0.3">
      <c r="B15" s="318" t="s">
        <v>600</v>
      </c>
      <c r="C15" s="383">
        <v>0.1</v>
      </c>
      <c r="D15" s="383">
        <v>0.1</v>
      </c>
      <c r="E15" s="383">
        <v>0.1</v>
      </c>
      <c r="F15" s="383">
        <v>0.1</v>
      </c>
      <c r="G15" s="383">
        <v>0.1</v>
      </c>
      <c r="H15" s="323">
        <v>0.5</v>
      </c>
      <c r="I15" s="323">
        <v>1.5</v>
      </c>
      <c r="J15" s="323">
        <v>0.5</v>
      </c>
      <c r="K15" s="323">
        <v>1.5</v>
      </c>
      <c r="L15" s="319" t="s">
        <v>40</v>
      </c>
      <c r="M15" s="319">
        <v>2</v>
      </c>
    </row>
    <row r="16" spans="2:13" x14ac:dyDescent="0.3">
      <c r="B16" s="326"/>
      <c r="C16" s="297"/>
      <c r="D16" s="297"/>
      <c r="E16" s="297"/>
      <c r="F16" s="297"/>
      <c r="G16" s="297"/>
      <c r="H16" s="324"/>
      <c r="I16" s="324"/>
      <c r="J16" s="324"/>
      <c r="K16" s="324"/>
      <c r="L16" s="298"/>
      <c r="M16" s="299"/>
    </row>
    <row r="17" spans="2:13" x14ac:dyDescent="0.3">
      <c r="B17" s="301" t="s">
        <v>99</v>
      </c>
      <c r="C17" s="301">
        <v>4</v>
      </c>
      <c r="D17" s="301">
        <v>4</v>
      </c>
      <c r="E17" s="301">
        <v>0</v>
      </c>
      <c r="F17" s="301">
        <v>0</v>
      </c>
      <c r="G17" s="301">
        <v>0</v>
      </c>
      <c r="H17" s="301"/>
      <c r="I17" s="301"/>
      <c r="J17" s="301"/>
      <c r="K17" s="301"/>
      <c r="L17" s="303" t="s">
        <v>0</v>
      </c>
      <c r="M17" s="303"/>
    </row>
    <row r="18" spans="2:13" x14ac:dyDescent="0.3">
      <c r="B18" s="305" t="s">
        <v>23</v>
      </c>
      <c r="C18" s="309">
        <v>2</v>
      </c>
      <c r="D18" s="309">
        <v>2</v>
      </c>
      <c r="E18" s="309">
        <v>2</v>
      </c>
      <c r="F18" s="309">
        <v>2</v>
      </c>
      <c r="G18" s="309">
        <v>2</v>
      </c>
      <c r="H18" s="305"/>
      <c r="I18" s="305"/>
      <c r="J18" s="305"/>
      <c r="K18" s="305"/>
      <c r="L18" s="317"/>
      <c r="M18" s="317"/>
    </row>
    <row r="19" spans="2:13" x14ac:dyDescent="0.3">
      <c r="B19" s="305" t="s">
        <v>14</v>
      </c>
      <c r="C19" s="309">
        <v>25</v>
      </c>
      <c r="D19" s="309">
        <v>25</v>
      </c>
      <c r="E19" s="309">
        <v>25</v>
      </c>
      <c r="F19" s="309">
        <v>25</v>
      </c>
      <c r="G19" s="309">
        <v>25</v>
      </c>
      <c r="H19" s="305"/>
      <c r="I19" s="305"/>
      <c r="J19" s="305"/>
      <c r="K19" s="305"/>
      <c r="L19" s="317"/>
      <c r="M19" s="317"/>
    </row>
    <row r="20" spans="2:13" x14ac:dyDescent="0.3">
      <c r="B20" s="318" t="s">
        <v>12</v>
      </c>
      <c r="C20" s="327">
        <v>1</v>
      </c>
      <c r="D20" s="327">
        <v>1</v>
      </c>
      <c r="E20" s="327">
        <v>1</v>
      </c>
      <c r="F20" s="327">
        <v>1</v>
      </c>
      <c r="G20" s="327">
        <v>1</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633</v>
      </c>
      <c r="C22" s="346">
        <v>1.0886400000000001</v>
      </c>
      <c r="D22" s="346">
        <v>0.90720000000000001</v>
      </c>
      <c r="E22" s="346">
        <v>0.75600000000000012</v>
      </c>
      <c r="F22" s="346">
        <v>0.60480000000000012</v>
      </c>
      <c r="G22" s="346">
        <v>0.4536</v>
      </c>
      <c r="H22" s="302">
        <v>0.5</v>
      </c>
      <c r="I22" s="302">
        <v>1.5</v>
      </c>
      <c r="J22" s="302">
        <v>0.5</v>
      </c>
      <c r="K22" s="302">
        <v>1.5</v>
      </c>
      <c r="L22" s="303" t="s">
        <v>41</v>
      </c>
      <c r="M22" s="303">
        <v>1</v>
      </c>
    </row>
    <row r="23" spans="2:13" x14ac:dyDescent="0.3">
      <c r="B23" s="305" t="s">
        <v>313</v>
      </c>
      <c r="C23" s="305">
        <v>75</v>
      </c>
      <c r="D23" s="305">
        <v>75</v>
      </c>
      <c r="E23" s="305">
        <v>75</v>
      </c>
      <c r="F23" s="305">
        <v>75</v>
      </c>
      <c r="G23" s="305">
        <v>75</v>
      </c>
      <c r="H23" s="306"/>
      <c r="I23" s="306"/>
      <c r="J23" s="306"/>
      <c r="K23" s="306"/>
      <c r="L23" s="317"/>
      <c r="M23" s="317"/>
    </row>
    <row r="24" spans="2:13" x14ac:dyDescent="0.3">
      <c r="B24" s="305" t="s">
        <v>314</v>
      </c>
      <c r="C24" s="312">
        <v>25</v>
      </c>
      <c r="D24" s="305">
        <v>25</v>
      </c>
      <c r="E24" s="305">
        <v>25</v>
      </c>
      <c r="F24" s="305">
        <v>25</v>
      </c>
      <c r="G24" s="305">
        <v>25</v>
      </c>
      <c r="H24" s="306"/>
      <c r="I24" s="306"/>
      <c r="J24" s="306"/>
      <c r="K24" s="306"/>
      <c r="L24" s="317"/>
      <c r="M24" s="317"/>
    </row>
    <row r="25" spans="2:13" x14ac:dyDescent="0.3">
      <c r="B25" s="305" t="s">
        <v>634</v>
      </c>
      <c r="C25" s="376">
        <v>4.3545599999999997E-2</v>
      </c>
      <c r="D25" s="313">
        <v>3.6288000000000001E-2</v>
      </c>
      <c r="E25" s="313">
        <v>3.0240000000000006E-2</v>
      </c>
      <c r="F25" s="313">
        <v>2.4192000000000005E-2</v>
      </c>
      <c r="G25" s="313">
        <v>1.8144E-2</v>
      </c>
      <c r="H25" s="306">
        <v>0.9</v>
      </c>
      <c r="I25" s="306">
        <v>1.1000000000000001</v>
      </c>
      <c r="J25" s="306">
        <v>0.9</v>
      </c>
      <c r="K25" s="306">
        <v>1.1000000000000001</v>
      </c>
      <c r="L25" s="317"/>
      <c r="M25" s="317">
        <v>1</v>
      </c>
    </row>
    <row r="26" spans="2:13" x14ac:dyDescent="0.3">
      <c r="B26" s="305" t="s">
        <v>635</v>
      </c>
      <c r="C26" s="311">
        <v>5.1840000000000002</v>
      </c>
      <c r="D26" s="311">
        <v>4.32</v>
      </c>
      <c r="E26" s="311">
        <v>3.6000000000000005</v>
      </c>
      <c r="F26" s="311">
        <v>2.8800000000000003</v>
      </c>
      <c r="G26" s="311">
        <v>2.16</v>
      </c>
      <c r="H26" s="306">
        <v>0.9</v>
      </c>
      <c r="I26" s="306">
        <v>1.1000000000000001</v>
      </c>
      <c r="J26" s="306">
        <v>0.9</v>
      </c>
      <c r="K26" s="306">
        <v>1.1000000000000001</v>
      </c>
      <c r="L26" s="317"/>
      <c r="M26" s="317">
        <v>1</v>
      </c>
    </row>
    <row r="27" spans="2:13" x14ac:dyDescent="0.3">
      <c r="B27" s="318" t="s">
        <v>542</v>
      </c>
      <c r="C27" s="318">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543</v>
      </c>
      <c r="C29" s="351">
        <v>50.7</v>
      </c>
      <c r="D29" s="351">
        <v>50.7</v>
      </c>
      <c r="E29" s="351">
        <v>50.7</v>
      </c>
      <c r="F29" s="351">
        <v>50.7</v>
      </c>
      <c r="G29" s="351">
        <v>50.7</v>
      </c>
      <c r="H29" s="302"/>
      <c r="I29" s="302"/>
      <c r="J29" s="302"/>
      <c r="K29" s="302"/>
      <c r="L29" s="303"/>
      <c r="M29" s="303"/>
    </row>
    <row r="30" spans="2:13" x14ac:dyDescent="0.3">
      <c r="B30" s="305" t="s">
        <v>636</v>
      </c>
      <c r="C30" s="305">
        <v>3.5999999999999997E-2</v>
      </c>
      <c r="D30" s="305">
        <v>0.03</v>
      </c>
      <c r="E30" s="305">
        <v>2.5000000000000001E-2</v>
      </c>
      <c r="F30" s="305">
        <v>0.02</v>
      </c>
      <c r="G30" s="305">
        <v>1.4999999999999999E-2</v>
      </c>
      <c r="H30" s="306">
        <v>0.5</v>
      </c>
      <c r="I30" s="306">
        <v>1.5</v>
      </c>
      <c r="J30" s="306">
        <v>0.5</v>
      </c>
      <c r="K30" s="306">
        <v>1.5</v>
      </c>
      <c r="L30" s="317" t="s">
        <v>41</v>
      </c>
      <c r="M30" s="317">
        <v>1</v>
      </c>
    </row>
    <row r="31" spans="2:13" x14ac:dyDescent="0.3">
      <c r="B31" s="305" t="s">
        <v>313</v>
      </c>
      <c r="C31" s="305">
        <v>75</v>
      </c>
      <c r="D31" s="305">
        <v>75</v>
      </c>
      <c r="E31" s="305">
        <v>75</v>
      </c>
      <c r="F31" s="305">
        <v>75</v>
      </c>
      <c r="G31" s="305">
        <v>75</v>
      </c>
      <c r="H31" s="306"/>
      <c r="I31" s="306"/>
      <c r="J31" s="306"/>
      <c r="K31" s="306"/>
      <c r="L31" s="317"/>
      <c r="M31" s="317"/>
    </row>
    <row r="32" spans="2:13" x14ac:dyDescent="0.3">
      <c r="B32" s="305" t="s">
        <v>314</v>
      </c>
      <c r="C32" s="312">
        <v>25</v>
      </c>
      <c r="D32" s="305">
        <v>25</v>
      </c>
      <c r="E32" s="305">
        <v>25</v>
      </c>
      <c r="F32" s="305">
        <v>25</v>
      </c>
      <c r="G32" s="305">
        <v>25</v>
      </c>
      <c r="H32" s="306"/>
      <c r="I32" s="306"/>
      <c r="J32" s="306"/>
      <c r="K32" s="306"/>
      <c r="L32" s="317"/>
      <c r="M32" s="317"/>
    </row>
    <row r="33" spans="2:13" x14ac:dyDescent="0.3">
      <c r="B33" s="305" t="s">
        <v>540</v>
      </c>
      <c r="C33" s="310">
        <v>0.14399999999999999</v>
      </c>
      <c r="D33" s="311">
        <v>0.12</v>
      </c>
      <c r="E33" s="311">
        <v>0.1</v>
      </c>
      <c r="F33" s="311">
        <v>0.08</v>
      </c>
      <c r="G33" s="311">
        <v>0.06</v>
      </c>
      <c r="H33" s="306">
        <v>0.9</v>
      </c>
      <c r="I33" s="306">
        <v>1.1000000000000001</v>
      </c>
      <c r="J33" s="306">
        <v>0.9</v>
      </c>
      <c r="K33" s="306">
        <v>1.1000000000000001</v>
      </c>
      <c r="L33" s="317"/>
      <c r="M33" s="317">
        <v>1</v>
      </c>
    </row>
    <row r="34" spans="2:13" x14ac:dyDescent="0.3">
      <c r="B34" s="305" t="s">
        <v>541</v>
      </c>
      <c r="C34" s="311">
        <v>0.14399999999999999</v>
      </c>
      <c r="D34" s="311">
        <v>0.12</v>
      </c>
      <c r="E34" s="311">
        <v>0.1</v>
      </c>
      <c r="F34" s="311">
        <v>0.08</v>
      </c>
      <c r="G34" s="311">
        <v>0.06</v>
      </c>
      <c r="H34" s="306">
        <v>0.9</v>
      </c>
      <c r="I34" s="306">
        <v>1.1000000000000001</v>
      </c>
      <c r="J34" s="306">
        <v>0.9</v>
      </c>
      <c r="K34" s="306">
        <v>1.1000000000000001</v>
      </c>
      <c r="L34" s="317"/>
      <c r="M34" s="317">
        <v>1</v>
      </c>
    </row>
    <row r="35" spans="2:13" x14ac:dyDescent="0.3">
      <c r="B35" s="305" t="s">
        <v>542</v>
      </c>
      <c r="C35" s="305">
        <v>0</v>
      </c>
      <c r="D35" s="305">
        <v>0</v>
      </c>
      <c r="E35" s="305">
        <v>0</v>
      </c>
      <c r="F35" s="305">
        <v>0</v>
      </c>
      <c r="G35" s="305">
        <v>0</v>
      </c>
      <c r="H35" s="308"/>
      <c r="I35" s="308"/>
      <c r="J35" s="308"/>
      <c r="K35" s="308"/>
      <c r="L35" s="317"/>
      <c r="M35" s="317"/>
    </row>
    <row r="37" spans="2:13" x14ac:dyDescent="0.3">
      <c r="B37" s="253" t="s">
        <v>6</v>
      </c>
    </row>
    <row r="38" spans="2:13" x14ac:dyDescent="0.3">
      <c r="B38" s="252" t="s">
        <v>544</v>
      </c>
    </row>
    <row r="39" spans="2:13" x14ac:dyDescent="0.3">
      <c r="B39" s="252" t="s">
        <v>545</v>
      </c>
    </row>
    <row r="40" spans="2:13" x14ac:dyDescent="0.3">
      <c r="B40" s="252" t="s">
        <v>546</v>
      </c>
    </row>
    <row r="41" spans="2:13" x14ac:dyDescent="0.3">
      <c r="B41" s="252" t="s">
        <v>547</v>
      </c>
    </row>
    <row r="42" spans="2:13" x14ac:dyDescent="0.3">
      <c r="B42" s="252" t="s">
        <v>548</v>
      </c>
    </row>
    <row r="43" spans="2:13" x14ac:dyDescent="0.3">
      <c r="B43" s="252" t="s">
        <v>549</v>
      </c>
    </row>
    <row r="44" spans="2:13" x14ac:dyDescent="0.3">
      <c r="B44" s="252" t="s">
        <v>550</v>
      </c>
    </row>
    <row r="45" spans="2:13" x14ac:dyDescent="0.3">
      <c r="B45" s="252" t="s">
        <v>551</v>
      </c>
    </row>
    <row r="46" spans="2:13" x14ac:dyDescent="0.3">
      <c r="B46" s="252" t="s">
        <v>552</v>
      </c>
    </row>
    <row r="48" spans="2:13" x14ac:dyDescent="0.3">
      <c r="B48" s="253" t="s">
        <v>287</v>
      </c>
    </row>
    <row r="49" spans="2:2" x14ac:dyDescent="0.3">
      <c r="B49" s="252" t="s">
        <v>553</v>
      </c>
    </row>
    <row r="50" spans="2:2" x14ac:dyDescent="0.3">
      <c r="B50" s="252" t="s">
        <v>554</v>
      </c>
    </row>
    <row r="51" spans="2:2" x14ac:dyDescent="0.3">
      <c r="B51" s="252" t="s">
        <v>555</v>
      </c>
    </row>
    <row r="52" spans="2:2" x14ac:dyDescent="0.3">
      <c r="B52" s="252" t="s">
        <v>556</v>
      </c>
    </row>
    <row r="53" spans="2:2" x14ac:dyDescent="0.3">
      <c r="B53" s="252" t="s">
        <v>557</v>
      </c>
    </row>
    <row r="54" spans="2:2" x14ac:dyDescent="0.3">
      <c r="B54" s="252" t="s">
        <v>558</v>
      </c>
    </row>
    <row r="55" spans="2:2" x14ac:dyDescent="0.3">
      <c r="B55" s="252" t="s">
        <v>583</v>
      </c>
    </row>
    <row r="56" spans="2:2" x14ac:dyDescent="0.3">
      <c r="B56" s="252" t="s">
        <v>584</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x14ac:dyDescent="0.3">
      <c r="B3" s="292" t="s">
        <v>20</v>
      </c>
      <c r="C3" s="654" t="s">
        <v>559</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05"/>
      <c r="C5" s="305"/>
      <c r="D5" s="305"/>
      <c r="E5" s="305"/>
      <c r="F5" s="305"/>
      <c r="G5" s="305"/>
      <c r="H5" s="317" t="s">
        <v>17</v>
      </c>
      <c r="I5" s="317" t="s">
        <v>16</v>
      </c>
      <c r="J5" s="317" t="s">
        <v>17</v>
      </c>
      <c r="K5" s="317" t="s">
        <v>16</v>
      </c>
      <c r="L5" s="317"/>
      <c r="M5" s="317"/>
    </row>
    <row r="6" spans="2:13" x14ac:dyDescent="0.3">
      <c r="B6" s="292" t="s">
        <v>15</v>
      </c>
      <c r="C6" s="305"/>
      <c r="D6" s="305"/>
      <c r="E6" s="305"/>
      <c r="F6" s="305"/>
      <c r="G6" s="305"/>
      <c r="H6" s="305"/>
      <c r="I6" s="305"/>
      <c r="J6" s="305"/>
      <c r="K6" s="305"/>
      <c r="L6" s="317"/>
      <c r="M6" s="317"/>
    </row>
    <row r="7" spans="2:13" x14ac:dyDescent="0.3">
      <c r="B7" s="305" t="s">
        <v>393</v>
      </c>
      <c r="C7" s="384" t="s">
        <v>397</v>
      </c>
      <c r="D7" s="384">
        <v>120</v>
      </c>
      <c r="E7" s="384">
        <v>180</v>
      </c>
      <c r="F7" s="384">
        <v>250</v>
      </c>
      <c r="G7" s="384">
        <v>300</v>
      </c>
      <c r="H7" s="375">
        <v>0.5</v>
      </c>
      <c r="I7" s="375">
        <v>1.25</v>
      </c>
      <c r="J7" s="375">
        <v>0.75</v>
      </c>
      <c r="K7" s="375">
        <v>1.25</v>
      </c>
      <c r="L7" s="317" t="s">
        <v>299</v>
      </c>
      <c r="M7" s="317" t="s">
        <v>394</v>
      </c>
    </row>
    <row r="8" spans="2:13" x14ac:dyDescent="0.3">
      <c r="B8" s="305" t="s">
        <v>395</v>
      </c>
      <c r="C8" s="384" t="s">
        <v>397</v>
      </c>
      <c r="D8" s="384">
        <v>145</v>
      </c>
      <c r="E8" s="384">
        <v>220</v>
      </c>
      <c r="F8" s="384">
        <v>300</v>
      </c>
      <c r="G8" s="384">
        <v>360</v>
      </c>
      <c r="H8" s="375">
        <v>0.5</v>
      </c>
      <c r="I8" s="375">
        <v>1.25</v>
      </c>
      <c r="J8" s="375">
        <v>0.75</v>
      </c>
      <c r="K8" s="375">
        <v>1.25</v>
      </c>
      <c r="L8" s="317" t="s">
        <v>301</v>
      </c>
      <c r="M8" s="317" t="s">
        <v>394</v>
      </c>
    </row>
    <row r="9" spans="2:13" x14ac:dyDescent="0.3">
      <c r="B9" s="292" t="s">
        <v>255</v>
      </c>
      <c r="C9" s="384"/>
      <c r="D9" s="384"/>
      <c r="E9" s="384"/>
      <c r="F9" s="384"/>
      <c r="G9" s="384"/>
      <c r="H9" s="375"/>
      <c r="I9" s="312"/>
      <c r="J9" s="312"/>
      <c r="K9" s="312"/>
      <c r="L9" s="317"/>
      <c r="M9" s="317"/>
    </row>
    <row r="10" spans="2:13" x14ac:dyDescent="0.3">
      <c r="B10" s="305" t="s">
        <v>364</v>
      </c>
      <c r="C10" s="384" t="s">
        <v>397</v>
      </c>
      <c r="D10" s="384">
        <v>0.95</v>
      </c>
      <c r="E10" s="384">
        <v>0.95</v>
      </c>
      <c r="F10" s="384">
        <v>0.95</v>
      </c>
      <c r="G10" s="384">
        <v>0.95</v>
      </c>
      <c r="H10" s="375">
        <v>0.9</v>
      </c>
      <c r="I10" s="372">
        <v>1.5</v>
      </c>
      <c r="J10" s="372">
        <v>0.9</v>
      </c>
      <c r="K10" s="372">
        <v>1.25</v>
      </c>
      <c r="L10" s="317" t="s">
        <v>1</v>
      </c>
      <c r="M10" s="317">
        <v>4</v>
      </c>
    </row>
    <row r="11" spans="2:13" x14ac:dyDescent="0.3">
      <c r="B11" s="305" t="s">
        <v>260</v>
      </c>
      <c r="C11" s="384" t="s">
        <v>397</v>
      </c>
      <c r="D11" s="384">
        <v>0.05</v>
      </c>
      <c r="E11" s="384">
        <v>0.05</v>
      </c>
      <c r="F11" s="384">
        <v>0.05</v>
      </c>
      <c r="G11" s="384">
        <v>0.05</v>
      </c>
      <c r="H11" s="375">
        <v>0.75</v>
      </c>
      <c r="I11" s="372">
        <v>1.25</v>
      </c>
      <c r="J11" s="372">
        <v>0.75</v>
      </c>
      <c r="K11" s="372">
        <v>1.25</v>
      </c>
      <c r="L11" s="317" t="s">
        <v>1</v>
      </c>
      <c r="M11" s="317">
        <v>4</v>
      </c>
    </row>
    <row r="12" spans="2:13" x14ac:dyDescent="0.3">
      <c r="B12" s="292" t="s">
        <v>241</v>
      </c>
      <c r="C12" s="384"/>
      <c r="D12" s="384"/>
      <c r="E12" s="384"/>
      <c r="F12" s="384"/>
      <c r="G12" s="384"/>
      <c r="H12" s="375"/>
      <c r="I12" s="372"/>
      <c r="J12" s="372"/>
      <c r="K12" s="372"/>
      <c r="L12" s="317"/>
      <c r="M12" s="317"/>
    </row>
    <row r="13" spans="2:13" x14ac:dyDescent="0.3">
      <c r="B13" s="305" t="s">
        <v>396</v>
      </c>
      <c r="C13" s="384" t="s">
        <v>397</v>
      </c>
      <c r="D13" s="384">
        <v>0.82</v>
      </c>
      <c r="E13" s="384">
        <v>0.82</v>
      </c>
      <c r="F13" s="384">
        <v>0.82</v>
      </c>
      <c r="G13" s="384">
        <v>0.82</v>
      </c>
      <c r="H13" s="375">
        <v>0.9</v>
      </c>
      <c r="I13" s="372">
        <v>1.1000000000000001</v>
      </c>
      <c r="J13" s="372">
        <v>0.9</v>
      </c>
      <c r="K13" s="372">
        <v>1.1000000000000001</v>
      </c>
      <c r="L13" s="317" t="s">
        <v>1</v>
      </c>
      <c r="M13" s="317">
        <v>4</v>
      </c>
    </row>
    <row r="14" spans="2:13" x14ac:dyDescent="0.3">
      <c r="B14" s="305" t="s">
        <v>560</v>
      </c>
      <c r="C14" s="384" t="s">
        <v>397</v>
      </c>
      <c r="D14" s="384">
        <v>0</v>
      </c>
      <c r="E14" s="384">
        <v>0</v>
      </c>
      <c r="F14" s="384">
        <v>0</v>
      </c>
      <c r="G14" s="384">
        <v>0</v>
      </c>
      <c r="H14" s="375">
        <v>0.9</v>
      </c>
      <c r="I14" s="375">
        <v>1.1000000000000001</v>
      </c>
      <c r="J14" s="375">
        <v>0.9</v>
      </c>
      <c r="K14" s="375">
        <v>1.1000000000000001</v>
      </c>
      <c r="L14" s="317" t="s">
        <v>1</v>
      </c>
      <c r="M14" s="317">
        <v>4</v>
      </c>
    </row>
    <row r="15" spans="2:13" x14ac:dyDescent="0.3">
      <c r="B15" s="305"/>
      <c r="C15" s="384"/>
      <c r="D15" s="384"/>
      <c r="E15" s="384"/>
      <c r="F15" s="384"/>
      <c r="G15" s="384"/>
      <c r="H15" s="375"/>
      <c r="I15" s="375"/>
      <c r="J15" s="375"/>
      <c r="K15" s="375"/>
      <c r="L15" s="317"/>
      <c r="M15" s="317"/>
    </row>
    <row r="16" spans="2:13" x14ac:dyDescent="0.3">
      <c r="B16" s="305" t="s">
        <v>99</v>
      </c>
      <c r="C16" s="384" t="s">
        <v>397</v>
      </c>
      <c r="D16" s="384">
        <v>4</v>
      </c>
      <c r="E16" s="384">
        <v>0</v>
      </c>
      <c r="F16" s="384">
        <v>0</v>
      </c>
      <c r="G16" s="384">
        <v>0</v>
      </c>
      <c r="H16" s="375"/>
      <c r="I16" s="375"/>
      <c r="J16" s="375"/>
      <c r="K16" s="375"/>
      <c r="L16" s="317"/>
      <c r="M16" s="317"/>
    </row>
    <row r="17" spans="2:13" x14ac:dyDescent="0.3">
      <c r="B17" s="305" t="s">
        <v>23</v>
      </c>
      <c r="C17" s="384">
        <v>4</v>
      </c>
      <c r="D17" s="384">
        <v>4</v>
      </c>
      <c r="E17" s="384">
        <v>4</v>
      </c>
      <c r="F17" s="384">
        <v>4</v>
      </c>
      <c r="G17" s="384">
        <v>4</v>
      </c>
      <c r="H17" s="306"/>
      <c r="I17" s="306"/>
      <c r="J17" s="306"/>
      <c r="K17" s="306"/>
      <c r="L17" s="317" t="s">
        <v>3</v>
      </c>
      <c r="M17" s="317">
        <v>8</v>
      </c>
    </row>
    <row r="18" spans="2:13" x14ac:dyDescent="0.3">
      <c r="B18" s="305" t="s">
        <v>14</v>
      </c>
      <c r="C18" s="384" t="s">
        <v>637</v>
      </c>
      <c r="D18" s="384" t="s">
        <v>637</v>
      </c>
      <c r="E18" s="384" t="s">
        <v>637</v>
      </c>
      <c r="F18" s="384" t="s">
        <v>637</v>
      </c>
      <c r="G18" s="384" t="s">
        <v>637</v>
      </c>
      <c r="H18" s="306"/>
      <c r="I18" s="306"/>
      <c r="J18" s="306"/>
      <c r="K18" s="306"/>
      <c r="L18" s="317"/>
      <c r="M18" s="317"/>
    </row>
    <row r="19" spans="2:13" x14ac:dyDescent="0.3">
      <c r="B19" s="305" t="s">
        <v>12</v>
      </c>
      <c r="C19" s="384">
        <v>2</v>
      </c>
      <c r="D19" s="384">
        <v>2</v>
      </c>
      <c r="E19" s="384">
        <v>2</v>
      </c>
      <c r="F19" s="384">
        <v>2</v>
      </c>
      <c r="G19" s="384">
        <v>2</v>
      </c>
      <c r="H19" s="306"/>
      <c r="I19" s="306"/>
      <c r="J19" s="306"/>
      <c r="K19" s="306"/>
      <c r="L19" s="317"/>
      <c r="M19" s="317"/>
    </row>
    <row r="20" spans="2:13" x14ac:dyDescent="0.3">
      <c r="B20" s="292" t="s">
        <v>9</v>
      </c>
      <c r="C20" s="384"/>
      <c r="D20" s="384"/>
      <c r="E20" s="384"/>
      <c r="F20" s="384"/>
      <c r="G20" s="384"/>
      <c r="H20" s="306"/>
      <c r="I20" s="306"/>
      <c r="J20" s="306"/>
      <c r="K20" s="306"/>
      <c r="L20" s="317"/>
      <c r="M20" s="317"/>
    </row>
    <row r="21" spans="2:13" x14ac:dyDescent="0.3">
      <c r="B21" s="305" t="s">
        <v>638</v>
      </c>
      <c r="C21" s="384" t="s">
        <v>397</v>
      </c>
      <c r="D21" s="385">
        <v>2.1972752043596731</v>
      </c>
      <c r="E21" s="385">
        <v>1.6479564032697545</v>
      </c>
      <c r="F21" s="385">
        <v>1.2359673024523161</v>
      </c>
      <c r="G21" s="385">
        <v>1.0986376021798363</v>
      </c>
      <c r="H21" s="306">
        <v>0.75</v>
      </c>
      <c r="I21" s="306">
        <v>1.25</v>
      </c>
      <c r="J21" s="306">
        <v>0.75</v>
      </c>
      <c r="K21" s="306">
        <v>1.25</v>
      </c>
      <c r="L21" s="317" t="s">
        <v>399</v>
      </c>
      <c r="M21" s="317" t="s">
        <v>400</v>
      </c>
    </row>
    <row r="22" spans="2:13" x14ac:dyDescent="0.3">
      <c r="B22" s="305" t="s">
        <v>313</v>
      </c>
      <c r="C22" s="384" t="s">
        <v>397</v>
      </c>
      <c r="D22" s="384">
        <v>75</v>
      </c>
      <c r="E22" s="384">
        <v>75</v>
      </c>
      <c r="F22" s="384">
        <v>75</v>
      </c>
      <c r="G22" s="384">
        <v>75</v>
      </c>
      <c r="H22" s="306"/>
      <c r="I22" s="306"/>
      <c r="J22" s="306"/>
      <c r="K22" s="306"/>
      <c r="L22" s="317"/>
      <c r="M22" s="317"/>
    </row>
    <row r="23" spans="2:13" x14ac:dyDescent="0.3">
      <c r="B23" s="305" t="s">
        <v>314</v>
      </c>
      <c r="C23" s="384" t="s">
        <v>397</v>
      </c>
      <c r="D23" s="384">
        <v>25</v>
      </c>
      <c r="E23" s="384">
        <v>25</v>
      </c>
      <c r="F23" s="384">
        <v>25</v>
      </c>
      <c r="G23" s="384">
        <v>25</v>
      </c>
      <c r="H23" s="306"/>
      <c r="I23" s="306"/>
      <c r="J23" s="306"/>
      <c r="K23" s="306"/>
      <c r="L23" s="317"/>
      <c r="M23" s="317"/>
    </row>
    <row r="24" spans="2:13" x14ac:dyDescent="0.3">
      <c r="B24" s="305" t="s">
        <v>639</v>
      </c>
      <c r="C24" s="384" t="s">
        <v>397</v>
      </c>
      <c r="D24" s="386">
        <v>6.2779291553133512E-2</v>
      </c>
      <c r="E24" s="386">
        <v>6.2779291553133498E-2</v>
      </c>
      <c r="F24" s="386">
        <v>6.2779291553133498E-2</v>
      </c>
      <c r="G24" s="386">
        <v>6.2779291553133498E-2</v>
      </c>
      <c r="H24" s="306">
        <v>0.75</v>
      </c>
      <c r="I24" s="306">
        <v>1.25</v>
      </c>
      <c r="J24" s="306">
        <v>0.75</v>
      </c>
      <c r="K24" s="306">
        <v>1.25</v>
      </c>
      <c r="L24" s="317" t="s">
        <v>402</v>
      </c>
      <c r="M24" s="317">
        <v>6</v>
      </c>
    </row>
    <row r="25" spans="2:13" x14ac:dyDescent="0.3">
      <c r="B25" s="305" t="s">
        <v>589</v>
      </c>
      <c r="C25" s="384" t="s">
        <v>397</v>
      </c>
      <c r="D25" s="386">
        <v>14.013234721681588</v>
      </c>
      <c r="E25" s="386">
        <v>14.013234721681586</v>
      </c>
      <c r="F25" s="386">
        <v>14.013234721681586</v>
      </c>
      <c r="G25" s="386">
        <v>14.013234721681588</v>
      </c>
      <c r="H25" s="306">
        <v>0.75</v>
      </c>
      <c r="I25" s="306">
        <v>1.25</v>
      </c>
      <c r="J25" s="306">
        <v>0.75</v>
      </c>
      <c r="K25" s="306">
        <v>1.25</v>
      </c>
      <c r="L25" s="317" t="s">
        <v>402</v>
      </c>
      <c r="M25" s="317">
        <v>6</v>
      </c>
    </row>
    <row r="26" spans="2:13" x14ac:dyDescent="0.3">
      <c r="B26" s="305" t="s">
        <v>640</v>
      </c>
      <c r="C26" s="384" t="s">
        <v>397</v>
      </c>
      <c r="D26" s="384">
        <v>0</v>
      </c>
      <c r="E26" s="384">
        <v>0</v>
      </c>
      <c r="F26" s="384">
        <v>0</v>
      </c>
      <c r="G26" s="384">
        <v>0</v>
      </c>
      <c r="H26" s="306"/>
      <c r="I26" s="308"/>
      <c r="J26" s="308"/>
      <c r="K26" s="308"/>
      <c r="L26" s="317"/>
      <c r="M26" s="317"/>
    </row>
    <row r="27" spans="2:13" x14ac:dyDescent="0.3">
      <c r="B27" s="292" t="s">
        <v>244</v>
      </c>
      <c r="C27" s="384"/>
      <c r="D27" s="384"/>
      <c r="E27" s="384"/>
      <c r="F27" s="384"/>
      <c r="G27" s="384"/>
      <c r="H27" s="306"/>
      <c r="I27" s="308"/>
      <c r="J27" s="308"/>
      <c r="K27" s="308"/>
      <c r="L27" s="317"/>
      <c r="M27" s="317"/>
    </row>
    <row r="28" spans="2:13" x14ac:dyDescent="0.3">
      <c r="B28" s="305" t="s">
        <v>563</v>
      </c>
      <c r="C28" s="384">
        <v>36.700000000000003</v>
      </c>
      <c r="D28" s="384">
        <v>36.700000000000003</v>
      </c>
      <c r="E28" s="384">
        <v>36.700000000000003</v>
      </c>
      <c r="F28" s="384">
        <v>36.700000000000003</v>
      </c>
      <c r="G28" s="384">
        <v>36.700000000000003</v>
      </c>
      <c r="H28" s="306"/>
      <c r="I28" s="308"/>
      <c r="J28" s="308"/>
      <c r="K28" s="308"/>
      <c r="L28" s="317"/>
      <c r="M28" s="317"/>
    </row>
    <row r="29" spans="2:13" x14ac:dyDescent="0.3">
      <c r="B29" s="305" t="s">
        <v>591</v>
      </c>
      <c r="C29" s="384">
        <v>1.05</v>
      </c>
      <c r="D29" s="384">
        <v>1.05</v>
      </c>
      <c r="E29" s="384">
        <v>1.05</v>
      </c>
      <c r="F29" s="384">
        <v>1.05</v>
      </c>
      <c r="G29" s="384">
        <v>1.05</v>
      </c>
      <c r="H29" s="306"/>
      <c r="I29" s="305"/>
      <c r="J29" s="305"/>
      <c r="K29" s="305"/>
      <c r="L29" s="317"/>
      <c r="M29" s="317"/>
    </row>
    <row r="30" spans="2:13" x14ac:dyDescent="0.3">
      <c r="B30" s="305" t="s">
        <v>641</v>
      </c>
      <c r="C30" s="384" t="s">
        <v>397</v>
      </c>
      <c r="D30" s="385">
        <v>2.6666666666666665</v>
      </c>
      <c r="E30" s="385">
        <v>2</v>
      </c>
      <c r="F30" s="385">
        <v>1.5</v>
      </c>
      <c r="G30" s="385">
        <v>1.3333333333333333</v>
      </c>
      <c r="H30" s="306">
        <v>0.75</v>
      </c>
      <c r="I30" s="306">
        <v>1.25</v>
      </c>
      <c r="J30" s="306">
        <v>0.75</v>
      </c>
      <c r="K30" s="306">
        <v>1.25</v>
      </c>
      <c r="L30" s="317" t="s">
        <v>399</v>
      </c>
      <c r="M30" s="317" t="s">
        <v>400</v>
      </c>
    </row>
    <row r="31" spans="2:13" x14ac:dyDescent="0.3">
      <c r="B31" s="305" t="s">
        <v>313</v>
      </c>
      <c r="C31" s="384" t="s">
        <v>397</v>
      </c>
      <c r="D31" s="384">
        <v>75</v>
      </c>
      <c r="E31" s="384">
        <v>75</v>
      </c>
      <c r="F31" s="384">
        <v>75</v>
      </c>
      <c r="G31" s="384">
        <v>75</v>
      </c>
      <c r="H31" s="306"/>
      <c r="I31" s="306"/>
      <c r="J31" s="306"/>
      <c r="K31" s="306"/>
      <c r="L31" s="317"/>
      <c r="M31" s="317"/>
    </row>
    <row r="32" spans="2:13" x14ac:dyDescent="0.3">
      <c r="B32" s="305" t="s">
        <v>314</v>
      </c>
      <c r="C32" s="384" t="s">
        <v>397</v>
      </c>
      <c r="D32" s="384">
        <v>25</v>
      </c>
      <c r="E32" s="384">
        <v>25</v>
      </c>
      <c r="F32" s="384">
        <v>25</v>
      </c>
      <c r="G32" s="384">
        <v>25</v>
      </c>
      <c r="H32" s="306"/>
      <c r="I32" s="306"/>
      <c r="J32" s="306"/>
      <c r="K32" s="306"/>
      <c r="L32" s="317"/>
      <c r="M32" s="317"/>
    </row>
    <row r="33" spans="2:13" x14ac:dyDescent="0.3">
      <c r="B33" s="305" t="s">
        <v>401</v>
      </c>
      <c r="C33" s="384" t="s">
        <v>397</v>
      </c>
      <c r="D33" s="386">
        <v>7.6190476190476183E-2</v>
      </c>
      <c r="E33" s="386">
        <v>7.6190476190476183E-2</v>
      </c>
      <c r="F33" s="386">
        <v>7.6190476190476183E-2</v>
      </c>
      <c r="G33" s="386">
        <v>7.6190476190476183E-2</v>
      </c>
      <c r="H33" s="306">
        <v>0.75</v>
      </c>
      <c r="I33" s="306">
        <v>1.25</v>
      </c>
      <c r="J33" s="306">
        <v>0.75</v>
      </c>
      <c r="K33" s="306">
        <v>1.25</v>
      </c>
      <c r="L33" s="317" t="s">
        <v>402</v>
      </c>
      <c r="M33" s="317">
        <v>6</v>
      </c>
    </row>
    <row r="34" spans="2:13" x14ac:dyDescent="0.3">
      <c r="B34" s="305" t="s">
        <v>403</v>
      </c>
      <c r="C34" s="384" t="s">
        <v>397</v>
      </c>
      <c r="D34" s="386">
        <v>0.14285714285714285</v>
      </c>
      <c r="E34" s="386">
        <v>0.14285714285714285</v>
      </c>
      <c r="F34" s="386">
        <v>0.14285714285714285</v>
      </c>
      <c r="G34" s="386">
        <v>0.14285714285714285</v>
      </c>
      <c r="H34" s="306">
        <v>0.75</v>
      </c>
      <c r="I34" s="306">
        <v>1.25</v>
      </c>
      <c r="J34" s="306">
        <v>0.75</v>
      </c>
      <c r="K34" s="306">
        <v>1.25</v>
      </c>
      <c r="L34" s="317" t="s">
        <v>402</v>
      </c>
      <c r="M34" s="317">
        <v>6</v>
      </c>
    </row>
    <row r="35" spans="2:13" x14ac:dyDescent="0.3">
      <c r="B35" s="305" t="s">
        <v>642</v>
      </c>
      <c r="C35" s="384" t="s">
        <v>397</v>
      </c>
      <c r="D35" s="384">
        <v>0</v>
      </c>
      <c r="E35" s="384">
        <v>0</v>
      </c>
      <c r="F35" s="384"/>
      <c r="G35" s="384">
        <v>0</v>
      </c>
      <c r="H35" s="308"/>
      <c r="I35" s="308"/>
      <c r="J35" s="308"/>
      <c r="K35" s="308"/>
      <c r="L35" s="317"/>
      <c r="M35" s="317"/>
    </row>
    <row r="37" spans="2:13" x14ac:dyDescent="0.3">
      <c r="B37" s="253" t="s">
        <v>6</v>
      </c>
    </row>
    <row r="38" spans="2:13" x14ac:dyDescent="0.3">
      <c r="B38" s="252" t="s">
        <v>406</v>
      </c>
    </row>
    <row r="39" spans="2:13" x14ac:dyDescent="0.3">
      <c r="B39" s="252" t="s">
        <v>494</v>
      </c>
    </row>
    <row r="40" spans="2:13" x14ac:dyDescent="0.3">
      <c r="B40" s="252" t="s">
        <v>564</v>
      </c>
    </row>
    <row r="41" spans="2:13" x14ac:dyDescent="0.3">
      <c r="B41" s="252" t="s">
        <v>408</v>
      </c>
    </row>
    <row r="42" spans="2:13" x14ac:dyDescent="0.3">
      <c r="B42" s="252" t="s">
        <v>409</v>
      </c>
    </row>
    <row r="43" spans="2:13" x14ac:dyDescent="0.3">
      <c r="B43" s="252" t="s">
        <v>565</v>
      </c>
    </row>
    <row r="44" spans="2:13" x14ac:dyDescent="0.3">
      <c r="B44" s="252" t="s">
        <v>566</v>
      </c>
    </row>
    <row r="45" spans="2:13" x14ac:dyDescent="0.3">
      <c r="B45" s="252" t="s">
        <v>412</v>
      </c>
    </row>
    <row r="47" spans="2:13" x14ac:dyDescent="0.3">
      <c r="B47" s="253" t="s">
        <v>287</v>
      </c>
    </row>
    <row r="48" spans="2:13" x14ac:dyDescent="0.3">
      <c r="B48" s="252" t="s">
        <v>567</v>
      </c>
    </row>
    <row r="49" spans="2:2" x14ac:dyDescent="0.3">
      <c r="B49" s="252" t="s">
        <v>568</v>
      </c>
    </row>
    <row r="50" spans="2:2" x14ac:dyDescent="0.3">
      <c r="B50" s="252" t="s">
        <v>569</v>
      </c>
    </row>
    <row r="51" spans="2:2" x14ac:dyDescent="0.3">
      <c r="B51" s="252" t="s">
        <v>570</v>
      </c>
    </row>
    <row r="52" spans="2:2" x14ac:dyDescent="0.3">
      <c r="B52" s="252" t="s">
        <v>571</v>
      </c>
    </row>
    <row r="53" spans="2:2" x14ac:dyDescent="0.3">
      <c r="B53" s="252" t="s">
        <v>572</v>
      </c>
    </row>
    <row r="54" spans="2:2" x14ac:dyDescent="0.3">
      <c r="B54" s="252" t="s">
        <v>573</v>
      </c>
    </row>
    <row r="55" spans="2:2" x14ac:dyDescent="0.3">
      <c r="B55" s="252" t="s">
        <v>574</v>
      </c>
    </row>
    <row r="56" spans="2:2" x14ac:dyDescent="0.3">
      <c r="B56" s="252" t="s">
        <v>575</v>
      </c>
    </row>
    <row r="57" spans="2:2" x14ac:dyDescent="0.3">
      <c r="B57" s="252" t="s">
        <v>576</v>
      </c>
    </row>
    <row r="58" spans="2:2" x14ac:dyDescent="0.3">
      <c r="B58" s="252" t="s">
        <v>577</v>
      </c>
    </row>
    <row r="59" spans="2:2" x14ac:dyDescent="0.3">
      <c r="B59" s="252" t="s">
        <v>578</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255"/>
    </row>
    <row r="3" spans="2:13" x14ac:dyDescent="0.3">
      <c r="B3" s="292" t="s">
        <v>20</v>
      </c>
      <c r="C3" s="654" t="s">
        <v>643</v>
      </c>
      <c r="D3" s="661"/>
      <c r="E3" s="661"/>
      <c r="F3" s="661"/>
      <c r="G3" s="661"/>
      <c r="H3" s="661"/>
      <c r="I3" s="661"/>
      <c r="J3" s="661"/>
      <c r="K3" s="661"/>
      <c r="L3" s="661"/>
      <c r="M3" s="661"/>
    </row>
    <row r="4" spans="2:13"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393</v>
      </c>
      <c r="C7" s="303" t="s">
        <v>397</v>
      </c>
      <c r="D7" s="303">
        <v>40</v>
      </c>
      <c r="E7" s="303">
        <v>80</v>
      </c>
      <c r="F7" s="303">
        <v>120</v>
      </c>
      <c r="G7" s="303">
        <v>160</v>
      </c>
      <c r="H7" s="379">
        <v>0.5</v>
      </c>
      <c r="I7" s="379">
        <v>1.25</v>
      </c>
      <c r="J7" s="379">
        <v>0.75</v>
      </c>
      <c r="K7" s="379">
        <v>1.25</v>
      </c>
      <c r="L7" s="303" t="s">
        <v>299</v>
      </c>
      <c r="M7" s="303" t="s">
        <v>644</v>
      </c>
    </row>
    <row r="8" spans="2:13" x14ac:dyDescent="0.3">
      <c r="B8" s="318" t="s">
        <v>395</v>
      </c>
      <c r="C8" s="319" t="s">
        <v>397</v>
      </c>
      <c r="D8" s="392">
        <v>56.878761904761902</v>
      </c>
      <c r="E8" s="392">
        <v>113.7575238095238</v>
      </c>
      <c r="F8" s="392">
        <v>170.63628571428572</v>
      </c>
      <c r="G8" s="392">
        <v>227.51504761904761</v>
      </c>
      <c r="H8" s="380">
        <v>0.5</v>
      </c>
      <c r="I8" s="380">
        <v>1.25</v>
      </c>
      <c r="J8" s="380">
        <v>0.75</v>
      </c>
      <c r="K8" s="380">
        <v>1.25</v>
      </c>
      <c r="L8" s="319" t="s">
        <v>301</v>
      </c>
      <c r="M8" s="319" t="s">
        <v>644</v>
      </c>
    </row>
    <row r="9" spans="2:13" x14ac:dyDescent="0.3">
      <c r="B9" s="320" t="s">
        <v>255</v>
      </c>
      <c r="C9" s="328"/>
      <c r="D9" s="328"/>
      <c r="E9" s="328"/>
      <c r="F9" s="328" t="s">
        <v>645</v>
      </c>
      <c r="G9" s="328"/>
      <c r="H9" s="378"/>
      <c r="I9" s="378"/>
      <c r="J9" s="378"/>
      <c r="K9" s="378"/>
      <c r="L9" s="298"/>
      <c r="M9" s="299"/>
    </row>
    <row r="10" spans="2:13" x14ac:dyDescent="0.3">
      <c r="B10" s="301" t="s">
        <v>364</v>
      </c>
      <c r="C10" s="303" t="s">
        <v>397</v>
      </c>
      <c r="D10" s="303">
        <v>0.99</v>
      </c>
      <c r="E10" s="303">
        <v>0.99</v>
      </c>
      <c r="F10" s="303">
        <v>0.99</v>
      </c>
      <c r="G10" s="303">
        <v>0.99</v>
      </c>
      <c r="H10" s="379">
        <v>0.9</v>
      </c>
      <c r="I10" s="379">
        <v>1.5</v>
      </c>
      <c r="J10" s="379">
        <v>0.9</v>
      </c>
      <c r="K10" s="379">
        <v>1.25</v>
      </c>
      <c r="L10" s="303" t="s">
        <v>2</v>
      </c>
      <c r="M10" s="303">
        <v>5</v>
      </c>
    </row>
    <row r="11" spans="2:13" x14ac:dyDescent="0.3">
      <c r="B11" s="318" t="s">
        <v>260</v>
      </c>
      <c r="C11" s="319" t="s">
        <v>397</v>
      </c>
      <c r="D11" s="319">
        <v>0.01</v>
      </c>
      <c r="E11" s="319">
        <v>0.01</v>
      </c>
      <c r="F11" s="319">
        <v>0.01</v>
      </c>
      <c r="G11" s="319">
        <v>0.01</v>
      </c>
      <c r="H11" s="380">
        <v>0.75</v>
      </c>
      <c r="I11" s="380">
        <v>1.25</v>
      </c>
      <c r="J11" s="380">
        <v>0.75</v>
      </c>
      <c r="K11" s="380">
        <v>1.25</v>
      </c>
      <c r="L11" s="319" t="s">
        <v>2</v>
      </c>
      <c r="M11" s="319">
        <v>5</v>
      </c>
    </row>
    <row r="12" spans="2:13" x14ac:dyDescent="0.3">
      <c r="B12" s="320" t="s">
        <v>241</v>
      </c>
      <c r="C12" s="328"/>
      <c r="D12" s="328"/>
      <c r="E12" s="328"/>
      <c r="F12" s="328"/>
      <c r="G12" s="328"/>
      <c r="H12" s="378"/>
      <c r="I12" s="378"/>
      <c r="J12" s="378"/>
      <c r="K12" s="378"/>
      <c r="L12" s="298"/>
      <c r="M12" s="299"/>
    </row>
    <row r="13" spans="2:13" x14ac:dyDescent="0.3">
      <c r="B13" s="301" t="s">
        <v>665</v>
      </c>
      <c r="C13" s="303" t="s">
        <v>397</v>
      </c>
      <c r="D13" s="303">
        <v>0.38</v>
      </c>
      <c r="E13" s="303">
        <v>0.39</v>
      </c>
      <c r="F13" s="303">
        <v>0.4</v>
      </c>
      <c r="G13" s="303">
        <v>0.41</v>
      </c>
      <c r="H13" s="379">
        <v>0.9</v>
      </c>
      <c r="I13" s="379">
        <v>1.1000000000000001</v>
      </c>
      <c r="J13" s="379">
        <v>0.9</v>
      </c>
      <c r="K13" s="379">
        <v>1.1000000000000001</v>
      </c>
      <c r="L13" s="303" t="s">
        <v>2</v>
      </c>
      <c r="M13" s="303">
        <v>5</v>
      </c>
    </row>
    <row r="14" spans="2:13" x14ac:dyDescent="0.3">
      <c r="B14" s="334" t="s">
        <v>666</v>
      </c>
      <c r="C14" s="337" t="s">
        <v>397</v>
      </c>
      <c r="D14" s="337">
        <v>0.17</v>
      </c>
      <c r="E14" s="337">
        <v>0.18</v>
      </c>
      <c r="F14" s="337">
        <v>0.18</v>
      </c>
      <c r="G14" s="337">
        <v>0.19</v>
      </c>
      <c r="H14" s="379">
        <v>0.9</v>
      </c>
      <c r="I14" s="379">
        <v>1.1000000000000001</v>
      </c>
      <c r="J14" s="379">
        <v>0.9</v>
      </c>
      <c r="K14" s="379">
        <v>1.1000000000000001</v>
      </c>
      <c r="L14" s="303" t="s">
        <v>2</v>
      </c>
      <c r="M14" s="303">
        <v>5</v>
      </c>
    </row>
    <row r="15" spans="2:13" x14ac:dyDescent="0.3">
      <c r="B15" s="318" t="s">
        <v>560</v>
      </c>
      <c r="C15" s="319" t="s">
        <v>397</v>
      </c>
      <c r="D15" s="319">
        <v>0</v>
      </c>
      <c r="E15" s="319">
        <v>0</v>
      </c>
      <c r="F15" s="319">
        <v>0</v>
      </c>
      <c r="G15" s="319">
        <v>0</v>
      </c>
      <c r="H15" s="380">
        <v>0.9</v>
      </c>
      <c r="I15" s="380">
        <v>1.1000000000000001</v>
      </c>
      <c r="J15" s="380">
        <v>0.9</v>
      </c>
      <c r="K15" s="380">
        <v>1.1000000000000001</v>
      </c>
      <c r="L15" s="319" t="s">
        <v>2</v>
      </c>
      <c r="M15" s="319">
        <v>5</v>
      </c>
    </row>
    <row r="16" spans="2:13" x14ac:dyDescent="0.3">
      <c r="B16" s="326"/>
      <c r="C16" s="328"/>
      <c r="D16" s="328"/>
      <c r="E16" s="328"/>
      <c r="F16" s="328"/>
      <c r="G16" s="328"/>
      <c r="H16" s="378"/>
      <c r="I16" s="378"/>
      <c r="J16" s="378"/>
      <c r="K16" s="378"/>
      <c r="L16" s="298"/>
      <c r="M16" s="299"/>
    </row>
    <row r="17" spans="2:13" x14ac:dyDescent="0.3">
      <c r="B17" s="301" t="s">
        <v>99</v>
      </c>
      <c r="C17" s="303" t="s">
        <v>397</v>
      </c>
      <c r="D17" s="303">
        <v>4</v>
      </c>
      <c r="E17" s="303">
        <v>4</v>
      </c>
      <c r="F17" s="303">
        <v>0</v>
      </c>
      <c r="G17" s="303">
        <v>0</v>
      </c>
      <c r="H17" s="355"/>
      <c r="I17" s="355"/>
      <c r="J17" s="355"/>
      <c r="K17" s="355"/>
      <c r="L17" s="303"/>
      <c r="M17" s="303"/>
    </row>
    <row r="18" spans="2:13" x14ac:dyDescent="0.3">
      <c r="B18" s="305" t="s">
        <v>23</v>
      </c>
      <c r="C18" s="317" t="s">
        <v>397</v>
      </c>
      <c r="D18" s="317">
        <v>2</v>
      </c>
      <c r="E18" s="317">
        <v>3</v>
      </c>
      <c r="F18" s="317">
        <v>4</v>
      </c>
      <c r="G18" s="317">
        <v>5</v>
      </c>
      <c r="H18" s="306"/>
      <c r="I18" s="306"/>
      <c r="J18" s="306"/>
      <c r="K18" s="387"/>
      <c r="L18" s="317"/>
      <c r="M18" s="317">
        <v>5</v>
      </c>
    </row>
    <row r="19" spans="2:13" x14ac:dyDescent="0.3">
      <c r="B19" s="305" t="s">
        <v>14</v>
      </c>
      <c r="C19" s="317" t="s">
        <v>397</v>
      </c>
      <c r="D19" s="317" t="s">
        <v>637</v>
      </c>
      <c r="E19" s="317" t="s">
        <v>637</v>
      </c>
      <c r="F19" s="317" t="s">
        <v>637</v>
      </c>
      <c r="G19" s="317" t="s">
        <v>637</v>
      </c>
      <c r="H19" s="306"/>
      <c r="I19" s="306"/>
      <c r="J19" s="306"/>
      <c r="K19" s="387"/>
      <c r="L19" s="317"/>
      <c r="M19" s="305"/>
    </row>
    <row r="20" spans="2:13" x14ac:dyDescent="0.3">
      <c r="B20" s="318" t="s">
        <v>12</v>
      </c>
      <c r="C20" s="319" t="s">
        <v>397</v>
      </c>
      <c r="D20" s="319">
        <v>2</v>
      </c>
      <c r="E20" s="319">
        <v>2</v>
      </c>
      <c r="F20" s="319">
        <v>2</v>
      </c>
      <c r="G20" s="319">
        <v>2</v>
      </c>
      <c r="H20" s="333"/>
      <c r="I20" s="333"/>
      <c r="J20" s="333"/>
      <c r="K20" s="380"/>
      <c r="L20" s="319"/>
      <c r="M20" s="319">
        <v>5</v>
      </c>
    </row>
    <row r="21" spans="2:13" x14ac:dyDescent="0.3">
      <c r="B21" s="320" t="s">
        <v>9</v>
      </c>
      <c r="C21" s="328"/>
      <c r="D21" s="328"/>
      <c r="E21" s="328"/>
      <c r="F21" s="328"/>
      <c r="G21" s="328"/>
      <c r="H21" s="381"/>
      <c r="I21" s="381"/>
      <c r="J21" s="381"/>
      <c r="K21" s="388"/>
      <c r="L21" s="298"/>
      <c r="M21" s="352"/>
    </row>
    <row r="22" spans="2:13" x14ac:dyDescent="0.3">
      <c r="B22" s="301" t="s">
        <v>611</v>
      </c>
      <c r="C22" s="303" t="s">
        <v>397</v>
      </c>
      <c r="D22" s="393">
        <v>2.7822558139534888</v>
      </c>
      <c r="E22" s="393">
        <v>1.5766116279069771</v>
      </c>
      <c r="F22" s="393">
        <v>1.1546361627906978</v>
      </c>
      <c r="G22" s="393">
        <v>0.92741860465116288</v>
      </c>
      <c r="H22" s="379">
        <v>0.75</v>
      </c>
      <c r="I22" s="379">
        <v>1.25</v>
      </c>
      <c r="J22" s="379">
        <v>0.75</v>
      </c>
      <c r="K22" s="379">
        <v>1.25</v>
      </c>
      <c r="L22" s="303" t="s">
        <v>646</v>
      </c>
      <c r="M22" s="303" t="s">
        <v>647</v>
      </c>
    </row>
    <row r="23" spans="2:13" x14ac:dyDescent="0.3">
      <c r="B23" s="305" t="s">
        <v>313</v>
      </c>
      <c r="C23" s="317" t="s">
        <v>397</v>
      </c>
      <c r="D23" s="317">
        <v>75</v>
      </c>
      <c r="E23" s="317">
        <v>75</v>
      </c>
      <c r="F23" s="317">
        <v>75</v>
      </c>
      <c r="G23" s="317">
        <v>75</v>
      </c>
      <c r="H23" s="387"/>
      <c r="I23" s="387"/>
      <c r="J23" s="387"/>
      <c r="K23" s="387"/>
      <c r="L23" s="317"/>
      <c r="M23" s="317"/>
    </row>
    <row r="24" spans="2:13" x14ac:dyDescent="0.3">
      <c r="B24" s="305" t="s">
        <v>314</v>
      </c>
      <c r="C24" s="317" t="s">
        <v>397</v>
      </c>
      <c r="D24" s="317">
        <v>25</v>
      </c>
      <c r="E24" s="317">
        <v>25</v>
      </c>
      <c r="F24" s="317">
        <v>25</v>
      </c>
      <c r="G24" s="317">
        <v>25</v>
      </c>
      <c r="H24" s="387"/>
      <c r="I24" s="387"/>
      <c r="J24" s="387"/>
      <c r="K24" s="387"/>
      <c r="L24" s="317"/>
      <c r="M24" s="317"/>
    </row>
    <row r="25" spans="2:13" x14ac:dyDescent="0.3">
      <c r="B25" s="305" t="s">
        <v>612</v>
      </c>
      <c r="C25" s="317" t="s">
        <v>397</v>
      </c>
      <c r="D25" s="394">
        <v>2.7426976744186052E-2</v>
      </c>
      <c r="E25" s="394">
        <v>2.7426976744186052E-2</v>
      </c>
      <c r="F25" s="394">
        <v>2.7426976744186045E-2</v>
      </c>
      <c r="G25" s="394">
        <v>2.7426976744186052E-2</v>
      </c>
      <c r="H25" s="387">
        <v>0.75</v>
      </c>
      <c r="I25" s="387">
        <v>1.25</v>
      </c>
      <c r="J25" s="387">
        <v>0.75</v>
      </c>
      <c r="K25" s="387">
        <v>1.25</v>
      </c>
      <c r="L25" s="317" t="s">
        <v>250</v>
      </c>
      <c r="M25" s="317">
        <v>5</v>
      </c>
    </row>
    <row r="26" spans="2:13" x14ac:dyDescent="0.3">
      <c r="B26" s="305" t="s">
        <v>613</v>
      </c>
      <c r="C26" s="317" t="s">
        <v>397</v>
      </c>
      <c r="D26" s="395">
        <v>1.306046511627907</v>
      </c>
      <c r="E26" s="395">
        <v>1.306046511627907</v>
      </c>
      <c r="F26" s="395">
        <v>1.306046511627907</v>
      </c>
      <c r="G26" s="395">
        <v>1.306046511627907</v>
      </c>
      <c r="H26" s="387">
        <v>0.75</v>
      </c>
      <c r="I26" s="387">
        <v>1.25</v>
      </c>
      <c r="J26" s="387">
        <v>0.75</v>
      </c>
      <c r="K26" s="387">
        <v>1.25</v>
      </c>
      <c r="L26" s="317" t="s">
        <v>250</v>
      </c>
      <c r="M26" s="317">
        <v>5</v>
      </c>
    </row>
    <row r="27" spans="2:13" x14ac:dyDescent="0.3">
      <c r="B27" s="318" t="s">
        <v>562</v>
      </c>
      <c r="C27" s="319" t="s">
        <v>397</v>
      </c>
      <c r="D27" s="319">
        <v>0</v>
      </c>
      <c r="E27" s="319">
        <v>0</v>
      </c>
      <c r="F27" s="319">
        <v>0</v>
      </c>
      <c r="G27" s="319">
        <v>0</v>
      </c>
      <c r="H27" s="380"/>
      <c r="I27" s="380"/>
      <c r="J27" s="380"/>
      <c r="K27" s="380"/>
      <c r="L27" s="319"/>
      <c r="M27" s="319"/>
    </row>
    <row r="28" spans="2:13" x14ac:dyDescent="0.3">
      <c r="B28" s="320" t="s">
        <v>244</v>
      </c>
      <c r="C28" s="328"/>
      <c r="D28" s="328"/>
      <c r="E28" s="328"/>
      <c r="F28" s="328"/>
      <c r="G28" s="328"/>
      <c r="H28" s="381"/>
      <c r="I28" s="381"/>
      <c r="J28" s="381"/>
      <c r="K28" s="381"/>
      <c r="L28" s="298"/>
      <c r="M28" s="299"/>
    </row>
    <row r="29" spans="2:13" x14ac:dyDescent="0.3">
      <c r="B29" s="301" t="s">
        <v>318</v>
      </c>
      <c r="C29" s="303">
        <v>43</v>
      </c>
      <c r="D29" s="303">
        <v>43</v>
      </c>
      <c r="E29" s="303">
        <v>43</v>
      </c>
      <c r="F29" s="303">
        <v>43</v>
      </c>
      <c r="G29" s="303">
        <v>43</v>
      </c>
      <c r="H29" s="379"/>
      <c r="I29" s="379"/>
      <c r="J29" s="379"/>
      <c r="K29" s="379"/>
      <c r="L29" s="303"/>
      <c r="M29" s="301"/>
    </row>
    <row r="30" spans="2:13" x14ac:dyDescent="0.3">
      <c r="B30" s="305" t="s">
        <v>591</v>
      </c>
      <c r="C30" s="317">
        <v>0.78</v>
      </c>
      <c r="D30" s="317">
        <v>0.78</v>
      </c>
      <c r="E30" s="317">
        <v>0.78</v>
      </c>
      <c r="F30" s="317">
        <v>0.78</v>
      </c>
      <c r="G30" s="317">
        <v>0.78</v>
      </c>
      <c r="H30" s="387"/>
      <c r="I30" s="387"/>
      <c r="J30" s="387"/>
      <c r="K30" s="387"/>
      <c r="L30" s="317"/>
      <c r="M30" s="305"/>
    </row>
    <row r="31" spans="2:13" x14ac:dyDescent="0.3">
      <c r="B31" s="305" t="s">
        <v>561</v>
      </c>
      <c r="C31" s="317" t="s">
        <v>397</v>
      </c>
      <c r="D31" s="395">
        <v>3.9562500000000003</v>
      </c>
      <c r="E31" s="395">
        <v>2.2418750000000003</v>
      </c>
      <c r="F31" s="395">
        <v>1.64184375</v>
      </c>
      <c r="G31" s="395">
        <v>1.3187500000000001</v>
      </c>
      <c r="H31" s="387">
        <v>0.75</v>
      </c>
      <c r="I31" s="387">
        <v>1.25</v>
      </c>
      <c r="J31" s="387">
        <v>0.75</v>
      </c>
      <c r="K31" s="387">
        <v>1.25</v>
      </c>
      <c r="L31" s="317" t="s">
        <v>646</v>
      </c>
      <c r="M31" s="317" t="s">
        <v>647</v>
      </c>
    </row>
    <row r="32" spans="2:13" x14ac:dyDescent="0.3">
      <c r="B32" s="305" t="s">
        <v>313</v>
      </c>
      <c r="C32" s="317" t="s">
        <v>397</v>
      </c>
      <c r="D32" s="317">
        <v>75</v>
      </c>
      <c r="E32" s="317">
        <v>75</v>
      </c>
      <c r="F32" s="317">
        <v>75</v>
      </c>
      <c r="G32" s="317">
        <v>75</v>
      </c>
      <c r="H32" s="387"/>
      <c r="I32" s="387"/>
      <c r="J32" s="387"/>
      <c r="K32" s="387"/>
      <c r="L32" s="317"/>
      <c r="M32" s="317"/>
    </row>
    <row r="33" spans="2:13" x14ac:dyDescent="0.3">
      <c r="B33" s="305" t="s">
        <v>314</v>
      </c>
      <c r="C33" s="317" t="s">
        <v>397</v>
      </c>
      <c r="D33" s="317">
        <v>25</v>
      </c>
      <c r="E33" s="317">
        <v>25</v>
      </c>
      <c r="F33" s="317">
        <v>25</v>
      </c>
      <c r="G33" s="317">
        <v>25</v>
      </c>
      <c r="H33" s="387"/>
      <c r="I33" s="387"/>
      <c r="J33" s="387"/>
      <c r="K33" s="387"/>
      <c r="L33" s="317"/>
      <c r="M33" s="317"/>
    </row>
    <row r="34" spans="2:13" x14ac:dyDescent="0.3">
      <c r="B34" s="305" t="s">
        <v>401</v>
      </c>
      <c r="C34" s="317" t="s">
        <v>397</v>
      </c>
      <c r="D34" s="394">
        <v>3.9E-2</v>
      </c>
      <c r="E34" s="394">
        <v>3.9E-2</v>
      </c>
      <c r="F34" s="394">
        <v>3.9E-2</v>
      </c>
      <c r="G34" s="394">
        <v>3.9E-2</v>
      </c>
      <c r="H34" s="387">
        <v>0.75</v>
      </c>
      <c r="I34" s="387">
        <v>1.25</v>
      </c>
      <c r="J34" s="387">
        <v>0.75</v>
      </c>
      <c r="K34" s="387">
        <v>1.25</v>
      </c>
      <c r="L34" s="317" t="s">
        <v>250</v>
      </c>
      <c r="M34" s="317">
        <v>5</v>
      </c>
    </row>
    <row r="35" spans="2:13" x14ac:dyDescent="0.3">
      <c r="B35" s="305" t="s">
        <v>648</v>
      </c>
      <c r="C35" s="317" t="s">
        <v>397</v>
      </c>
      <c r="D35" s="394">
        <v>1.5600000000000001E-2</v>
      </c>
      <c r="E35" s="394">
        <v>1.5600000000000001E-2</v>
      </c>
      <c r="F35" s="394">
        <v>1.5600000000000001E-2</v>
      </c>
      <c r="G35" s="394">
        <v>1.5600000000000001E-2</v>
      </c>
      <c r="H35" s="387">
        <v>0.75</v>
      </c>
      <c r="I35" s="387">
        <v>1.25</v>
      </c>
      <c r="J35" s="387">
        <v>0.75</v>
      </c>
      <c r="K35" s="387">
        <v>1.25</v>
      </c>
      <c r="L35" s="317" t="s">
        <v>250</v>
      </c>
      <c r="M35" s="317">
        <v>5</v>
      </c>
    </row>
    <row r="36" spans="2:13" x14ac:dyDescent="0.3">
      <c r="B36" s="305" t="s">
        <v>562</v>
      </c>
      <c r="C36" s="317" t="s">
        <v>397</v>
      </c>
      <c r="D36" s="317">
        <v>0</v>
      </c>
      <c r="E36" s="317">
        <v>0</v>
      </c>
      <c r="F36" s="317">
        <v>0</v>
      </c>
      <c r="G36" s="317">
        <v>0</v>
      </c>
      <c r="H36" s="396"/>
      <c r="I36" s="396"/>
      <c r="J36" s="396"/>
      <c r="K36" s="396"/>
      <c r="L36" s="317"/>
      <c r="M36" s="317"/>
    </row>
    <row r="37" spans="2:13" x14ac:dyDescent="0.3">
      <c r="C37" s="389"/>
      <c r="D37" s="389"/>
      <c r="E37" s="389"/>
      <c r="F37" s="389"/>
      <c r="G37" s="389"/>
      <c r="H37" s="390"/>
      <c r="I37" s="390"/>
      <c r="J37" s="390"/>
      <c r="K37" s="390"/>
      <c r="L37" s="391"/>
      <c r="M37" s="391"/>
    </row>
    <row r="38" spans="2:13" x14ac:dyDescent="0.3">
      <c r="B38" t="s">
        <v>6</v>
      </c>
    </row>
    <row r="39" spans="2:13" x14ac:dyDescent="0.3">
      <c r="B39" t="s">
        <v>649</v>
      </c>
    </row>
    <row r="40" spans="2:13" x14ac:dyDescent="0.3">
      <c r="B40" t="s">
        <v>320</v>
      </c>
      <c r="K40" s="391"/>
      <c r="L40" s="391"/>
    </row>
    <row r="41" spans="2:13" x14ac:dyDescent="0.3">
      <c r="B41" t="s">
        <v>650</v>
      </c>
    </row>
    <row r="42" spans="2:13" x14ac:dyDescent="0.3">
      <c r="B42" t="s">
        <v>651</v>
      </c>
    </row>
    <row r="43" spans="2:13" x14ac:dyDescent="0.3">
      <c r="B43" t="s">
        <v>652</v>
      </c>
    </row>
    <row r="44" spans="2:13" x14ac:dyDescent="0.3">
      <c r="B44" t="s">
        <v>653</v>
      </c>
    </row>
    <row r="45" spans="2:13" x14ac:dyDescent="0.3">
      <c r="B45" t="s">
        <v>654</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255"/>
    </row>
    <row r="3" spans="2:14" ht="15" customHeight="1" x14ac:dyDescent="0.3">
      <c r="B3" s="459" t="s">
        <v>20</v>
      </c>
      <c r="C3" s="671" t="s">
        <v>655</v>
      </c>
      <c r="D3" s="672"/>
      <c r="E3" s="672"/>
      <c r="F3" s="672"/>
      <c r="G3" s="672"/>
      <c r="H3" s="672"/>
      <c r="I3" s="672"/>
      <c r="J3" s="672"/>
      <c r="K3" s="672"/>
      <c r="L3" s="672"/>
      <c r="M3" s="672"/>
      <c r="N3" s="673"/>
    </row>
    <row r="4" spans="2:14" ht="22.5" customHeight="1" x14ac:dyDescent="0.3">
      <c r="B4" s="460"/>
      <c r="C4" s="459">
        <v>2015</v>
      </c>
      <c r="D4" s="459">
        <v>2020</v>
      </c>
      <c r="E4" s="459">
        <v>2030</v>
      </c>
      <c r="F4" s="459">
        <v>2040</v>
      </c>
      <c r="G4" s="459">
        <v>2050</v>
      </c>
      <c r="H4" s="669" t="s">
        <v>25</v>
      </c>
      <c r="I4" s="669"/>
      <c r="J4" s="669"/>
      <c r="K4" s="669" t="s">
        <v>24</v>
      </c>
      <c r="L4" s="669"/>
      <c r="M4" s="459" t="s">
        <v>19</v>
      </c>
      <c r="N4" s="459" t="s">
        <v>18</v>
      </c>
    </row>
    <row r="5" spans="2:14" x14ac:dyDescent="0.3">
      <c r="B5" s="459"/>
      <c r="C5" s="460"/>
      <c r="D5" s="460"/>
      <c r="E5" s="460"/>
      <c r="F5" s="459"/>
      <c r="G5" s="460"/>
      <c r="H5" s="669" t="s">
        <v>17</v>
      </c>
      <c r="I5" s="669"/>
      <c r="J5" s="459" t="s">
        <v>16</v>
      </c>
      <c r="K5" s="459" t="s">
        <v>17</v>
      </c>
      <c r="L5" s="459" t="s">
        <v>16</v>
      </c>
      <c r="M5" s="460"/>
      <c r="N5" s="460"/>
    </row>
    <row r="6" spans="2:14" x14ac:dyDescent="0.3">
      <c r="B6" s="670" t="s">
        <v>15</v>
      </c>
      <c r="C6" s="670"/>
      <c r="D6" s="670"/>
      <c r="E6" s="670"/>
      <c r="F6" s="670"/>
      <c r="G6" s="670"/>
      <c r="H6" s="670"/>
      <c r="I6" s="670"/>
      <c r="J6" s="670"/>
      <c r="K6" s="670"/>
      <c r="L6" s="670"/>
      <c r="M6" s="670"/>
      <c r="N6" s="670"/>
    </row>
    <row r="7" spans="2:14" x14ac:dyDescent="0.3">
      <c r="B7" s="461" t="s">
        <v>656</v>
      </c>
      <c r="C7" s="462" t="s">
        <v>397</v>
      </c>
      <c r="D7" s="462">
        <v>40</v>
      </c>
      <c r="E7" s="462">
        <v>80</v>
      </c>
      <c r="F7" s="462">
        <v>120</v>
      </c>
      <c r="G7" s="462">
        <v>160</v>
      </c>
      <c r="H7" s="668">
        <v>0.5</v>
      </c>
      <c r="I7" s="668"/>
      <c r="J7" s="463">
        <v>1.25</v>
      </c>
      <c r="K7" s="463">
        <v>0.75</v>
      </c>
      <c r="L7" s="463">
        <v>1.25</v>
      </c>
      <c r="M7" s="462" t="s">
        <v>299</v>
      </c>
      <c r="N7" s="462" t="s">
        <v>644</v>
      </c>
    </row>
    <row r="8" spans="2:14" x14ac:dyDescent="0.3">
      <c r="B8" s="461" t="s">
        <v>395</v>
      </c>
      <c r="C8" s="462" t="s">
        <v>397</v>
      </c>
      <c r="D8" s="462">
        <v>57</v>
      </c>
      <c r="E8" s="462">
        <v>114</v>
      </c>
      <c r="F8" s="462">
        <v>171</v>
      </c>
      <c r="G8" s="462">
        <v>228</v>
      </c>
      <c r="H8" s="668">
        <v>0.5</v>
      </c>
      <c r="I8" s="668"/>
      <c r="J8" s="463">
        <v>1.25</v>
      </c>
      <c r="K8" s="463">
        <v>0.75</v>
      </c>
      <c r="L8" s="463">
        <v>1.25</v>
      </c>
      <c r="M8" s="462" t="s">
        <v>301</v>
      </c>
      <c r="N8" s="462" t="s">
        <v>644</v>
      </c>
    </row>
    <row r="9" spans="2:14" x14ac:dyDescent="0.3">
      <c r="B9" s="667" t="s">
        <v>255</v>
      </c>
      <c r="C9" s="667"/>
      <c r="D9" s="667"/>
      <c r="E9" s="667"/>
      <c r="F9" s="667"/>
      <c r="G9" s="667"/>
      <c r="H9" s="667"/>
      <c r="I9" s="667"/>
      <c r="J9" s="667"/>
      <c r="K9" s="667"/>
      <c r="L9" s="667"/>
      <c r="M9" s="667"/>
      <c r="N9" s="667"/>
    </row>
    <row r="10" spans="2:14" x14ac:dyDescent="0.3">
      <c r="B10" s="461" t="s">
        <v>364</v>
      </c>
      <c r="C10" s="462" t="s">
        <v>397</v>
      </c>
      <c r="D10" s="462">
        <v>0.77</v>
      </c>
      <c r="E10" s="462">
        <v>0.77</v>
      </c>
      <c r="F10" s="462">
        <v>0.77</v>
      </c>
      <c r="G10" s="462">
        <v>0.77</v>
      </c>
      <c r="H10" s="668">
        <v>0.9</v>
      </c>
      <c r="I10" s="668"/>
      <c r="J10" s="463">
        <v>1.5</v>
      </c>
      <c r="K10" s="463">
        <v>0.9</v>
      </c>
      <c r="L10" s="463">
        <v>1.25</v>
      </c>
      <c r="M10" s="462" t="s">
        <v>3</v>
      </c>
      <c r="N10" s="462">
        <v>1</v>
      </c>
    </row>
    <row r="11" spans="2:14" x14ac:dyDescent="0.3">
      <c r="B11" s="461" t="s">
        <v>538</v>
      </c>
      <c r="C11" s="462" t="s">
        <v>397</v>
      </c>
      <c r="D11" s="462">
        <v>0.23</v>
      </c>
      <c r="E11" s="462">
        <v>0.23</v>
      </c>
      <c r="F11" s="462">
        <v>0.23</v>
      </c>
      <c r="G11" s="462">
        <v>0.23</v>
      </c>
      <c r="H11" s="668">
        <v>0.75</v>
      </c>
      <c r="I11" s="668"/>
      <c r="J11" s="463">
        <v>1.25</v>
      </c>
      <c r="K11" s="463">
        <v>0.75</v>
      </c>
      <c r="L11" s="463">
        <v>1.25</v>
      </c>
      <c r="M11" s="462" t="s">
        <v>3</v>
      </c>
      <c r="N11" s="462">
        <v>1</v>
      </c>
    </row>
    <row r="12" spans="2:14" x14ac:dyDescent="0.3">
      <c r="B12" s="667" t="s">
        <v>241</v>
      </c>
      <c r="C12" s="667"/>
      <c r="D12" s="667"/>
      <c r="E12" s="667"/>
      <c r="F12" s="667"/>
      <c r="G12" s="667"/>
      <c r="H12" s="667"/>
      <c r="I12" s="667"/>
      <c r="J12" s="667"/>
      <c r="K12" s="667"/>
      <c r="L12" s="667"/>
      <c r="M12" s="667"/>
      <c r="N12" s="667"/>
    </row>
    <row r="13" spans="2:14" x14ac:dyDescent="0.3">
      <c r="B13" s="461" t="s">
        <v>657</v>
      </c>
      <c r="C13" s="462" t="s">
        <v>397</v>
      </c>
      <c r="D13" s="462">
        <v>0.38</v>
      </c>
      <c r="E13" s="462">
        <v>0.38</v>
      </c>
      <c r="F13" s="462">
        <v>0.38</v>
      </c>
      <c r="G13" s="462">
        <v>0.38</v>
      </c>
      <c r="H13" s="463">
        <v>0.9</v>
      </c>
      <c r="I13" s="668">
        <v>1.1000000000000001</v>
      </c>
      <c r="J13" s="668"/>
      <c r="K13" s="463">
        <v>0.9</v>
      </c>
      <c r="L13" s="463">
        <v>1.1000000000000001</v>
      </c>
      <c r="M13" s="462" t="s">
        <v>3</v>
      </c>
      <c r="N13" s="462">
        <v>1</v>
      </c>
    </row>
    <row r="14" spans="2:14" x14ac:dyDescent="0.3">
      <c r="B14" s="461" t="s">
        <v>658</v>
      </c>
      <c r="C14" s="462" t="s">
        <v>397</v>
      </c>
      <c r="D14" s="462">
        <v>0.13</v>
      </c>
      <c r="E14" s="462">
        <v>0.13</v>
      </c>
      <c r="F14" s="462">
        <v>0.13</v>
      </c>
      <c r="G14" s="462">
        <v>0.13</v>
      </c>
      <c r="H14" s="463">
        <v>0.9</v>
      </c>
      <c r="I14" s="668">
        <v>1.1000000000000001</v>
      </c>
      <c r="J14" s="668"/>
      <c r="K14" s="463">
        <v>0.9</v>
      </c>
      <c r="L14" s="463">
        <v>1.1000000000000001</v>
      </c>
      <c r="M14" s="462" t="s">
        <v>3</v>
      </c>
      <c r="N14" s="462">
        <v>1</v>
      </c>
    </row>
    <row r="15" spans="2:14" x14ac:dyDescent="0.3">
      <c r="B15" s="461" t="s">
        <v>659</v>
      </c>
      <c r="C15" s="462" t="s">
        <v>397</v>
      </c>
      <c r="D15" s="462">
        <v>0.31</v>
      </c>
      <c r="E15" s="462">
        <v>0.31</v>
      </c>
      <c r="F15" s="462">
        <v>0.31</v>
      </c>
      <c r="G15" s="462">
        <v>0.31</v>
      </c>
      <c r="H15" s="463">
        <v>0.9</v>
      </c>
      <c r="I15" s="668">
        <v>1.1000000000000001</v>
      </c>
      <c r="J15" s="668"/>
      <c r="K15" s="463">
        <v>0.9</v>
      </c>
      <c r="L15" s="463">
        <v>1.1000000000000001</v>
      </c>
      <c r="M15" s="462" t="s">
        <v>3</v>
      </c>
      <c r="N15" s="462">
        <v>1</v>
      </c>
    </row>
    <row r="16" spans="2:14" x14ac:dyDescent="0.3">
      <c r="B16" s="461" t="s">
        <v>660</v>
      </c>
      <c r="C16" s="462" t="s">
        <v>397</v>
      </c>
      <c r="D16" s="462">
        <v>0.18</v>
      </c>
      <c r="E16" s="462">
        <v>0.18</v>
      </c>
      <c r="F16" s="462">
        <v>0.18</v>
      </c>
      <c r="G16" s="462">
        <v>0.18</v>
      </c>
      <c r="H16" s="463">
        <v>0.9</v>
      </c>
      <c r="I16" s="668">
        <v>1.1000000000000001</v>
      </c>
      <c r="J16" s="668"/>
      <c r="K16" s="463">
        <v>0.9</v>
      </c>
      <c r="L16" s="463">
        <v>1.1000000000000001</v>
      </c>
      <c r="M16" s="462" t="s">
        <v>3</v>
      </c>
      <c r="N16" s="462">
        <v>1</v>
      </c>
    </row>
    <row r="17" spans="2:14" x14ac:dyDescent="0.3">
      <c r="B17" s="670" t="s">
        <v>9</v>
      </c>
      <c r="C17" s="670"/>
      <c r="D17" s="670"/>
      <c r="E17" s="670"/>
      <c r="F17" s="670"/>
      <c r="G17" s="670"/>
      <c r="H17" s="670"/>
      <c r="I17" s="670"/>
      <c r="J17" s="670"/>
      <c r="K17" s="670"/>
      <c r="L17" s="670"/>
      <c r="M17" s="670"/>
      <c r="N17" s="670"/>
    </row>
    <row r="18" spans="2:14" x14ac:dyDescent="0.3">
      <c r="B18" s="464" t="s">
        <v>669</v>
      </c>
      <c r="C18" s="465" t="s">
        <v>397</v>
      </c>
      <c r="D18" s="462">
        <v>2.1800000000000002</v>
      </c>
      <c r="E18" s="462">
        <v>1.23</v>
      </c>
      <c r="F18" s="465">
        <v>0.9</v>
      </c>
      <c r="G18" s="462">
        <v>0.73</v>
      </c>
      <c r="H18" s="668">
        <v>0.75</v>
      </c>
      <c r="I18" s="668"/>
      <c r="J18" s="466">
        <v>1.25</v>
      </c>
      <c r="K18" s="466">
        <v>0.75</v>
      </c>
      <c r="L18" s="466">
        <v>1.25</v>
      </c>
      <c r="M18" s="465" t="s">
        <v>670</v>
      </c>
      <c r="N18" s="465" t="s">
        <v>647</v>
      </c>
    </row>
    <row r="19" spans="2:14" x14ac:dyDescent="0.3">
      <c r="B19" s="464" t="s">
        <v>313</v>
      </c>
      <c r="C19" s="465" t="s">
        <v>397</v>
      </c>
      <c r="D19" s="465">
        <v>75</v>
      </c>
      <c r="E19" s="465">
        <v>75</v>
      </c>
      <c r="F19" s="465">
        <v>75</v>
      </c>
      <c r="G19" s="465">
        <v>75</v>
      </c>
      <c r="H19" s="674"/>
      <c r="I19" s="674"/>
      <c r="J19" s="462"/>
      <c r="K19" s="462"/>
      <c r="L19" s="462"/>
      <c r="M19" s="462"/>
      <c r="N19" s="462"/>
    </row>
    <row r="20" spans="2:14" x14ac:dyDescent="0.3">
      <c r="B20" s="464" t="s">
        <v>314</v>
      </c>
      <c r="C20" s="465" t="s">
        <v>397</v>
      </c>
      <c r="D20" s="465">
        <v>25</v>
      </c>
      <c r="E20" s="465">
        <v>25</v>
      </c>
      <c r="F20" s="465">
        <v>25</v>
      </c>
      <c r="G20" s="465">
        <v>25</v>
      </c>
      <c r="H20" s="674"/>
      <c r="I20" s="674"/>
      <c r="J20" s="462"/>
      <c r="K20" s="462"/>
      <c r="L20" s="462"/>
      <c r="M20" s="462"/>
      <c r="N20" s="462"/>
    </row>
    <row r="21" spans="2:14" x14ac:dyDescent="0.3">
      <c r="B21" s="464" t="s">
        <v>671</v>
      </c>
      <c r="C21" s="465" t="s">
        <v>397</v>
      </c>
      <c r="D21" s="462">
        <v>44</v>
      </c>
      <c r="E21" s="462">
        <v>44</v>
      </c>
      <c r="F21" s="462">
        <v>44</v>
      </c>
      <c r="G21" s="462">
        <v>44</v>
      </c>
      <c r="H21" s="675">
        <v>0.75</v>
      </c>
      <c r="I21" s="675"/>
      <c r="J21" s="465">
        <v>1.25</v>
      </c>
      <c r="K21" s="465">
        <v>0.75</v>
      </c>
      <c r="L21" s="465">
        <v>1.25</v>
      </c>
      <c r="M21" s="465" t="s">
        <v>250</v>
      </c>
      <c r="N21" s="465">
        <v>5</v>
      </c>
    </row>
    <row r="22" spans="2:14" x14ac:dyDescent="0.3">
      <c r="B22" s="464" t="s">
        <v>672</v>
      </c>
      <c r="C22" s="465" t="s">
        <v>397</v>
      </c>
      <c r="D22" s="465">
        <v>0.02</v>
      </c>
      <c r="E22" s="465">
        <v>0.02</v>
      </c>
      <c r="F22" s="465">
        <v>0.02</v>
      </c>
      <c r="G22" s="465">
        <v>0.02</v>
      </c>
      <c r="H22" s="675">
        <v>0.75</v>
      </c>
      <c r="I22" s="675"/>
      <c r="J22" s="465">
        <v>1.25</v>
      </c>
      <c r="K22" s="465">
        <v>0.75</v>
      </c>
      <c r="L22" s="465">
        <v>1.25</v>
      </c>
      <c r="M22" s="465" t="s">
        <v>250</v>
      </c>
      <c r="N22" s="465">
        <v>5</v>
      </c>
    </row>
    <row r="23" spans="2:14" x14ac:dyDescent="0.3">
      <c r="B23" s="464" t="s">
        <v>673</v>
      </c>
      <c r="C23" s="465" t="s">
        <v>397</v>
      </c>
      <c r="D23" s="465">
        <v>0</v>
      </c>
      <c r="E23" s="465">
        <v>0</v>
      </c>
      <c r="F23" s="465">
        <v>0</v>
      </c>
      <c r="G23" s="465">
        <v>0</v>
      </c>
      <c r="H23" s="674"/>
      <c r="I23" s="674"/>
      <c r="J23" s="462"/>
      <c r="K23" s="462"/>
      <c r="L23" s="462"/>
      <c r="M23" s="462"/>
      <c r="N23" s="462"/>
    </row>
    <row r="24" spans="2:14" x14ac:dyDescent="0.3">
      <c r="B24" s="467" t="s">
        <v>244</v>
      </c>
      <c r="C24" s="674"/>
      <c r="D24" s="674"/>
      <c r="E24" s="674"/>
      <c r="F24" s="674"/>
      <c r="G24" s="674"/>
      <c r="H24" s="674"/>
      <c r="I24" s="674"/>
      <c r="J24" s="674"/>
      <c r="K24" s="674"/>
      <c r="L24" s="674"/>
      <c r="M24" s="674"/>
      <c r="N24" s="674"/>
    </row>
    <row r="25" spans="2:14" x14ac:dyDescent="0.3">
      <c r="B25" s="468" t="s">
        <v>318</v>
      </c>
      <c r="C25" s="462"/>
      <c r="D25" s="674">
        <v>43</v>
      </c>
      <c r="E25" s="674"/>
      <c r="F25" s="674"/>
      <c r="G25" s="674"/>
      <c r="H25" s="674"/>
      <c r="I25" s="674"/>
      <c r="J25" s="462"/>
      <c r="K25" s="462"/>
      <c r="L25" s="462"/>
      <c r="M25" s="462"/>
      <c r="N25" s="462"/>
    </row>
    <row r="26" spans="2:14" x14ac:dyDescent="0.3">
      <c r="B26" s="468" t="s">
        <v>674</v>
      </c>
      <c r="C26" s="462"/>
      <c r="D26" s="674">
        <v>0.83</v>
      </c>
      <c r="E26" s="674"/>
      <c r="F26" s="674"/>
      <c r="G26" s="674"/>
      <c r="H26" s="674"/>
      <c r="I26" s="674"/>
      <c r="J26" s="462"/>
      <c r="K26" s="462"/>
      <c r="L26" s="462"/>
      <c r="M26" s="462"/>
      <c r="N26" s="462"/>
    </row>
    <row r="27" spans="2:14" x14ac:dyDescent="0.3">
      <c r="B27" s="456"/>
      <c r="C27" s="456"/>
      <c r="D27" s="456"/>
      <c r="E27" s="456"/>
      <c r="F27" s="456"/>
      <c r="G27" s="456"/>
      <c r="H27" s="456"/>
      <c r="I27" s="456"/>
      <c r="J27" s="456"/>
      <c r="K27" s="456"/>
      <c r="L27" s="456"/>
      <c r="M27" s="456"/>
      <c r="N27" s="456"/>
    </row>
    <row r="28" spans="2:14" x14ac:dyDescent="0.3">
      <c r="B28" s="457"/>
    </row>
    <row r="29" spans="2:14" x14ac:dyDescent="0.3">
      <c r="B29" s="458" t="s">
        <v>675</v>
      </c>
    </row>
    <row r="30" spans="2:14" x14ac:dyDescent="0.3">
      <c r="B30" t="s">
        <v>661</v>
      </c>
    </row>
    <row r="31" spans="2:14" x14ac:dyDescent="0.3">
      <c r="B31" t="s">
        <v>494</v>
      </c>
    </row>
    <row r="32" spans="2:14" x14ac:dyDescent="0.3">
      <c r="B32" t="s">
        <v>662</v>
      </c>
    </row>
    <row r="33" spans="2:2" x14ac:dyDescent="0.3">
      <c r="B33" t="s">
        <v>663</v>
      </c>
    </row>
    <row r="34" spans="2:2" x14ac:dyDescent="0.3">
      <c r="B34" t="s">
        <v>676</v>
      </c>
    </row>
    <row r="35" spans="2:2" ht="16.5" customHeight="1" x14ac:dyDescent="0.3">
      <c r="B35" t="s">
        <v>677</v>
      </c>
    </row>
    <row r="36" spans="2:2" x14ac:dyDescent="0.3">
      <c r="B36" t="s">
        <v>466</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255"/>
    </row>
    <row r="3" spans="2:13" x14ac:dyDescent="0.3">
      <c r="B3" s="470" t="s">
        <v>20</v>
      </c>
      <c r="C3" s="676" t="s">
        <v>702</v>
      </c>
      <c r="D3" s="677"/>
      <c r="E3" s="677"/>
      <c r="F3" s="677"/>
      <c r="G3" s="677"/>
      <c r="H3" s="677"/>
      <c r="I3" s="677"/>
      <c r="J3" s="677"/>
      <c r="K3" s="677"/>
      <c r="L3" s="678"/>
      <c r="M3" s="469"/>
    </row>
    <row r="4" spans="2:13" x14ac:dyDescent="0.3">
      <c r="B4" s="471"/>
      <c r="C4" s="470">
        <v>2020</v>
      </c>
      <c r="D4" s="470">
        <v>2030</v>
      </c>
      <c r="E4" s="470">
        <v>2040</v>
      </c>
      <c r="F4" s="470">
        <v>2050</v>
      </c>
      <c r="G4" s="679" t="s">
        <v>25</v>
      </c>
      <c r="H4" s="678"/>
      <c r="I4" s="679" t="s">
        <v>24</v>
      </c>
      <c r="J4" s="678"/>
      <c r="K4" s="470" t="s">
        <v>19</v>
      </c>
      <c r="L4" s="470" t="s">
        <v>18</v>
      </c>
      <c r="M4" s="469"/>
    </row>
    <row r="5" spans="2:13" x14ac:dyDescent="0.3">
      <c r="B5" s="472"/>
      <c r="C5" s="473"/>
      <c r="D5" s="473"/>
      <c r="E5" s="472"/>
      <c r="F5" s="473"/>
      <c r="G5" s="472" t="s">
        <v>17</v>
      </c>
      <c r="H5" s="472" t="s">
        <v>16</v>
      </c>
      <c r="I5" s="472" t="s">
        <v>17</v>
      </c>
      <c r="J5" s="472" t="s">
        <v>16</v>
      </c>
      <c r="K5" s="473"/>
      <c r="L5" s="473"/>
      <c r="M5" s="469"/>
    </row>
    <row r="6" spans="2:13" x14ac:dyDescent="0.3">
      <c r="B6" s="474" t="s">
        <v>15</v>
      </c>
      <c r="C6" s="475"/>
      <c r="D6" s="475"/>
      <c r="E6" s="475"/>
      <c r="F6" s="475"/>
      <c r="G6" s="475"/>
      <c r="H6" s="475"/>
      <c r="I6" s="475"/>
      <c r="J6" s="475"/>
      <c r="K6" s="475"/>
      <c r="L6" s="476"/>
      <c r="M6" s="469"/>
    </row>
    <row r="7" spans="2:13" x14ac:dyDescent="0.3">
      <c r="B7" s="477" t="s">
        <v>703</v>
      </c>
      <c r="C7" s="478">
        <v>2</v>
      </c>
      <c r="D7" s="478">
        <v>13</v>
      </c>
      <c r="E7" s="478">
        <v>41</v>
      </c>
      <c r="F7" s="478">
        <v>165</v>
      </c>
      <c r="G7" s="479">
        <v>0.5</v>
      </c>
      <c r="H7" s="479">
        <v>1.5</v>
      </c>
      <c r="I7" s="479">
        <v>0.5</v>
      </c>
      <c r="J7" s="479">
        <v>1.5</v>
      </c>
      <c r="K7" s="478" t="s">
        <v>704</v>
      </c>
      <c r="L7" s="478" t="s">
        <v>680</v>
      </c>
      <c r="M7" s="469"/>
    </row>
    <row r="8" spans="2:13" x14ac:dyDescent="0.3">
      <c r="B8" s="480" t="s">
        <v>681</v>
      </c>
      <c r="C8" s="481">
        <v>3.1</v>
      </c>
      <c r="D8" s="481">
        <v>20.5</v>
      </c>
      <c r="E8" s="481">
        <v>64.5</v>
      </c>
      <c r="F8" s="481">
        <v>259.60000000000002</v>
      </c>
      <c r="G8" s="482">
        <v>0.5</v>
      </c>
      <c r="H8" s="482">
        <v>1.5</v>
      </c>
      <c r="I8" s="482">
        <v>0.5</v>
      </c>
      <c r="J8" s="482">
        <v>1.5</v>
      </c>
      <c r="K8" s="481" t="s">
        <v>682</v>
      </c>
      <c r="L8" s="481" t="s">
        <v>683</v>
      </c>
      <c r="M8" s="469"/>
    </row>
    <row r="9" spans="2:13" x14ac:dyDescent="0.3">
      <c r="B9" s="483" t="s">
        <v>240</v>
      </c>
      <c r="C9" s="475"/>
      <c r="D9" s="475"/>
      <c r="E9" s="475"/>
      <c r="F9" s="475"/>
      <c r="G9" s="475"/>
      <c r="H9" s="475"/>
      <c r="I9" s="475"/>
      <c r="J9" s="484"/>
      <c r="K9" s="475"/>
      <c r="L9" s="476"/>
      <c r="M9" s="469"/>
    </row>
    <row r="10" spans="2:13" x14ac:dyDescent="0.3">
      <c r="B10" s="477" t="s">
        <v>705</v>
      </c>
      <c r="C10" s="478">
        <v>4.3</v>
      </c>
      <c r="D10" s="478">
        <v>3.9</v>
      </c>
      <c r="E10" s="478">
        <v>3.6</v>
      </c>
      <c r="F10" s="478">
        <v>3.3</v>
      </c>
      <c r="G10" s="479">
        <v>1</v>
      </c>
      <c r="H10" s="479">
        <v>1.1000000000000001</v>
      </c>
      <c r="I10" s="479">
        <v>1</v>
      </c>
      <c r="J10" s="479">
        <v>1.1000000000000001</v>
      </c>
      <c r="K10" s="478" t="s">
        <v>706</v>
      </c>
      <c r="L10" s="477"/>
      <c r="M10" s="469"/>
    </row>
    <row r="11" spans="2:13" x14ac:dyDescent="0.3">
      <c r="B11" s="485" t="s">
        <v>304</v>
      </c>
      <c r="C11" s="486">
        <v>0.995</v>
      </c>
      <c r="D11" s="486">
        <v>0.995</v>
      </c>
      <c r="E11" s="486">
        <v>0.995</v>
      </c>
      <c r="F11" s="486">
        <v>0.995</v>
      </c>
      <c r="G11" s="487">
        <v>0.75</v>
      </c>
      <c r="H11" s="487">
        <v>1.25</v>
      </c>
      <c r="I11" s="487">
        <v>0.75</v>
      </c>
      <c r="J11" s="487">
        <v>1.25</v>
      </c>
      <c r="K11" s="486" t="s">
        <v>707</v>
      </c>
      <c r="L11" s="486"/>
      <c r="M11" s="469"/>
    </row>
    <row r="12" spans="2:13" x14ac:dyDescent="0.3">
      <c r="B12" s="480" t="s">
        <v>708</v>
      </c>
      <c r="C12" s="481">
        <v>5.0000000000000001E-3</v>
      </c>
      <c r="D12" s="481">
        <v>5.0000000000000001E-3</v>
      </c>
      <c r="E12" s="481">
        <v>5.0000000000000001E-3</v>
      </c>
      <c r="F12" s="481">
        <v>5.0000000000000001E-3</v>
      </c>
      <c r="G12" s="482">
        <v>0.75</v>
      </c>
      <c r="H12" s="482">
        <v>1.25</v>
      </c>
      <c r="I12" s="482">
        <v>0.75</v>
      </c>
      <c r="J12" s="482">
        <v>1.25</v>
      </c>
      <c r="K12" s="481" t="s">
        <v>1</v>
      </c>
      <c r="L12" s="481"/>
      <c r="M12" s="469"/>
    </row>
    <row r="13" spans="2:13" x14ac:dyDescent="0.3">
      <c r="B13" s="474" t="s">
        <v>241</v>
      </c>
      <c r="C13" s="475"/>
      <c r="D13" s="475"/>
      <c r="E13" s="475"/>
      <c r="F13" s="475"/>
      <c r="G13" s="475"/>
      <c r="H13" s="475"/>
      <c r="I13" s="475"/>
      <c r="J13" s="484"/>
      <c r="K13" s="475"/>
      <c r="L13" s="476"/>
      <c r="M13" s="469"/>
    </row>
    <row r="14" spans="2:13" x14ac:dyDescent="0.3">
      <c r="B14" s="477" t="s">
        <v>686</v>
      </c>
      <c r="C14" s="478">
        <v>0.65</v>
      </c>
      <c r="D14" s="478">
        <v>0.7</v>
      </c>
      <c r="E14" s="478">
        <v>0.73</v>
      </c>
      <c r="F14" s="478">
        <v>0.75</v>
      </c>
      <c r="G14" s="479">
        <v>0.8</v>
      </c>
      <c r="H14" s="479">
        <v>1.2</v>
      </c>
      <c r="I14" s="479">
        <v>0.8</v>
      </c>
      <c r="J14" s="479">
        <v>1.2</v>
      </c>
      <c r="K14" s="478" t="s">
        <v>746</v>
      </c>
      <c r="L14" s="478" t="s">
        <v>687</v>
      </c>
    </row>
    <row r="15" spans="2:13" x14ac:dyDescent="0.3">
      <c r="B15" s="485" t="s">
        <v>688</v>
      </c>
      <c r="C15" s="486">
        <v>0.25</v>
      </c>
      <c r="D15" s="486">
        <v>0.2</v>
      </c>
      <c r="E15" s="486">
        <v>0.17</v>
      </c>
      <c r="F15" s="486">
        <v>0.15</v>
      </c>
      <c r="G15" s="487">
        <v>0.8</v>
      </c>
      <c r="H15" s="487">
        <v>1.2</v>
      </c>
      <c r="I15" s="487">
        <v>0.8</v>
      </c>
      <c r="J15" s="487">
        <v>1.2</v>
      </c>
      <c r="K15" s="486" t="s">
        <v>41</v>
      </c>
      <c r="L15" s="485"/>
    </row>
    <row r="16" spans="2:13" x14ac:dyDescent="0.3">
      <c r="B16" s="485"/>
      <c r="C16" s="486"/>
      <c r="D16" s="486"/>
      <c r="E16" s="486"/>
      <c r="F16" s="486"/>
      <c r="G16" s="486"/>
      <c r="H16" s="486"/>
      <c r="I16" s="486"/>
      <c r="J16" s="485"/>
      <c r="K16" s="486"/>
      <c r="L16" s="485"/>
    </row>
    <row r="17" spans="2:13" x14ac:dyDescent="0.3">
      <c r="B17" s="485" t="s">
        <v>99</v>
      </c>
      <c r="C17" s="486">
        <v>0</v>
      </c>
      <c r="D17" s="486">
        <v>0</v>
      </c>
      <c r="E17" s="486">
        <v>0</v>
      </c>
      <c r="F17" s="486">
        <v>0</v>
      </c>
      <c r="G17" s="486"/>
      <c r="H17" s="486"/>
      <c r="I17" s="486"/>
      <c r="J17" s="485"/>
      <c r="K17" s="486" t="s">
        <v>127</v>
      </c>
      <c r="L17" s="485"/>
    </row>
    <row r="18" spans="2:13" x14ac:dyDescent="0.3">
      <c r="B18" s="485" t="s">
        <v>23</v>
      </c>
      <c r="C18" s="486">
        <v>3</v>
      </c>
      <c r="D18" s="485"/>
      <c r="E18" s="485"/>
      <c r="F18" s="485"/>
      <c r="G18" s="486"/>
      <c r="H18" s="486"/>
      <c r="I18" s="486"/>
      <c r="J18" s="485"/>
      <c r="K18" s="486"/>
      <c r="L18" s="486">
        <v>18</v>
      </c>
    </row>
    <row r="19" spans="2:13" x14ac:dyDescent="0.3">
      <c r="B19" s="485" t="s">
        <v>14</v>
      </c>
      <c r="C19" s="486">
        <v>25</v>
      </c>
      <c r="D19" s="485"/>
      <c r="E19" s="485"/>
      <c r="F19" s="485"/>
      <c r="G19" s="486"/>
      <c r="H19" s="486"/>
      <c r="I19" s="486"/>
      <c r="J19" s="485"/>
      <c r="K19" s="486"/>
      <c r="L19" s="485"/>
    </row>
    <row r="20" spans="2:13" x14ac:dyDescent="0.3">
      <c r="B20" s="480" t="s">
        <v>12</v>
      </c>
      <c r="C20" s="481">
        <v>2</v>
      </c>
      <c r="D20" s="480"/>
      <c r="E20" s="480"/>
      <c r="F20" s="480"/>
      <c r="G20" s="481"/>
      <c r="H20" s="481"/>
      <c r="I20" s="481"/>
      <c r="J20" s="480"/>
      <c r="K20" s="481"/>
      <c r="L20" s="480"/>
    </row>
    <row r="21" spans="2:13" x14ac:dyDescent="0.3">
      <c r="B21" s="474" t="s">
        <v>9</v>
      </c>
      <c r="C21" s="475"/>
      <c r="D21" s="475"/>
      <c r="E21" s="475"/>
      <c r="F21" s="475"/>
      <c r="G21" s="475"/>
      <c r="H21" s="475"/>
      <c r="I21" s="475"/>
      <c r="J21" s="475"/>
      <c r="K21" s="475"/>
      <c r="L21" s="476"/>
      <c r="M21" s="469"/>
    </row>
    <row r="22" spans="2:13" ht="20.399999999999999" x14ac:dyDescent="0.3">
      <c r="B22" s="477" t="s">
        <v>620</v>
      </c>
      <c r="C22" s="488">
        <v>2.1</v>
      </c>
      <c r="D22" s="488">
        <v>1.6</v>
      </c>
      <c r="E22" s="488">
        <v>1.1000000000000001</v>
      </c>
      <c r="F22" s="488">
        <v>0.9</v>
      </c>
      <c r="G22" s="479">
        <v>0.75</v>
      </c>
      <c r="H22" s="479">
        <v>1.5</v>
      </c>
      <c r="I22" s="479">
        <v>0.75</v>
      </c>
      <c r="J22" s="479">
        <v>1.25</v>
      </c>
      <c r="K22" s="478" t="s">
        <v>709</v>
      </c>
      <c r="L22" s="478" t="s">
        <v>690</v>
      </c>
      <c r="M22" s="469"/>
    </row>
    <row r="23" spans="2:13" x14ac:dyDescent="0.3">
      <c r="B23" s="485" t="s">
        <v>313</v>
      </c>
      <c r="C23" s="486">
        <v>75</v>
      </c>
      <c r="D23" s="486">
        <v>75</v>
      </c>
      <c r="E23" s="486">
        <v>75</v>
      </c>
      <c r="F23" s="486">
        <v>75</v>
      </c>
      <c r="G23" s="471"/>
      <c r="H23" s="471"/>
      <c r="I23" s="471"/>
      <c r="J23" s="489"/>
      <c r="K23" s="486" t="s">
        <v>110</v>
      </c>
      <c r="L23" s="486"/>
      <c r="M23" s="469"/>
    </row>
    <row r="24" spans="2:13" x14ac:dyDescent="0.3">
      <c r="B24" s="485" t="s">
        <v>314</v>
      </c>
      <c r="C24" s="486">
        <v>25</v>
      </c>
      <c r="D24" s="486">
        <v>25</v>
      </c>
      <c r="E24" s="486">
        <v>25</v>
      </c>
      <c r="F24" s="486">
        <v>25</v>
      </c>
      <c r="G24" s="471"/>
      <c r="H24" s="471"/>
      <c r="I24" s="471"/>
      <c r="J24" s="489"/>
      <c r="K24" s="486"/>
      <c r="L24" s="486"/>
      <c r="M24" s="469"/>
    </row>
    <row r="25" spans="2:13" x14ac:dyDescent="0.3">
      <c r="B25" s="485" t="s">
        <v>710</v>
      </c>
      <c r="C25" s="490">
        <v>16.899999999999999</v>
      </c>
      <c r="D25" s="490">
        <v>12.7</v>
      </c>
      <c r="E25" s="490">
        <v>8.5</v>
      </c>
      <c r="F25" s="490">
        <v>7.4</v>
      </c>
      <c r="G25" s="487">
        <v>0.9</v>
      </c>
      <c r="H25" s="487">
        <v>1.1000000000000001</v>
      </c>
      <c r="I25" s="487">
        <v>0.9</v>
      </c>
      <c r="J25" s="487">
        <v>1.1000000000000001</v>
      </c>
      <c r="K25" s="486" t="s">
        <v>168</v>
      </c>
      <c r="L25" s="486">
        <v>18</v>
      </c>
      <c r="M25" s="469"/>
    </row>
    <row r="26" spans="2:13" x14ac:dyDescent="0.3">
      <c r="B26" s="485" t="s">
        <v>711</v>
      </c>
      <c r="C26" s="490">
        <v>5.3</v>
      </c>
      <c r="D26" s="490">
        <v>4.2</v>
      </c>
      <c r="E26" s="490">
        <v>3.2</v>
      </c>
      <c r="F26" s="490">
        <v>2.1</v>
      </c>
      <c r="G26" s="487">
        <v>0.9</v>
      </c>
      <c r="H26" s="487">
        <v>1.1000000000000001</v>
      </c>
      <c r="I26" s="487">
        <v>0.9</v>
      </c>
      <c r="J26" s="487">
        <v>1.1000000000000001</v>
      </c>
      <c r="K26" s="486" t="s">
        <v>692</v>
      </c>
      <c r="L26" s="486">
        <v>26</v>
      </c>
      <c r="M26" s="469"/>
    </row>
    <row r="27" spans="2:13" x14ac:dyDescent="0.3">
      <c r="B27" s="480" t="s">
        <v>699</v>
      </c>
      <c r="C27" s="481">
        <v>0</v>
      </c>
      <c r="D27" s="481">
        <v>0</v>
      </c>
      <c r="E27" s="481">
        <v>0</v>
      </c>
      <c r="F27" s="481">
        <v>0</v>
      </c>
      <c r="G27" s="481"/>
      <c r="H27" s="481"/>
      <c r="I27" s="481"/>
      <c r="J27" s="480"/>
      <c r="K27" s="481"/>
      <c r="L27" s="481"/>
      <c r="M27" s="469"/>
    </row>
    <row r="28" spans="2:13" x14ac:dyDescent="0.3">
      <c r="B28" s="474" t="s">
        <v>244</v>
      </c>
      <c r="C28" s="491"/>
      <c r="D28" s="491"/>
      <c r="E28" s="491"/>
      <c r="F28" s="491"/>
      <c r="G28" s="491"/>
      <c r="H28" s="491"/>
      <c r="I28" s="491"/>
      <c r="J28" s="491"/>
      <c r="K28" s="491"/>
      <c r="L28" s="492"/>
      <c r="M28" s="469"/>
    </row>
    <row r="29" spans="2:13" ht="20.399999999999999" x14ac:dyDescent="0.3">
      <c r="B29" s="477" t="s">
        <v>696</v>
      </c>
      <c r="C29" s="478">
        <v>3.3</v>
      </c>
      <c r="D29" s="478">
        <v>2.5</v>
      </c>
      <c r="E29" s="478">
        <v>1.7</v>
      </c>
      <c r="F29" s="478">
        <v>1.4</v>
      </c>
      <c r="G29" s="479">
        <v>0.75</v>
      </c>
      <c r="H29" s="479">
        <v>1.5</v>
      </c>
      <c r="I29" s="479">
        <v>0.75</v>
      </c>
      <c r="J29" s="479">
        <v>1.25</v>
      </c>
      <c r="K29" s="478" t="s">
        <v>709</v>
      </c>
      <c r="L29" s="478" t="s">
        <v>690</v>
      </c>
      <c r="M29" s="469"/>
    </row>
    <row r="30" spans="2:13" x14ac:dyDescent="0.3">
      <c r="B30" s="485" t="s">
        <v>313</v>
      </c>
      <c r="C30" s="486">
        <v>75</v>
      </c>
      <c r="D30" s="486">
        <v>75</v>
      </c>
      <c r="E30" s="486">
        <v>75</v>
      </c>
      <c r="F30" s="486">
        <v>75</v>
      </c>
      <c r="G30" s="486"/>
      <c r="H30" s="486"/>
      <c r="I30" s="486"/>
      <c r="J30" s="486"/>
      <c r="K30" s="486" t="s">
        <v>110</v>
      </c>
      <c r="L30" s="486"/>
      <c r="M30" s="469"/>
    </row>
    <row r="31" spans="2:13" x14ac:dyDescent="0.3">
      <c r="B31" s="485" t="s">
        <v>314</v>
      </c>
      <c r="C31" s="486">
        <v>25</v>
      </c>
      <c r="D31" s="486">
        <v>25</v>
      </c>
      <c r="E31" s="486">
        <v>25</v>
      </c>
      <c r="F31" s="486">
        <v>25</v>
      </c>
      <c r="G31" s="486"/>
      <c r="H31" s="486"/>
      <c r="I31" s="486"/>
      <c r="J31" s="486"/>
      <c r="K31" s="486"/>
      <c r="L31" s="486"/>
      <c r="M31" s="469"/>
    </row>
    <row r="32" spans="2:13" x14ac:dyDescent="0.3">
      <c r="B32" s="485" t="s">
        <v>697</v>
      </c>
      <c r="C32" s="490">
        <v>0.16</v>
      </c>
      <c r="D32" s="490">
        <v>0.12</v>
      </c>
      <c r="E32" s="490">
        <v>0.08</v>
      </c>
      <c r="F32" s="490">
        <v>7.0000000000000007E-2</v>
      </c>
      <c r="G32" s="487">
        <v>0.9</v>
      </c>
      <c r="H32" s="487">
        <v>1.1000000000000001</v>
      </c>
      <c r="I32" s="487">
        <v>0.9</v>
      </c>
      <c r="J32" s="487">
        <v>1.1000000000000001</v>
      </c>
      <c r="K32" s="486" t="s">
        <v>168</v>
      </c>
      <c r="L32" s="486">
        <v>18</v>
      </c>
      <c r="M32" s="469"/>
    </row>
    <row r="33" spans="2:13" x14ac:dyDescent="0.3">
      <c r="B33" s="485" t="s">
        <v>698</v>
      </c>
      <c r="C33" s="490">
        <v>0.05</v>
      </c>
      <c r="D33" s="490">
        <v>0.04</v>
      </c>
      <c r="E33" s="490">
        <v>0.03</v>
      </c>
      <c r="F33" s="490">
        <v>0.02</v>
      </c>
      <c r="G33" s="487">
        <v>0.9</v>
      </c>
      <c r="H33" s="487">
        <v>1.1000000000000001</v>
      </c>
      <c r="I33" s="487">
        <v>0.9</v>
      </c>
      <c r="J33" s="487">
        <v>1.1000000000000001</v>
      </c>
      <c r="K33" s="486" t="s">
        <v>692</v>
      </c>
      <c r="L33" s="486">
        <v>26</v>
      </c>
      <c r="M33" s="469"/>
    </row>
    <row r="34" spans="2:13" x14ac:dyDescent="0.3">
      <c r="B34" s="485" t="s">
        <v>699</v>
      </c>
      <c r="C34" s="486">
        <v>0</v>
      </c>
      <c r="D34" s="486">
        <v>0</v>
      </c>
      <c r="E34" s="486">
        <v>0</v>
      </c>
      <c r="F34" s="486">
        <v>0</v>
      </c>
      <c r="G34" s="486"/>
      <c r="H34" s="486"/>
      <c r="I34" s="486"/>
      <c r="J34" s="485"/>
      <c r="K34" s="486"/>
      <c r="L34" s="486"/>
      <c r="M34" s="469"/>
    </row>
    <row r="37" spans="2:13" x14ac:dyDescent="0.3">
      <c r="B37" s="493" t="s">
        <v>712</v>
      </c>
    </row>
    <row r="38" spans="2:13" x14ac:dyDescent="0.3">
      <c r="B38" t="s">
        <v>700</v>
      </c>
    </row>
    <row r="39" spans="2:13" x14ac:dyDescent="0.3">
      <c r="B39" t="s">
        <v>701</v>
      </c>
    </row>
    <row r="40" spans="2:13" x14ac:dyDescent="0.3">
      <c r="B40" t="s">
        <v>713</v>
      </c>
    </row>
    <row r="41" spans="2:13" x14ac:dyDescent="0.3">
      <c r="B41" t="s">
        <v>714</v>
      </c>
    </row>
    <row r="42" spans="2:13" x14ac:dyDescent="0.3">
      <c r="B42" t="s">
        <v>715</v>
      </c>
    </row>
    <row r="43" spans="2:13" x14ac:dyDescent="0.3">
      <c r="B43" t="s">
        <v>762</v>
      </c>
    </row>
    <row r="44" spans="2:13" x14ac:dyDescent="0.3">
      <c r="B44" t="s">
        <v>716</v>
      </c>
    </row>
    <row r="45" spans="2:13" x14ac:dyDescent="0.3">
      <c r="B45" t="s">
        <v>717</v>
      </c>
    </row>
    <row r="46" spans="2:13" x14ac:dyDescent="0.3">
      <c r="B46" t="s">
        <v>764</v>
      </c>
    </row>
    <row r="47" spans="2:13" x14ac:dyDescent="0.3">
      <c r="B47" t="s">
        <v>718</v>
      </c>
    </row>
    <row r="48" spans="2:13" x14ac:dyDescent="0.3">
      <c r="B48" t="s">
        <v>719</v>
      </c>
    </row>
    <row r="49" spans="2:2" x14ac:dyDescent="0.3">
      <c r="B49" t="s">
        <v>720</v>
      </c>
    </row>
    <row r="50" spans="2:2" x14ac:dyDescent="0.3">
      <c r="B50" t="s">
        <v>721</v>
      </c>
    </row>
    <row r="51" spans="2:2" x14ac:dyDescent="0.3">
      <c r="B51" t="s">
        <v>722</v>
      </c>
    </row>
    <row r="52" spans="2:2" x14ac:dyDescent="0.3">
      <c r="B52" t="s">
        <v>745</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509"/>
    </row>
    <row r="2" spans="1:13" x14ac:dyDescent="0.3">
      <c r="H2" s="255"/>
    </row>
    <row r="3" spans="1:13" x14ac:dyDescent="0.3">
      <c r="B3" s="248" t="s">
        <v>20</v>
      </c>
      <c r="C3" s="683" t="s">
        <v>678</v>
      </c>
      <c r="D3" s="684"/>
      <c r="E3" s="684"/>
      <c r="F3" s="684"/>
      <c r="G3" s="684"/>
      <c r="H3" s="684"/>
      <c r="I3" s="684"/>
      <c r="J3" s="684"/>
      <c r="K3" s="684"/>
      <c r="L3" s="684"/>
      <c r="M3" s="469"/>
    </row>
    <row r="4" spans="1:13" ht="15" customHeight="1" x14ac:dyDescent="0.3">
      <c r="B4" s="494"/>
      <c r="C4" s="248">
        <v>2020</v>
      </c>
      <c r="D4" s="248">
        <v>2030</v>
      </c>
      <c r="E4" s="248">
        <v>2040</v>
      </c>
      <c r="F4" s="248">
        <v>2050</v>
      </c>
      <c r="G4" s="685" t="s">
        <v>25</v>
      </c>
      <c r="H4" s="685"/>
      <c r="I4" s="685" t="s">
        <v>24</v>
      </c>
      <c r="J4" s="685"/>
      <c r="K4" s="248" t="s">
        <v>19</v>
      </c>
      <c r="L4" s="248" t="s">
        <v>18</v>
      </c>
      <c r="M4" s="469"/>
    </row>
    <row r="5" spans="1:13" x14ac:dyDescent="0.3">
      <c r="B5" s="248"/>
      <c r="C5" s="494"/>
      <c r="D5" s="494"/>
      <c r="E5" s="248"/>
      <c r="F5" s="494"/>
      <c r="G5" s="502" t="s">
        <v>17</v>
      </c>
      <c r="H5" s="502" t="s">
        <v>16</v>
      </c>
      <c r="I5" s="502" t="s">
        <v>17</v>
      </c>
      <c r="J5" s="502" t="s">
        <v>16</v>
      </c>
      <c r="K5" s="494"/>
      <c r="L5" s="494"/>
      <c r="M5" s="469"/>
    </row>
    <row r="6" spans="1:13" ht="18" customHeight="1" x14ac:dyDescent="0.3">
      <c r="B6" s="681" t="s">
        <v>15</v>
      </c>
      <c r="C6" s="681"/>
      <c r="D6" s="681"/>
      <c r="E6" s="681"/>
      <c r="F6" s="681"/>
      <c r="G6" s="681"/>
      <c r="H6" s="681"/>
      <c r="I6" s="681"/>
      <c r="J6" s="681"/>
      <c r="K6" s="681"/>
      <c r="L6" s="681"/>
      <c r="M6" s="469"/>
    </row>
    <row r="7" spans="1:13" x14ac:dyDescent="0.3">
      <c r="B7" s="250" t="s">
        <v>451</v>
      </c>
      <c r="C7" s="249">
        <v>2</v>
      </c>
      <c r="D7" s="249">
        <v>13</v>
      </c>
      <c r="E7" s="249">
        <v>41</v>
      </c>
      <c r="F7" s="249">
        <v>165</v>
      </c>
      <c r="G7" s="496">
        <v>0.5</v>
      </c>
      <c r="H7" s="496">
        <v>1.5</v>
      </c>
      <c r="I7" s="496">
        <v>0.5</v>
      </c>
      <c r="J7" s="496">
        <v>1.5</v>
      </c>
      <c r="K7" s="249" t="s">
        <v>679</v>
      </c>
      <c r="L7" s="249" t="s">
        <v>680</v>
      </c>
      <c r="M7" s="469"/>
    </row>
    <row r="8" spans="1:13" x14ac:dyDescent="0.3">
      <c r="B8" s="250" t="s">
        <v>681</v>
      </c>
      <c r="C8" s="249">
        <v>3.1</v>
      </c>
      <c r="D8" s="249">
        <v>20.5</v>
      </c>
      <c r="E8" s="249">
        <v>64.5</v>
      </c>
      <c r="F8" s="249">
        <v>259.60000000000002</v>
      </c>
      <c r="G8" s="496">
        <v>0.5</v>
      </c>
      <c r="H8" s="496">
        <v>1.5</v>
      </c>
      <c r="I8" s="496">
        <v>0.5</v>
      </c>
      <c r="J8" s="496">
        <v>1.5</v>
      </c>
      <c r="K8" s="249" t="s">
        <v>682</v>
      </c>
      <c r="L8" s="249" t="s">
        <v>683</v>
      </c>
      <c r="M8" s="469"/>
    </row>
    <row r="9" spans="1:13" ht="18" customHeight="1" x14ac:dyDescent="0.3">
      <c r="B9" s="682" t="s">
        <v>255</v>
      </c>
      <c r="C9" s="682"/>
      <c r="D9" s="682"/>
      <c r="E9" s="682"/>
      <c r="F9" s="682"/>
      <c r="G9" s="682"/>
      <c r="H9" s="682"/>
      <c r="I9" s="682"/>
      <c r="J9" s="682"/>
      <c r="K9" s="682"/>
      <c r="L9" s="682"/>
      <c r="M9" s="469"/>
    </row>
    <row r="10" spans="1:13" x14ac:dyDescent="0.3">
      <c r="B10" s="250" t="s">
        <v>684</v>
      </c>
      <c r="C10" s="249">
        <v>4.3</v>
      </c>
      <c r="D10" s="249">
        <v>3.9</v>
      </c>
      <c r="E10" s="249">
        <v>3.6</v>
      </c>
      <c r="F10" s="249">
        <v>3.3</v>
      </c>
      <c r="G10" s="496">
        <v>1</v>
      </c>
      <c r="H10" s="496">
        <v>1.1000000000000001</v>
      </c>
      <c r="I10" s="496">
        <v>1</v>
      </c>
      <c r="J10" s="496">
        <v>1.1000000000000001</v>
      </c>
      <c r="K10" s="249" t="s">
        <v>245</v>
      </c>
      <c r="L10" s="250"/>
      <c r="M10" s="469"/>
    </row>
    <row r="11" spans="1:13" x14ac:dyDescent="0.3">
      <c r="B11" s="250" t="s">
        <v>306</v>
      </c>
      <c r="C11" s="495">
        <v>1</v>
      </c>
      <c r="D11" s="495">
        <v>1</v>
      </c>
      <c r="E11" s="495">
        <v>1</v>
      </c>
      <c r="F11" s="495">
        <v>1</v>
      </c>
      <c r="G11" s="496">
        <v>1</v>
      </c>
      <c r="H11" s="496">
        <v>1</v>
      </c>
      <c r="I11" s="496">
        <v>1</v>
      </c>
      <c r="J11" s="496">
        <v>1</v>
      </c>
      <c r="K11" s="495" t="s">
        <v>685</v>
      </c>
      <c r="L11" s="495"/>
      <c r="M11" s="469"/>
    </row>
    <row r="12" spans="1:13" ht="18" customHeight="1" x14ac:dyDescent="0.3">
      <c r="B12" s="682" t="s">
        <v>241</v>
      </c>
      <c r="C12" s="682"/>
      <c r="D12" s="682"/>
      <c r="E12" s="682"/>
      <c r="F12" s="682"/>
      <c r="G12" s="682"/>
      <c r="H12" s="682"/>
      <c r="I12" s="682"/>
      <c r="J12" s="682"/>
      <c r="K12" s="682"/>
      <c r="L12" s="682"/>
      <c r="M12" s="469"/>
    </row>
    <row r="13" spans="1:13" x14ac:dyDescent="0.3">
      <c r="B13" s="250" t="s">
        <v>686</v>
      </c>
      <c r="C13" s="495">
        <v>0.37</v>
      </c>
      <c r="D13" s="495">
        <v>0.4</v>
      </c>
      <c r="E13" s="495">
        <v>0.5</v>
      </c>
      <c r="F13" s="495">
        <v>0.55000000000000004</v>
      </c>
      <c r="G13" s="496">
        <v>0.8</v>
      </c>
      <c r="H13" s="496">
        <v>1.2</v>
      </c>
      <c r="I13" s="496">
        <v>0.8</v>
      </c>
      <c r="J13" s="496">
        <v>1.2</v>
      </c>
      <c r="K13" s="495" t="s">
        <v>763</v>
      </c>
      <c r="L13" s="495" t="s">
        <v>687</v>
      </c>
    </row>
    <row r="14" spans="1:13" x14ac:dyDescent="0.3">
      <c r="B14" s="250" t="s">
        <v>688</v>
      </c>
      <c r="C14" s="505">
        <v>0.43</v>
      </c>
      <c r="D14" s="505">
        <v>0.4</v>
      </c>
      <c r="E14" s="505">
        <v>0.3</v>
      </c>
      <c r="F14" s="505">
        <v>0.25</v>
      </c>
      <c r="G14" s="496">
        <v>0.8</v>
      </c>
      <c r="H14" s="496">
        <v>1.2</v>
      </c>
      <c r="I14" s="496">
        <v>0.8</v>
      </c>
      <c r="J14" s="496">
        <v>1.2</v>
      </c>
      <c r="K14" s="495" t="s">
        <v>127</v>
      </c>
      <c r="L14" s="495"/>
    </row>
    <row r="15" spans="1:13" ht="18" customHeight="1" x14ac:dyDescent="0.3">
      <c r="B15" s="250"/>
      <c r="C15" s="495"/>
      <c r="D15" s="495"/>
      <c r="E15" s="495"/>
      <c r="F15" s="495"/>
      <c r="G15" s="495"/>
      <c r="H15" s="497"/>
      <c r="I15" s="497"/>
      <c r="J15" s="112"/>
      <c r="K15" s="495"/>
      <c r="L15" s="497"/>
    </row>
    <row r="16" spans="1:13" x14ac:dyDescent="0.3">
      <c r="B16" s="250" t="s">
        <v>99</v>
      </c>
      <c r="C16" s="495">
        <v>0</v>
      </c>
      <c r="D16" s="495">
        <v>0</v>
      </c>
      <c r="E16" s="495">
        <v>0</v>
      </c>
      <c r="F16" s="495">
        <v>0</v>
      </c>
      <c r="G16" s="495"/>
      <c r="H16" s="497"/>
      <c r="I16" s="497"/>
      <c r="J16" s="112"/>
      <c r="K16" s="495" t="s">
        <v>98</v>
      </c>
      <c r="L16" s="495"/>
    </row>
    <row r="17" spans="2:13" x14ac:dyDescent="0.3">
      <c r="B17" s="250" t="s">
        <v>23</v>
      </c>
      <c r="C17" s="680">
        <v>3</v>
      </c>
      <c r="D17" s="680"/>
      <c r="E17" s="680"/>
      <c r="F17" s="680"/>
      <c r="G17" s="495"/>
      <c r="H17" s="497"/>
      <c r="I17" s="497"/>
      <c r="J17" s="112"/>
      <c r="K17" s="495"/>
      <c r="L17" s="495">
        <v>18</v>
      </c>
    </row>
    <row r="18" spans="2:13" x14ac:dyDescent="0.3">
      <c r="B18" s="250" t="s">
        <v>14</v>
      </c>
      <c r="C18" s="680">
        <v>25</v>
      </c>
      <c r="D18" s="680"/>
      <c r="E18" s="680"/>
      <c r="F18" s="680"/>
      <c r="G18" s="495">
        <v>20</v>
      </c>
      <c r="H18" s="495">
        <v>30</v>
      </c>
      <c r="I18" s="495"/>
      <c r="J18" s="503"/>
      <c r="K18" s="495"/>
      <c r="L18" s="495"/>
    </row>
    <row r="19" spans="2:13" x14ac:dyDescent="0.3">
      <c r="B19" s="250" t="s">
        <v>12</v>
      </c>
      <c r="C19" s="680">
        <v>2</v>
      </c>
      <c r="D19" s="680"/>
      <c r="E19" s="680"/>
      <c r="F19" s="680"/>
      <c r="G19" s="495"/>
      <c r="H19" s="497"/>
      <c r="I19" s="497"/>
      <c r="J19" s="112"/>
      <c r="K19" s="495"/>
      <c r="L19" s="495"/>
    </row>
    <row r="20" spans="2:13" ht="18" customHeight="1" x14ac:dyDescent="0.3">
      <c r="B20" s="681" t="s">
        <v>9</v>
      </c>
      <c r="C20" s="681"/>
      <c r="D20" s="681"/>
      <c r="E20" s="681"/>
      <c r="F20" s="681"/>
      <c r="G20" s="681"/>
      <c r="H20" s="681"/>
      <c r="I20" s="681"/>
      <c r="J20" s="681"/>
      <c r="K20" s="681"/>
      <c r="L20" s="681"/>
      <c r="M20" s="469"/>
    </row>
    <row r="21" spans="2:13" ht="20.399999999999999" x14ac:dyDescent="0.3">
      <c r="B21" s="495" t="s">
        <v>689</v>
      </c>
      <c r="C21" s="498">
        <v>3.2</v>
      </c>
      <c r="D21" s="498">
        <v>2.5</v>
      </c>
      <c r="E21" s="498">
        <v>1.9</v>
      </c>
      <c r="F21" s="498">
        <v>1.6</v>
      </c>
      <c r="G21" s="496">
        <v>0.75</v>
      </c>
      <c r="H21" s="496">
        <v>1.5</v>
      </c>
      <c r="I21" s="496">
        <v>0.75</v>
      </c>
      <c r="J21" s="496">
        <v>1.25</v>
      </c>
      <c r="K21" s="495" t="s">
        <v>110</v>
      </c>
      <c r="L21" s="495" t="s">
        <v>690</v>
      </c>
      <c r="M21" s="469"/>
    </row>
    <row r="22" spans="2:13" x14ac:dyDescent="0.3">
      <c r="B22" s="497" t="s">
        <v>313</v>
      </c>
      <c r="C22" s="495">
        <v>75</v>
      </c>
      <c r="D22" s="495">
        <v>75</v>
      </c>
      <c r="E22" s="495">
        <v>75</v>
      </c>
      <c r="F22" s="495">
        <v>75</v>
      </c>
      <c r="G22" s="501"/>
      <c r="H22" s="501"/>
      <c r="I22" s="501"/>
      <c r="J22" s="501"/>
      <c r="K22" s="495" t="s">
        <v>168</v>
      </c>
      <c r="L22" s="495"/>
      <c r="M22" s="469"/>
    </row>
    <row r="23" spans="2:13" x14ac:dyDescent="0.3">
      <c r="B23" s="250" t="s">
        <v>314</v>
      </c>
      <c r="C23" s="495">
        <v>25</v>
      </c>
      <c r="D23" s="495">
        <v>25</v>
      </c>
      <c r="E23" s="495">
        <v>25</v>
      </c>
      <c r="F23" s="495">
        <v>25</v>
      </c>
      <c r="G23" s="501"/>
      <c r="H23" s="501"/>
      <c r="I23" s="501"/>
      <c r="J23" s="501"/>
      <c r="K23" s="495"/>
      <c r="L23" s="249"/>
      <c r="M23" s="469"/>
    </row>
    <row r="24" spans="2:13" x14ac:dyDescent="0.3">
      <c r="B24" s="250" t="s">
        <v>691</v>
      </c>
      <c r="C24" s="499">
        <v>26.5</v>
      </c>
      <c r="D24" s="499">
        <v>15.9</v>
      </c>
      <c r="E24" s="499">
        <v>10.6</v>
      </c>
      <c r="F24" s="499">
        <v>5.3</v>
      </c>
      <c r="G24" s="496">
        <v>0.9</v>
      </c>
      <c r="H24" s="496">
        <v>1.1000000000000001</v>
      </c>
      <c r="I24" s="496">
        <v>0.9</v>
      </c>
      <c r="J24" s="496">
        <v>1.1000000000000001</v>
      </c>
      <c r="K24" s="495" t="s">
        <v>692</v>
      </c>
      <c r="L24" s="249">
        <v>18</v>
      </c>
      <c r="M24" s="469"/>
    </row>
    <row r="25" spans="2:13" x14ac:dyDescent="0.3">
      <c r="B25" s="250" t="s">
        <v>693</v>
      </c>
      <c r="C25" s="499">
        <v>8.5</v>
      </c>
      <c r="D25" s="499">
        <v>5.3</v>
      </c>
      <c r="E25" s="499">
        <v>3.2</v>
      </c>
      <c r="F25" s="499">
        <v>2.1</v>
      </c>
      <c r="G25" s="496">
        <v>0.9</v>
      </c>
      <c r="H25" s="496">
        <v>1.1000000000000001</v>
      </c>
      <c r="I25" s="496">
        <v>0.9</v>
      </c>
      <c r="J25" s="496">
        <v>1.1000000000000001</v>
      </c>
      <c r="K25" s="495" t="s">
        <v>694</v>
      </c>
      <c r="L25" s="249">
        <v>26</v>
      </c>
      <c r="M25" s="469"/>
    </row>
    <row r="26" spans="2:13" x14ac:dyDescent="0.3">
      <c r="B26" s="497" t="s">
        <v>695</v>
      </c>
      <c r="C26" s="495">
        <v>0</v>
      </c>
      <c r="D26" s="495">
        <v>0</v>
      </c>
      <c r="E26" s="495">
        <v>0</v>
      </c>
      <c r="F26" s="495">
        <v>0</v>
      </c>
      <c r="G26" s="495"/>
      <c r="H26" s="495"/>
      <c r="I26" s="495"/>
      <c r="J26" s="495"/>
      <c r="K26" s="495"/>
      <c r="L26" s="495"/>
      <c r="M26" s="469"/>
    </row>
    <row r="27" spans="2:13" x14ac:dyDescent="0.3">
      <c r="B27" s="500" t="s">
        <v>244</v>
      </c>
      <c r="C27" s="250"/>
      <c r="D27" s="250"/>
      <c r="E27" s="250"/>
      <c r="F27" s="250"/>
      <c r="G27" s="495"/>
      <c r="H27" s="495"/>
      <c r="I27" s="495"/>
      <c r="J27" s="495"/>
      <c r="K27" s="250"/>
      <c r="L27" s="250"/>
      <c r="M27" s="469"/>
    </row>
    <row r="28" spans="2:13" ht="20.399999999999999" x14ac:dyDescent="0.3">
      <c r="B28" s="250" t="s">
        <v>696</v>
      </c>
      <c r="C28" s="249">
        <v>5</v>
      </c>
      <c r="D28" s="249">
        <v>4</v>
      </c>
      <c r="E28" s="249">
        <v>3</v>
      </c>
      <c r="F28" s="249">
        <v>2.5</v>
      </c>
      <c r="G28" s="496">
        <v>0.75</v>
      </c>
      <c r="H28" s="496">
        <v>1.5</v>
      </c>
      <c r="I28" s="496">
        <v>0.75</v>
      </c>
      <c r="J28" s="496">
        <v>1.25</v>
      </c>
      <c r="K28" s="249" t="s">
        <v>110</v>
      </c>
      <c r="L28" s="249" t="s">
        <v>690</v>
      </c>
      <c r="M28" s="469"/>
    </row>
    <row r="29" spans="2:13" x14ac:dyDescent="0.3">
      <c r="B29" s="250" t="s">
        <v>313</v>
      </c>
      <c r="C29" s="249">
        <v>75</v>
      </c>
      <c r="D29" s="249">
        <v>75</v>
      </c>
      <c r="E29" s="249">
        <v>75</v>
      </c>
      <c r="F29" s="249">
        <v>75</v>
      </c>
      <c r="G29" s="495"/>
      <c r="H29" s="495"/>
      <c r="I29" s="495"/>
      <c r="J29" s="495"/>
      <c r="K29" s="249" t="s">
        <v>168</v>
      </c>
      <c r="L29" s="249"/>
      <c r="M29" s="469"/>
    </row>
    <row r="30" spans="2:13" x14ac:dyDescent="0.3">
      <c r="B30" s="250" t="s">
        <v>314</v>
      </c>
      <c r="C30" s="249">
        <v>25</v>
      </c>
      <c r="D30" s="249">
        <v>25</v>
      </c>
      <c r="E30" s="249">
        <v>25</v>
      </c>
      <c r="F30" s="249">
        <v>25</v>
      </c>
      <c r="G30" s="495"/>
      <c r="H30" s="495"/>
      <c r="I30" s="495"/>
      <c r="J30" s="495"/>
      <c r="K30" s="249"/>
      <c r="L30" s="249"/>
      <c r="M30" s="469"/>
    </row>
    <row r="31" spans="2:13" x14ac:dyDescent="0.3">
      <c r="B31" s="250" t="s">
        <v>697</v>
      </c>
      <c r="C31" s="499">
        <v>0.25</v>
      </c>
      <c r="D31" s="499">
        <v>0.15</v>
      </c>
      <c r="E31" s="499">
        <v>0.1</v>
      </c>
      <c r="F31" s="499">
        <v>0.05</v>
      </c>
      <c r="G31" s="496">
        <v>0.9</v>
      </c>
      <c r="H31" s="496">
        <v>1.1000000000000001</v>
      </c>
      <c r="I31" s="496">
        <v>0.9</v>
      </c>
      <c r="J31" s="496">
        <v>1.1000000000000001</v>
      </c>
      <c r="K31" s="249" t="s">
        <v>692</v>
      </c>
      <c r="L31" s="249">
        <v>18</v>
      </c>
      <c r="M31" s="469"/>
    </row>
    <row r="32" spans="2:13" x14ac:dyDescent="0.3">
      <c r="B32" s="250" t="s">
        <v>698</v>
      </c>
      <c r="C32" s="499">
        <v>0.08</v>
      </c>
      <c r="D32" s="499">
        <v>0.05</v>
      </c>
      <c r="E32" s="499">
        <v>0.03</v>
      </c>
      <c r="F32" s="499">
        <v>0.02</v>
      </c>
      <c r="G32" s="496">
        <v>0.9</v>
      </c>
      <c r="H32" s="496">
        <v>1.1000000000000001</v>
      </c>
      <c r="I32" s="496">
        <v>0.9</v>
      </c>
      <c r="J32" s="496">
        <v>1.1000000000000001</v>
      </c>
      <c r="K32" s="249" t="s">
        <v>694</v>
      </c>
      <c r="L32" s="249">
        <v>26</v>
      </c>
      <c r="M32" s="469"/>
    </row>
    <row r="33" spans="2:13" x14ac:dyDescent="0.3">
      <c r="B33" s="250" t="s">
        <v>699</v>
      </c>
      <c r="C33" s="249">
        <v>0</v>
      </c>
      <c r="D33" s="249">
        <v>0</v>
      </c>
      <c r="E33" s="249">
        <v>0</v>
      </c>
      <c r="F33" s="249">
        <v>0</v>
      </c>
      <c r="G33" s="495"/>
      <c r="H33" s="495"/>
      <c r="I33" s="495"/>
      <c r="J33" s="495"/>
      <c r="K33" s="249"/>
      <c r="L33" s="249"/>
      <c r="M33" s="469"/>
    </row>
    <row r="35" spans="2:13" x14ac:dyDescent="0.3">
      <c r="B35" t="s">
        <v>6</v>
      </c>
    </row>
    <row r="36" spans="2:13" x14ac:dyDescent="0.3">
      <c r="B36" t="s">
        <v>747</v>
      </c>
    </row>
    <row r="37" spans="2:13" x14ac:dyDescent="0.3">
      <c r="B37" t="s">
        <v>748</v>
      </c>
    </row>
    <row r="38" spans="2:13" x14ac:dyDescent="0.3">
      <c r="B38" t="s">
        <v>749</v>
      </c>
    </row>
    <row r="39" spans="2:13" x14ac:dyDescent="0.3">
      <c r="B39" t="s">
        <v>750</v>
      </c>
    </row>
    <row r="40" spans="2:13" x14ac:dyDescent="0.3">
      <c r="B40" t="s">
        <v>751</v>
      </c>
    </row>
    <row r="41" spans="2:13" x14ac:dyDescent="0.3">
      <c r="B41" t="s">
        <v>752</v>
      </c>
    </row>
    <row r="42" spans="2:13" x14ac:dyDescent="0.3">
      <c r="B42" t="s">
        <v>753</v>
      </c>
    </row>
    <row r="43" spans="2:13" x14ac:dyDescent="0.3">
      <c r="B43" t="s">
        <v>754</v>
      </c>
    </row>
    <row r="44" spans="2:13" x14ac:dyDescent="0.3">
      <c r="B44" t="s">
        <v>755</v>
      </c>
    </row>
    <row r="45" spans="2:13" x14ac:dyDescent="0.3">
      <c r="B45" t="s">
        <v>756</v>
      </c>
    </row>
    <row r="46" spans="2:13" x14ac:dyDescent="0.3">
      <c r="B46" t="s">
        <v>757</v>
      </c>
    </row>
    <row r="47" spans="2:13" x14ac:dyDescent="0.3">
      <c r="B47" t="s">
        <v>758</v>
      </c>
    </row>
    <row r="48" spans="2:13" x14ac:dyDescent="0.3">
      <c r="B48" t="s">
        <v>759</v>
      </c>
    </row>
    <row r="49" spans="2:2" x14ac:dyDescent="0.3">
      <c r="B49" t="s">
        <v>760</v>
      </c>
    </row>
    <row r="50" spans="2:2" x14ac:dyDescent="0.3">
      <c r="B50" t="s">
        <v>761</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tabSelected="1" zoomScaleNormal="100" workbookViewId="0">
      <selection activeCell="B37" sqref="B37"/>
    </sheetView>
  </sheetViews>
  <sheetFormatPr defaultRowHeight="14.4" x14ac:dyDescent="0.3"/>
  <cols>
    <col min="1" max="1" width="2.109375" customWidth="1"/>
    <col min="2" max="2" width="39.88671875" customWidth="1"/>
    <col min="3" max="11" width="7" customWidth="1"/>
  </cols>
  <sheetData>
    <row r="2" spans="2:19" x14ac:dyDescent="0.3">
      <c r="G2" s="255"/>
      <c r="L2" s="211"/>
    </row>
    <row r="3" spans="2:19" ht="15" customHeight="1" x14ac:dyDescent="0.3">
      <c r="B3" s="292" t="s">
        <v>20</v>
      </c>
      <c r="C3" s="686" t="s">
        <v>952</v>
      </c>
      <c r="D3" s="686"/>
      <c r="E3" s="686"/>
      <c r="F3" s="686"/>
      <c r="G3" s="686"/>
      <c r="H3" s="686"/>
      <c r="I3" s="686"/>
      <c r="J3" s="686"/>
      <c r="K3" s="686"/>
      <c r="L3" s="686"/>
      <c r="M3" s="246"/>
    </row>
    <row r="4" spans="2:19" ht="15" customHeight="1" x14ac:dyDescent="0.3">
      <c r="B4" s="305"/>
      <c r="C4" s="292">
        <v>2020</v>
      </c>
      <c r="D4" s="292">
        <v>2030</v>
      </c>
      <c r="E4" s="292">
        <v>2040</v>
      </c>
      <c r="F4" s="292">
        <v>2050</v>
      </c>
      <c r="G4" s="661" t="s">
        <v>25</v>
      </c>
      <c r="H4" s="661"/>
      <c r="I4" s="661" t="s">
        <v>24</v>
      </c>
      <c r="J4" s="661"/>
      <c r="K4" s="510" t="s">
        <v>19</v>
      </c>
      <c r="L4" s="510" t="s">
        <v>18</v>
      </c>
    </row>
    <row r="5" spans="2:19" x14ac:dyDescent="0.3">
      <c r="B5" s="318"/>
      <c r="C5" s="318"/>
      <c r="D5" s="318"/>
      <c r="E5" s="318"/>
      <c r="F5" s="318"/>
      <c r="G5" s="295" t="s">
        <v>17</v>
      </c>
      <c r="H5" s="295" t="s">
        <v>16</v>
      </c>
      <c r="I5" s="295" t="s">
        <v>17</v>
      </c>
      <c r="J5" s="295" t="s">
        <v>16</v>
      </c>
      <c r="K5" s="319"/>
      <c r="L5" s="319"/>
    </row>
    <row r="6" spans="2:19" x14ac:dyDescent="0.3">
      <c r="B6" s="515" t="s">
        <v>15</v>
      </c>
      <c r="C6" s="516"/>
      <c r="D6" s="516"/>
      <c r="E6" s="516"/>
      <c r="F6" s="516"/>
      <c r="G6" s="516"/>
      <c r="H6" s="516"/>
      <c r="I6" s="516"/>
      <c r="J6" s="516"/>
      <c r="K6" s="517"/>
      <c r="L6" s="518"/>
    </row>
    <row r="7" spans="2:19" x14ac:dyDescent="0.3">
      <c r="B7" s="301" t="s">
        <v>791</v>
      </c>
      <c r="C7" s="519">
        <v>229</v>
      </c>
      <c r="D7" s="301">
        <f>+C7*2</f>
        <v>458</v>
      </c>
      <c r="E7" s="301">
        <f>+D7*2</f>
        <v>916</v>
      </c>
      <c r="F7" s="301">
        <f>+D7*5</f>
        <v>2290</v>
      </c>
      <c r="G7" s="325">
        <v>1</v>
      </c>
      <c r="H7" s="302">
        <v>1</v>
      </c>
      <c r="I7" s="302">
        <v>1</v>
      </c>
      <c r="J7" s="302">
        <v>1</v>
      </c>
      <c r="K7" s="379" t="s">
        <v>5</v>
      </c>
      <c r="L7" s="303"/>
    </row>
    <row r="8" spans="2:19" x14ac:dyDescent="0.3">
      <c r="B8" s="318" t="s">
        <v>765</v>
      </c>
      <c r="C8" s="520">
        <v>50</v>
      </c>
      <c r="D8" s="318">
        <v>100</v>
      </c>
      <c r="E8" s="318">
        <v>200</v>
      </c>
      <c r="F8" s="318">
        <v>500</v>
      </c>
      <c r="G8" s="323">
        <v>1</v>
      </c>
      <c r="H8" s="333">
        <v>1</v>
      </c>
      <c r="I8" s="333">
        <v>1</v>
      </c>
      <c r="J8" s="333">
        <v>1</v>
      </c>
      <c r="K8" s="380"/>
      <c r="L8" s="319"/>
    </row>
    <row r="9" spans="2:19" x14ac:dyDescent="0.3">
      <c r="B9" s="515" t="s">
        <v>240</v>
      </c>
      <c r="C9" s="516"/>
      <c r="D9" s="516"/>
      <c r="E9" s="516"/>
      <c r="F9" s="516"/>
      <c r="G9" s="516"/>
      <c r="H9" s="516"/>
      <c r="I9" s="516"/>
      <c r="J9" s="516"/>
      <c r="K9" s="517"/>
      <c r="L9" s="518"/>
    </row>
    <row r="10" spans="2:19" x14ac:dyDescent="0.3">
      <c r="B10" s="301" t="s">
        <v>766</v>
      </c>
      <c r="C10" s="346">
        <v>0.83899999999999997</v>
      </c>
      <c r="D10" s="346">
        <v>0.83899999999999997</v>
      </c>
      <c r="E10" s="346">
        <v>0.83899999999999997</v>
      </c>
      <c r="F10" s="346">
        <v>0.83899999999999997</v>
      </c>
      <c r="G10" s="325">
        <v>0.98</v>
      </c>
      <c r="H10" s="325">
        <v>1.02</v>
      </c>
      <c r="I10" s="325">
        <f t="shared" ref="I10:J12" si="0">+G10</f>
        <v>0.98</v>
      </c>
      <c r="J10" s="325">
        <f t="shared" si="0"/>
        <v>1.02</v>
      </c>
      <c r="K10" s="303" t="s">
        <v>4</v>
      </c>
      <c r="L10" s="303" t="s">
        <v>246</v>
      </c>
      <c r="M10" s="194"/>
    </row>
    <row r="11" spans="2:19" x14ac:dyDescent="0.3">
      <c r="B11" s="521" t="s">
        <v>767</v>
      </c>
      <c r="C11" s="522">
        <v>0.18</v>
      </c>
      <c r="D11" s="522">
        <v>0.18</v>
      </c>
      <c r="E11" s="522">
        <v>0.18</v>
      </c>
      <c r="F11" s="522">
        <v>0.18</v>
      </c>
      <c r="G11" s="308">
        <v>0.98</v>
      </c>
      <c r="H11" s="308">
        <v>1.02</v>
      </c>
      <c r="I11" s="308">
        <f t="shared" si="0"/>
        <v>0.98</v>
      </c>
      <c r="J11" s="308">
        <f t="shared" si="0"/>
        <v>1.02</v>
      </c>
      <c r="K11" s="303" t="s">
        <v>4</v>
      </c>
      <c r="L11" s="303" t="s">
        <v>246</v>
      </c>
      <c r="M11" s="194"/>
    </row>
    <row r="12" spans="2:19" x14ac:dyDescent="0.3">
      <c r="B12" s="521" t="s">
        <v>304</v>
      </c>
      <c r="C12" s="522">
        <v>0.94699999999999995</v>
      </c>
      <c r="D12" s="522">
        <v>0.94699999999999995</v>
      </c>
      <c r="E12" s="522">
        <v>0.94699999999999995</v>
      </c>
      <c r="F12" s="522">
        <v>0.94699999999999995</v>
      </c>
      <c r="G12" s="308">
        <v>0.98</v>
      </c>
      <c r="H12" s="308">
        <v>1.02</v>
      </c>
      <c r="I12" s="308">
        <f t="shared" si="0"/>
        <v>0.98</v>
      </c>
      <c r="J12" s="308">
        <f t="shared" si="0"/>
        <v>1.02</v>
      </c>
      <c r="K12" s="303" t="s">
        <v>4</v>
      </c>
      <c r="L12" s="303" t="s">
        <v>246</v>
      </c>
      <c r="M12" s="246"/>
      <c r="S12" s="523"/>
    </row>
    <row r="13" spans="2:19" x14ac:dyDescent="0.3">
      <c r="B13" s="318" t="s">
        <v>306</v>
      </c>
      <c r="C13" s="383">
        <v>5.2999999999999999E-2</v>
      </c>
      <c r="D13" s="383">
        <v>5.2999999999999999E-2</v>
      </c>
      <c r="E13" s="383">
        <v>5.2999999999999999E-2</v>
      </c>
      <c r="F13" s="383">
        <v>5.2999999999999999E-2</v>
      </c>
      <c r="G13" s="323">
        <v>0.95</v>
      </c>
      <c r="H13" s="323">
        <v>1.1000000000000001</v>
      </c>
      <c r="I13" s="323">
        <v>0.75</v>
      </c>
      <c r="J13" s="323">
        <v>1.5</v>
      </c>
      <c r="K13" s="319" t="s">
        <v>3</v>
      </c>
      <c r="L13" s="303" t="s">
        <v>246</v>
      </c>
    </row>
    <row r="14" spans="2:19" x14ac:dyDescent="0.3">
      <c r="B14" s="515" t="s">
        <v>241</v>
      </c>
      <c r="C14" s="524"/>
      <c r="D14" s="524"/>
      <c r="E14" s="524"/>
      <c r="F14" s="524"/>
      <c r="G14" s="525"/>
      <c r="H14" s="525"/>
      <c r="I14" s="525"/>
      <c r="J14" s="525"/>
      <c r="K14" s="517"/>
      <c r="L14" s="518"/>
    </row>
    <row r="15" spans="2:19" x14ac:dyDescent="0.3">
      <c r="B15" s="301" t="s">
        <v>768</v>
      </c>
      <c r="C15" s="526">
        <v>0.82299999999999995</v>
      </c>
      <c r="D15" s="526">
        <v>0.82299999999999995</v>
      </c>
      <c r="E15" s="526">
        <v>0.82299999999999995</v>
      </c>
      <c r="F15" s="526">
        <v>0.82299999999999995</v>
      </c>
      <c r="G15" s="325">
        <v>0.98</v>
      </c>
      <c r="H15" s="325">
        <v>1.02</v>
      </c>
      <c r="I15" s="325">
        <f>+G15</f>
        <v>0.98</v>
      </c>
      <c r="J15" s="325">
        <f>+H15</f>
        <v>1.02</v>
      </c>
      <c r="K15" s="303"/>
      <c r="L15" s="303" t="s">
        <v>246</v>
      </c>
    </row>
    <row r="16" spans="2:19" x14ac:dyDescent="0.3">
      <c r="B16" s="334" t="s">
        <v>800</v>
      </c>
      <c r="C16" s="527">
        <v>0.108</v>
      </c>
      <c r="D16" s="528">
        <v>0.108</v>
      </c>
      <c r="E16" s="528">
        <v>0.108</v>
      </c>
      <c r="F16" s="528">
        <v>0.108</v>
      </c>
      <c r="G16" s="325">
        <v>0.98</v>
      </c>
      <c r="H16" s="325">
        <v>1.02</v>
      </c>
      <c r="I16" s="325">
        <f>+G16</f>
        <v>0.98</v>
      </c>
      <c r="J16" s="325">
        <f>+H16</f>
        <v>1.02</v>
      </c>
      <c r="K16" s="337" t="s">
        <v>2</v>
      </c>
      <c r="L16" s="303" t="s">
        <v>246</v>
      </c>
    </row>
    <row r="17" spans="2:14" x14ac:dyDescent="0.3">
      <c r="B17" s="318" t="s">
        <v>600</v>
      </c>
      <c r="C17" s="529">
        <v>3.7999999999999999E-2</v>
      </c>
      <c r="D17" s="529">
        <v>3.7999999999999999E-2</v>
      </c>
      <c r="E17" s="529">
        <v>3.7999999999999999E-2</v>
      </c>
      <c r="F17" s="529">
        <v>3.7999999999999999E-2</v>
      </c>
      <c r="G17" s="323">
        <v>0</v>
      </c>
      <c r="H17" s="323">
        <v>1</v>
      </c>
      <c r="I17" s="323">
        <v>0</v>
      </c>
      <c r="J17" s="323">
        <v>1</v>
      </c>
      <c r="K17" s="319" t="s">
        <v>1</v>
      </c>
      <c r="L17" s="303" t="s">
        <v>246</v>
      </c>
    </row>
    <row r="18" spans="2:14" x14ac:dyDescent="0.3">
      <c r="B18" s="530"/>
      <c r="C18" s="516"/>
      <c r="D18" s="516"/>
      <c r="E18" s="516"/>
      <c r="F18" s="516"/>
      <c r="G18" s="516"/>
      <c r="H18" s="516"/>
      <c r="I18" s="516"/>
      <c r="J18" s="516"/>
      <c r="K18" s="517"/>
      <c r="L18" s="518"/>
    </row>
    <row r="19" spans="2:14" x14ac:dyDescent="0.3">
      <c r="B19" s="519" t="s">
        <v>769</v>
      </c>
      <c r="C19" s="325">
        <v>0.05</v>
      </c>
      <c r="D19" s="325">
        <v>0.03</v>
      </c>
      <c r="E19" s="325">
        <v>0.03</v>
      </c>
      <c r="F19" s="325">
        <v>0.02</v>
      </c>
      <c r="G19" s="325">
        <v>0.02</v>
      </c>
      <c r="H19" s="325">
        <v>0.08</v>
      </c>
      <c r="I19" s="325">
        <v>0.02</v>
      </c>
      <c r="J19" s="325">
        <v>0.04</v>
      </c>
      <c r="K19" s="303"/>
      <c r="L19" s="303" t="s">
        <v>248</v>
      </c>
    </row>
    <row r="20" spans="2:14" x14ac:dyDescent="0.3">
      <c r="B20" s="305" t="s">
        <v>23</v>
      </c>
      <c r="C20" s="531">
        <v>0.03</v>
      </c>
      <c r="D20" s="531">
        <v>0.03</v>
      </c>
      <c r="E20" s="531">
        <v>0.03</v>
      </c>
      <c r="F20" s="531">
        <v>0.03</v>
      </c>
      <c r="G20" s="308"/>
      <c r="H20" s="308"/>
      <c r="I20" s="308"/>
      <c r="J20" s="308"/>
      <c r="K20" s="511"/>
      <c r="L20" s="303" t="s">
        <v>248</v>
      </c>
    </row>
    <row r="21" spans="2:14" x14ac:dyDescent="0.3">
      <c r="B21" s="521" t="s">
        <v>770</v>
      </c>
      <c r="C21" s="372" t="s">
        <v>771</v>
      </c>
      <c r="D21" s="372" t="s">
        <v>771</v>
      </c>
      <c r="E21" s="372" t="s">
        <v>771</v>
      </c>
      <c r="F21" s="372" t="s">
        <v>771</v>
      </c>
      <c r="G21" s="308"/>
      <c r="H21" s="308"/>
      <c r="I21" s="308"/>
      <c r="J21" s="308"/>
      <c r="K21" s="511"/>
      <c r="L21" s="303" t="s">
        <v>247</v>
      </c>
      <c r="M21" s="211"/>
    </row>
    <row r="22" spans="2:14" x14ac:dyDescent="0.3">
      <c r="B22" s="305" t="s">
        <v>14</v>
      </c>
      <c r="C22" s="309">
        <v>30</v>
      </c>
      <c r="D22" s="309">
        <v>30</v>
      </c>
      <c r="E22" s="309">
        <v>30</v>
      </c>
      <c r="F22" s="309">
        <v>30</v>
      </c>
      <c r="G22" s="305"/>
      <c r="H22" s="305"/>
      <c r="I22" s="305"/>
      <c r="J22" s="305"/>
      <c r="K22" s="511"/>
      <c r="L22" s="511"/>
      <c r="N22" s="523"/>
    </row>
    <row r="23" spans="2:14" x14ac:dyDescent="0.3">
      <c r="B23" s="318" t="s">
        <v>12</v>
      </c>
      <c r="C23" s="327">
        <v>2</v>
      </c>
      <c r="D23" s="327">
        <v>2</v>
      </c>
      <c r="E23" s="327">
        <v>2</v>
      </c>
      <c r="F23" s="327">
        <v>2</v>
      </c>
      <c r="G23" s="318"/>
      <c r="H23" s="318"/>
      <c r="I23" s="318"/>
      <c r="J23" s="318"/>
      <c r="K23" s="319"/>
      <c r="L23" s="319"/>
      <c r="N23" s="523"/>
    </row>
    <row r="24" spans="2:14" x14ac:dyDescent="0.3">
      <c r="B24" s="515" t="s">
        <v>9</v>
      </c>
      <c r="C24" s="532"/>
      <c r="D24" s="532"/>
      <c r="E24" s="532"/>
      <c r="F24" s="532"/>
      <c r="G24" s="516"/>
      <c r="H24" s="516"/>
      <c r="I24" s="516"/>
      <c r="J24" s="516"/>
      <c r="K24" s="517"/>
      <c r="L24" s="518"/>
    </row>
    <row r="25" spans="2:14" x14ac:dyDescent="0.3">
      <c r="B25" s="301" t="s">
        <v>793</v>
      </c>
      <c r="C25" s="330">
        <v>1.586288872912142</v>
      </c>
      <c r="D25" s="330">
        <v>1.2974289346221439</v>
      </c>
      <c r="E25" s="330">
        <v>1.0611697964598805</v>
      </c>
      <c r="F25" s="330">
        <v>0.81354630677182382</v>
      </c>
      <c r="G25" s="533">
        <v>1.24</v>
      </c>
      <c r="H25" s="533">
        <v>2.09</v>
      </c>
      <c r="I25" s="533">
        <v>0.56999999999999995</v>
      </c>
      <c r="J25" s="533">
        <v>0.95</v>
      </c>
      <c r="K25" s="303" t="s">
        <v>799</v>
      </c>
      <c r="L25" s="303" t="s">
        <v>248</v>
      </c>
      <c r="M25" s="246"/>
      <c r="N25" s="523"/>
    </row>
    <row r="26" spans="2:14" x14ac:dyDescent="0.3">
      <c r="B26" s="305" t="s">
        <v>266</v>
      </c>
      <c r="C26" s="512">
        <v>50</v>
      </c>
      <c r="D26" s="512">
        <v>50</v>
      </c>
      <c r="E26" s="512">
        <v>50</v>
      </c>
      <c r="F26" s="512">
        <v>50</v>
      </c>
      <c r="G26" s="306"/>
      <c r="H26" s="306"/>
      <c r="I26" s="306"/>
      <c r="J26" s="306"/>
      <c r="K26" s="511"/>
      <c r="L26" s="303" t="s">
        <v>248</v>
      </c>
      <c r="M26" s="211"/>
    </row>
    <row r="27" spans="2:14" x14ac:dyDescent="0.3">
      <c r="B27" s="305" t="s">
        <v>314</v>
      </c>
      <c r="C27" s="512">
        <v>50</v>
      </c>
      <c r="D27" s="512">
        <v>50</v>
      </c>
      <c r="E27" s="512">
        <v>50</v>
      </c>
      <c r="F27" s="512">
        <v>50</v>
      </c>
      <c r="G27" s="306"/>
      <c r="H27" s="306"/>
      <c r="I27" s="306"/>
      <c r="J27" s="306"/>
      <c r="K27" s="511"/>
      <c r="L27" s="303" t="s">
        <v>248</v>
      </c>
      <c r="M27" s="211"/>
    </row>
    <row r="28" spans="2:14" x14ac:dyDescent="0.3">
      <c r="B28" s="305" t="s">
        <v>797</v>
      </c>
      <c r="C28" s="348">
        <v>47.588666187364261</v>
      </c>
      <c r="D28" s="348">
        <v>38.922868038664312</v>
      </c>
      <c r="E28" s="348">
        <v>31.835093893796415</v>
      </c>
      <c r="F28" s="348">
        <v>24.406389203154713</v>
      </c>
      <c r="G28" s="348">
        <f>+G25*0.03*1000</f>
        <v>37.199999999999996</v>
      </c>
      <c r="H28" s="348">
        <f t="shared" ref="H28:J28" si="1">+H25*0.03*1000</f>
        <v>62.699999999999989</v>
      </c>
      <c r="I28" s="348">
        <f t="shared" si="1"/>
        <v>17.099999999999998</v>
      </c>
      <c r="J28" s="348">
        <f t="shared" si="1"/>
        <v>28.499999999999996</v>
      </c>
      <c r="K28" s="511" t="s">
        <v>40</v>
      </c>
      <c r="L28" s="303" t="s">
        <v>248</v>
      </c>
      <c r="M28" s="211"/>
    </row>
    <row r="29" spans="2:14" x14ac:dyDescent="0.3">
      <c r="B29" s="305" t="s">
        <v>796</v>
      </c>
      <c r="C29" s="311">
        <v>0.02</v>
      </c>
      <c r="D29" s="311">
        <v>0.02</v>
      </c>
      <c r="E29" s="311">
        <v>0.02</v>
      </c>
      <c r="F29" s="311">
        <v>0.02</v>
      </c>
      <c r="G29" s="311">
        <v>0.01</v>
      </c>
      <c r="H29" s="311">
        <v>0.04</v>
      </c>
      <c r="I29" s="311">
        <v>0.01</v>
      </c>
      <c r="J29" s="311">
        <v>0.04</v>
      </c>
      <c r="K29" s="511" t="s">
        <v>41</v>
      </c>
      <c r="L29" s="303" t="s">
        <v>248</v>
      </c>
      <c r="M29" s="211"/>
      <c r="N29" s="523"/>
    </row>
    <row r="30" spans="2:14" x14ac:dyDescent="0.3">
      <c r="B30" s="318" t="s">
        <v>773</v>
      </c>
      <c r="C30" s="318" t="s">
        <v>774</v>
      </c>
      <c r="D30" s="318" t="s">
        <v>774</v>
      </c>
      <c r="E30" s="305" t="s">
        <v>774</v>
      </c>
      <c r="F30" s="305" t="s">
        <v>774</v>
      </c>
      <c r="G30" s="333"/>
      <c r="H30" s="333"/>
      <c r="I30" s="333"/>
      <c r="J30" s="333"/>
      <c r="K30" s="319"/>
      <c r="L30" s="319"/>
      <c r="M30" s="211"/>
    </row>
    <row r="31" spans="2:14" x14ac:dyDescent="0.3">
      <c r="B31" s="515" t="s">
        <v>244</v>
      </c>
      <c r="C31" s="516"/>
      <c r="D31" s="516"/>
      <c r="E31" s="516"/>
      <c r="F31" s="516"/>
      <c r="G31" s="534"/>
      <c r="H31" s="534"/>
      <c r="I31" s="534"/>
      <c r="J31" s="534"/>
      <c r="K31" s="517"/>
      <c r="L31" s="518"/>
      <c r="M31" s="211"/>
    </row>
    <row r="32" spans="2:14" x14ac:dyDescent="0.3">
      <c r="B32" s="535" t="s">
        <v>775</v>
      </c>
      <c r="C32" s="536">
        <v>1.0900000000000001</v>
      </c>
      <c r="D32" s="536">
        <v>1.0900000000000001</v>
      </c>
      <c r="E32" s="536">
        <v>1.0900000000000001</v>
      </c>
      <c r="F32" s="536">
        <v>1.0900000000000001</v>
      </c>
      <c r="G32" s="537">
        <v>0.97</v>
      </c>
      <c r="H32" s="537">
        <v>1</v>
      </c>
      <c r="I32" s="537">
        <v>0.97</v>
      </c>
      <c r="J32" s="537">
        <v>1</v>
      </c>
      <c r="K32" s="538" t="s">
        <v>0</v>
      </c>
      <c r="L32" s="303" t="s">
        <v>248</v>
      </c>
      <c r="M32" s="246"/>
    </row>
    <row r="33" spans="2:14" x14ac:dyDescent="0.3">
      <c r="B33" s="301" t="s">
        <v>794</v>
      </c>
      <c r="C33" s="351">
        <v>18.899999999999999</v>
      </c>
      <c r="D33" s="351">
        <v>18.899999999999999</v>
      </c>
      <c r="E33" s="351">
        <v>18.899999999999999</v>
      </c>
      <c r="F33" s="351">
        <v>18.899999999999999</v>
      </c>
      <c r="G33" s="302"/>
      <c r="H33" s="302"/>
      <c r="I33" s="302"/>
      <c r="J33" s="302"/>
      <c r="K33" s="303"/>
      <c r="L33" s="303"/>
    </row>
    <row r="34" spans="2:14" x14ac:dyDescent="0.3">
      <c r="B34" s="305" t="s">
        <v>776</v>
      </c>
      <c r="C34" s="309">
        <v>626</v>
      </c>
      <c r="D34" s="309">
        <v>626</v>
      </c>
      <c r="E34" s="309">
        <v>626</v>
      </c>
      <c r="F34" s="309">
        <v>626</v>
      </c>
      <c r="G34" s="306"/>
      <c r="H34" s="306"/>
      <c r="I34" s="306"/>
      <c r="J34" s="306"/>
      <c r="K34" s="511"/>
      <c r="L34" s="511"/>
    </row>
    <row r="35" spans="2:14" x14ac:dyDescent="0.3">
      <c r="B35" s="305" t="s">
        <v>795</v>
      </c>
      <c r="C35" s="311">
        <v>0.34635128229522749</v>
      </c>
      <c r="D35" s="311">
        <v>0.28328142677339391</v>
      </c>
      <c r="E35" s="311">
        <v>0.23169646210914421</v>
      </c>
      <c r="F35" s="311">
        <v>0.1776301979851144</v>
      </c>
      <c r="G35" s="349">
        <v>0.27074235807860264</v>
      </c>
      <c r="H35" s="349">
        <v>0.45633187772925765</v>
      </c>
      <c r="I35" s="349">
        <v>0.12445414847161572</v>
      </c>
      <c r="J35" s="349">
        <v>0.20742358078602621</v>
      </c>
      <c r="K35" s="511" t="s">
        <v>772</v>
      </c>
      <c r="L35" s="303" t="s">
        <v>248</v>
      </c>
    </row>
    <row r="36" spans="2:14" x14ac:dyDescent="0.3">
      <c r="B36" s="305" t="s">
        <v>1013</v>
      </c>
      <c r="C36" s="349">
        <v>10.390538468856825</v>
      </c>
      <c r="D36" s="349">
        <v>8.4984428032018169</v>
      </c>
      <c r="E36" s="349">
        <v>6.9508938632743256</v>
      </c>
      <c r="F36" s="349">
        <v>5.3289059395534313</v>
      </c>
      <c r="G36" s="349">
        <v>8.1222707423580793</v>
      </c>
      <c r="H36" s="349">
        <v>13.689956331877729</v>
      </c>
      <c r="I36" s="349">
        <v>3.7336244541484715</v>
      </c>
      <c r="J36" s="349">
        <v>6.2227074235807862</v>
      </c>
      <c r="K36" s="511"/>
      <c r="L36" s="303" t="s">
        <v>248</v>
      </c>
      <c r="M36" s="194"/>
    </row>
    <row r="37" spans="2:14" x14ac:dyDescent="0.3">
      <c r="B37" s="305" t="s">
        <v>777</v>
      </c>
      <c r="C37" s="311">
        <v>0.1</v>
      </c>
      <c r="D37" s="311">
        <v>0.1</v>
      </c>
      <c r="E37" s="311">
        <v>0.1</v>
      </c>
      <c r="F37" s="311">
        <v>0.1</v>
      </c>
      <c r="G37" s="311">
        <v>0.05</v>
      </c>
      <c r="H37" s="311">
        <v>0.2</v>
      </c>
      <c r="I37" s="311">
        <v>0.05</v>
      </c>
      <c r="J37" s="311">
        <v>0.2</v>
      </c>
      <c r="K37" s="511"/>
      <c r="L37" s="303" t="s">
        <v>248</v>
      </c>
      <c r="N37" s="523"/>
    </row>
    <row r="38" spans="2:14" x14ac:dyDescent="0.3">
      <c r="B38" s="305" t="s">
        <v>792</v>
      </c>
      <c r="C38" s="305" t="s">
        <v>774</v>
      </c>
      <c r="D38" s="305" t="s">
        <v>774</v>
      </c>
      <c r="E38" s="305" t="s">
        <v>774</v>
      </c>
      <c r="F38" s="305" t="s">
        <v>774</v>
      </c>
      <c r="G38" s="305"/>
      <c r="H38" s="305"/>
      <c r="I38" s="305"/>
      <c r="J38" s="305"/>
      <c r="K38" s="511"/>
      <c r="L38" s="511"/>
    </row>
    <row r="40" spans="2:14" x14ac:dyDescent="0.3">
      <c r="B40" s="253" t="s">
        <v>6</v>
      </c>
    </row>
    <row r="41" spans="2:14" x14ac:dyDescent="0.3">
      <c r="B41" s="252" t="s">
        <v>778</v>
      </c>
    </row>
    <row r="42" spans="2:14" x14ac:dyDescent="0.3">
      <c r="B42" s="252" t="s">
        <v>779</v>
      </c>
    </row>
    <row r="43" spans="2:14" x14ac:dyDescent="0.3">
      <c r="B43" s="539" t="s">
        <v>780</v>
      </c>
    </row>
    <row r="44" spans="2:14" x14ac:dyDescent="0.3">
      <c r="B44" s="252" t="s">
        <v>781</v>
      </c>
    </row>
    <row r="45" spans="2:14" x14ac:dyDescent="0.3">
      <c r="B45" s="252" t="s">
        <v>782</v>
      </c>
    </row>
    <row r="46" spans="2:14" x14ac:dyDescent="0.3">
      <c r="B46" s="539" t="s">
        <v>783</v>
      </c>
    </row>
    <row r="47" spans="2:14" x14ac:dyDescent="0.3">
      <c r="B47" s="540" t="s">
        <v>784</v>
      </c>
    </row>
    <row r="48" spans="2:14" x14ac:dyDescent="0.3">
      <c r="B48" s="252" t="s">
        <v>785</v>
      </c>
    </row>
    <row r="49" spans="2:2" x14ac:dyDescent="0.3">
      <c r="B49" s="252" t="s">
        <v>786</v>
      </c>
    </row>
    <row r="50" spans="2:2" x14ac:dyDescent="0.3">
      <c r="B50" s="252" t="s">
        <v>798</v>
      </c>
    </row>
    <row r="52" spans="2:2" x14ac:dyDescent="0.3">
      <c r="B52" s="253" t="s">
        <v>287</v>
      </c>
    </row>
    <row r="53" spans="2:2" x14ac:dyDescent="0.3">
      <c r="B53" s="540" t="s">
        <v>787</v>
      </c>
    </row>
    <row r="54" spans="2:2" x14ac:dyDescent="0.3">
      <c r="B54" s="540" t="s">
        <v>788</v>
      </c>
    </row>
    <row r="55" spans="2:2" x14ac:dyDescent="0.3">
      <c r="B55" s="540" t="s">
        <v>789</v>
      </c>
    </row>
    <row r="56" spans="2:2" x14ac:dyDescent="0.3">
      <c r="B56" s="540"/>
    </row>
    <row r="64" spans="2:2" x14ac:dyDescent="0.3">
      <c r="B64" s="252"/>
    </row>
    <row r="65" spans="2:2" x14ac:dyDescent="0.3">
      <c r="B65" s="252"/>
    </row>
    <row r="66" spans="2:2" x14ac:dyDescent="0.3">
      <c r="B66" s="252"/>
    </row>
    <row r="67" spans="2:2" x14ac:dyDescent="0.3">
      <c r="B67" s="252"/>
    </row>
    <row r="68" spans="2:2" x14ac:dyDescent="0.3">
      <c r="B68" s="252"/>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B58" sqref="B5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136</v>
      </c>
      <c r="D3" s="620"/>
      <c r="E3" s="620"/>
      <c r="F3" s="620"/>
      <c r="G3" s="620"/>
      <c r="H3" s="620"/>
      <c r="I3" s="620"/>
      <c r="J3" s="620"/>
      <c r="K3" s="620"/>
      <c r="L3" s="620"/>
    </row>
    <row r="4" spans="1:13" x14ac:dyDescent="0.3">
      <c r="A4" s="1"/>
      <c r="B4" s="171"/>
      <c r="C4" s="130">
        <v>2015</v>
      </c>
      <c r="D4" s="130">
        <v>2020</v>
      </c>
      <c r="E4" s="130">
        <v>2030</v>
      </c>
      <c r="F4" s="130">
        <v>2050</v>
      </c>
      <c r="G4" s="621" t="s">
        <v>25</v>
      </c>
      <c r="H4" s="621"/>
      <c r="I4" s="621" t="s">
        <v>24</v>
      </c>
      <c r="J4" s="621"/>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22">
        <v>1</v>
      </c>
      <c r="D6" s="623"/>
      <c r="E6" s="623"/>
      <c r="F6" s="623"/>
      <c r="G6" s="110"/>
      <c r="H6" s="110"/>
      <c r="I6" s="110"/>
      <c r="J6" s="110"/>
      <c r="K6" s="110" t="s">
        <v>88</v>
      </c>
      <c r="L6" s="111"/>
      <c r="M6" s="10"/>
    </row>
    <row r="7" spans="1:13" x14ac:dyDescent="0.3">
      <c r="A7" s="1"/>
      <c r="B7" s="171"/>
      <c r="C7" s="617"/>
      <c r="D7" s="618"/>
      <c r="E7" s="618"/>
      <c r="F7" s="618"/>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06"/>
      <c r="B40" s="607"/>
      <c r="C40" s="607"/>
      <c r="D40" s="607"/>
      <c r="E40" s="607"/>
      <c r="F40" s="607"/>
      <c r="G40" s="607"/>
      <c r="H40" s="607"/>
      <c r="I40" s="607"/>
      <c r="J40" s="99"/>
      <c r="K40" s="146"/>
      <c r="L40" s="606"/>
      <c r="M40" s="606"/>
      <c r="N40" s="10"/>
    </row>
    <row r="41" spans="1:14" hidden="1" x14ac:dyDescent="0.3">
      <c r="A41" s="146"/>
      <c r="C41" s="606"/>
      <c r="D41" s="607"/>
      <c r="E41" s="607"/>
      <c r="F41" s="607"/>
      <c r="G41" s="607"/>
      <c r="H41" s="607"/>
      <c r="I41" s="607"/>
      <c r="J41" s="607"/>
      <c r="K41" s="607"/>
      <c r="L41" s="606"/>
      <c r="M41" s="606"/>
      <c r="N41" s="10"/>
    </row>
    <row r="42" spans="1:14" hidden="1" x14ac:dyDescent="0.3">
      <c r="A42" s="170"/>
      <c r="B42" s="606"/>
      <c r="C42" s="607"/>
      <c r="D42" s="607"/>
      <c r="E42" s="607"/>
      <c r="F42" s="607"/>
      <c r="G42" s="607"/>
      <c r="H42" s="607"/>
      <c r="I42" s="607"/>
      <c r="J42" s="607"/>
      <c r="K42" s="146"/>
      <c r="L42" s="606"/>
      <c r="M42" s="606"/>
      <c r="N42" s="10"/>
    </row>
    <row r="43" spans="1:14" hidden="1" x14ac:dyDescent="0.3">
      <c r="A43" s="146"/>
      <c r="C43" s="606"/>
      <c r="D43" s="607"/>
      <c r="E43" s="607"/>
      <c r="F43" s="607"/>
      <c r="G43" s="607"/>
      <c r="H43" s="607"/>
      <c r="I43" s="607"/>
      <c r="J43" s="607"/>
      <c r="K43" s="607"/>
      <c r="L43" s="606"/>
      <c r="M43" s="606"/>
      <c r="N43" s="10"/>
    </row>
    <row r="44" spans="1:14" hidden="1" x14ac:dyDescent="0.3">
      <c r="A44" s="146"/>
      <c r="B44" s="606"/>
      <c r="C44" s="607"/>
      <c r="D44" s="607"/>
      <c r="E44" s="607"/>
      <c r="F44" s="607"/>
      <c r="G44" s="607"/>
      <c r="H44" s="607"/>
      <c r="I44" s="607"/>
      <c r="J44" s="607"/>
      <c r="K44" s="146"/>
      <c r="L44" s="606"/>
      <c r="M44" s="606"/>
      <c r="N44" s="10"/>
    </row>
    <row r="45" spans="1:14" hidden="1" x14ac:dyDescent="0.3">
      <c r="B45" s="197"/>
      <c r="L45" s="606"/>
      <c r="M45" s="606"/>
      <c r="N45" s="10"/>
    </row>
    <row r="46" spans="1:14" x14ac:dyDescent="0.3">
      <c r="A46" s="146"/>
      <c r="B46" s="99"/>
      <c r="C46" s="99"/>
      <c r="D46" s="198"/>
      <c r="E46" s="99"/>
      <c r="F46" s="99"/>
      <c r="G46" s="99"/>
      <c r="H46" s="99"/>
      <c r="I46" s="99"/>
      <c r="J46" s="99"/>
      <c r="K46" s="146"/>
      <c r="L46" s="606"/>
      <c r="M46" s="606"/>
      <c r="N46" s="10"/>
    </row>
    <row r="47" spans="1:14" x14ac:dyDescent="0.3">
      <c r="A47" s="624" t="s">
        <v>6</v>
      </c>
      <c r="B47" s="625"/>
      <c r="C47" s="148"/>
      <c r="D47" s="148"/>
      <c r="E47" s="148"/>
      <c r="F47" s="148"/>
      <c r="G47" s="148"/>
      <c r="H47" s="148"/>
      <c r="I47" s="148"/>
      <c r="J47" s="148"/>
      <c r="K47" s="146"/>
      <c r="L47" s="606"/>
      <c r="M47" s="606"/>
      <c r="N47" s="10"/>
    </row>
    <row r="48" spans="1:14" x14ac:dyDescent="0.3">
      <c r="A48" s="149" t="s">
        <v>5</v>
      </c>
      <c r="B48" s="405" t="s">
        <v>156</v>
      </c>
      <c r="C48" s="410"/>
      <c r="D48" s="410"/>
      <c r="E48" s="410"/>
      <c r="F48" s="410"/>
      <c r="G48" s="410"/>
      <c r="H48" s="410"/>
      <c r="I48" s="410"/>
      <c r="J48" s="410"/>
      <c r="K48" s="402"/>
      <c r="L48" s="402"/>
      <c r="M48" s="402"/>
      <c r="N48" s="406"/>
    </row>
    <row r="49" spans="1:14" x14ac:dyDescent="0.3">
      <c r="A49" s="149" t="s">
        <v>4</v>
      </c>
      <c r="B49" s="405" t="s">
        <v>157</v>
      </c>
      <c r="C49" s="410"/>
      <c r="D49" s="410"/>
      <c r="E49" s="410"/>
      <c r="F49" s="410"/>
      <c r="G49" s="410"/>
      <c r="H49" s="410"/>
      <c r="I49" s="410"/>
      <c r="J49" s="410"/>
      <c r="K49" s="402"/>
      <c r="L49" s="402"/>
      <c r="M49" s="402"/>
      <c r="N49" s="407"/>
    </row>
    <row r="50" spans="1:14" ht="15" customHeight="1" x14ac:dyDescent="0.3">
      <c r="A50" s="149" t="s">
        <v>3</v>
      </c>
      <c r="B50" s="404" t="s">
        <v>158</v>
      </c>
      <c r="C50" s="404"/>
      <c r="D50" s="404"/>
      <c r="E50" s="404"/>
      <c r="F50" s="404"/>
      <c r="G50" s="404"/>
      <c r="H50" s="404"/>
      <c r="I50" s="404"/>
      <c r="J50" s="404"/>
      <c r="K50" s="404"/>
      <c r="L50" s="404"/>
      <c r="M50" s="404"/>
      <c r="N50" s="399"/>
    </row>
    <row r="51" spans="1:14" x14ac:dyDescent="0.3">
      <c r="A51" s="149" t="s">
        <v>2</v>
      </c>
      <c r="B51" s="405" t="s">
        <v>159</v>
      </c>
      <c r="D51" s="410"/>
      <c r="E51" s="410"/>
      <c r="F51" s="410"/>
      <c r="G51" s="410"/>
      <c r="H51" s="410"/>
      <c r="I51" s="410"/>
      <c r="J51" s="410"/>
      <c r="K51" s="410"/>
      <c r="L51" s="402"/>
      <c r="M51" s="402"/>
      <c r="N51" s="399"/>
    </row>
    <row r="52" spans="1:14" ht="15" customHeight="1" x14ac:dyDescent="0.3">
      <c r="A52" s="149" t="s">
        <v>1</v>
      </c>
      <c r="B52" s="405" t="s">
        <v>160</v>
      </c>
      <c r="C52" s="405"/>
      <c r="D52" s="405"/>
      <c r="E52" s="405"/>
      <c r="F52" s="405"/>
      <c r="G52" s="405"/>
      <c r="H52" s="405"/>
      <c r="I52" s="405"/>
      <c r="J52" s="405"/>
      <c r="K52" s="146"/>
      <c r="L52" s="91"/>
      <c r="M52" s="91"/>
      <c r="N52" s="399"/>
    </row>
    <row r="53" spans="1:14" ht="15" customHeight="1" x14ac:dyDescent="0.3">
      <c r="A53" s="149" t="s">
        <v>0</v>
      </c>
      <c r="B53" s="405" t="s">
        <v>161</v>
      </c>
      <c r="C53" s="405"/>
      <c r="D53" s="405"/>
      <c r="E53" s="405"/>
      <c r="F53" s="405"/>
      <c r="G53" s="405"/>
      <c r="H53" s="405"/>
      <c r="I53" s="405"/>
      <c r="J53" s="405"/>
      <c r="K53" s="405"/>
      <c r="L53" s="405"/>
      <c r="M53" s="405"/>
      <c r="N53" s="399"/>
    </row>
    <row r="54" spans="1:14" ht="15" customHeight="1" x14ac:dyDescent="0.3">
      <c r="A54" s="149" t="s">
        <v>40</v>
      </c>
      <c r="B54" s="91" t="s">
        <v>162</v>
      </c>
      <c r="C54" s="91"/>
      <c r="D54" s="91"/>
      <c r="E54" s="91"/>
      <c r="F54" s="91"/>
      <c r="G54" s="91"/>
      <c r="H54" s="91"/>
      <c r="I54" s="91"/>
      <c r="J54" s="91"/>
      <c r="K54" s="91"/>
      <c r="L54" s="91"/>
      <c r="M54" s="91"/>
      <c r="N54" s="399"/>
    </row>
    <row r="55" spans="1:14" ht="15" customHeight="1" x14ac:dyDescent="0.3">
      <c r="A55" s="149" t="s">
        <v>41</v>
      </c>
      <c r="B55" s="91" t="s">
        <v>163</v>
      </c>
      <c r="C55" s="91"/>
      <c r="D55" s="91"/>
      <c r="E55" s="91"/>
      <c r="F55" s="91"/>
      <c r="G55" s="91"/>
      <c r="H55" s="91"/>
      <c r="I55" s="91"/>
      <c r="J55" s="91"/>
      <c r="K55" s="91"/>
      <c r="L55" s="406"/>
      <c r="M55" s="406"/>
      <c r="N55" s="399"/>
    </row>
    <row r="56" spans="1:14" ht="15" customHeight="1" x14ac:dyDescent="0.3">
      <c r="A56" s="149" t="s">
        <v>98</v>
      </c>
      <c r="B56" s="404" t="s">
        <v>128</v>
      </c>
      <c r="C56" s="404"/>
      <c r="D56" s="404"/>
      <c r="E56" s="404"/>
      <c r="F56" s="404"/>
      <c r="G56" s="404"/>
      <c r="H56" s="404"/>
      <c r="I56" s="404"/>
      <c r="J56" s="404"/>
      <c r="K56" s="406"/>
      <c r="L56" s="406"/>
      <c r="M56" s="406"/>
      <c r="N56" s="399"/>
    </row>
    <row r="57" spans="1:14" ht="15" customHeight="1" x14ac:dyDescent="0.3">
      <c r="A57" s="149" t="s">
        <v>110</v>
      </c>
      <c r="B57" s="247" t="s">
        <v>129</v>
      </c>
      <c r="C57" s="247"/>
      <c r="D57" s="247"/>
      <c r="E57" s="247"/>
      <c r="F57" s="247"/>
      <c r="G57" s="247"/>
      <c r="H57" s="247"/>
      <c r="I57" s="247"/>
      <c r="J57" s="247"/>
      <c r="K57" s="247"/>
      <c r="L57" s="247"/>
      <c r="M57" s="247"/>
      <c r="N57" s="247"/>
    </row>
    <row r="58" spans="1:14" x14ac:dyDescent="0.3">
      <c r="A58" s="149"/>
      <c r="B58" s="210"/>
      <c r="C58" s="408"/>
      <c r="D58" s="408"/>
      <c r="E58" s="408"/>
      <c r="F58" s="408"/>
      <c r="G58" s="408"/>
      <c r="H58" s="408"/>
      <c r="I58" s="408"/>
      <c r="J58" s="408"/>
      <c r="K58" s="408"/>
      <c r="L58" s="408"/>
      <c r="M58" s="408"/>
      <c r="N58" s="408"/>
    </row>
    <row r="59" spans="1:14" x14ac:dyDescent="0.3">
      <c r="A59" s="147" t="s">
        <v>27</v>
      </c>
      <c r="B59" s="409"/>
      <c r="C59" s="409"/>
      <c r="D59" s="409"/>
      <c r="E59" s="409"/>
      <c r="F59" s="409"/>
      <c r="G59" s="409"/>
      <c r="H59" s="409"/>
      <c r="I59" s="409"/>
      <c r="J59" s="399"/>
      <c r="K59" s="399"/>
      <c r="L59" s="399"/>
      <c r="M59" s="399"/>
      <c r="N59" s="399"/>
    </row>
    <row r="60" spans="1:14" x14ac:dyDescent="0.3">
      <c r="A60" s="1">
        <v>5</v>
      </c>
      <c r="B60" s="398" t="s">
        <v>130</v>
      </c>
      <c r="D60" s="398"/>
      <c r="E60" s="398"/>
      <c r="F60" s="398"/>
      <c r="G60" s="398"/>
      <c r="H60" s="398"/>
      <c r="I60" s="398"/>
      <c r="J60" s="398"/>
      <c r="K60" s="398"/>
      <c r="L60" s="399"/>
      <c r="M60" s="399"/>
      <c r="N60" s="399"/>
    </row>
    <row r="61" spans="1:14" x14ac:dyDescent="0.3">
      <c r="A61" s="1">
        <v>8</v>
      </c>
      <c r="B61" s="398" t="s">
        <v>131</v>
      </c>
      <c r="D61" s="398"/>
      <c r="E61" s="398"/>
      <c r="F61" s="398"/>
      <c r="G61" s="398"/>
      <c r="H61" s="398"/>
      <c r="I61" s="398"/>
      <c r="J61" s="399"/>
      <c r="K61" s="399"/>
      <c r="L61" s="399"/>
      <c r="M61" s="399"/>
      <c r="N61" s="399"/>
    </row>
    <row r="62" spans="1:14" x14ac:dyDescent="0.3">
      <c r="A62" s="1">
        <v>9</v>
      </c>
      <c r="B62" s="398" t="s">
        <v>132</v>
      </c>
      <c r="D62" s="398"/>
      <c r="E62" s="398"/>
      <c r="F62" s="398"/>
      <c r="G62" s="398"/>
      <c r="H62" s="398"/>
      <c r="I62" s="398"/>
      <c r="J62" s="398"/>
      <c r="K62" s="398"/>
      <c r="L62" s="399"/>
      <c r="M62" s="399"/>
      <c r="N62" s="399"/>
    </row>
    <row r="63" spans="1:14" x14ac:dyDescent="0.3">
      <c r="A63" s="1">
        <v>12</v>
      </c>
      <c r="B63" s="398" t="s">
        <v>133</v>
      </c>
      <c r="D63" s="398"/>
      <c r="E63" s="398"/>
      <c r="F63" s="398"/>
      <c r="G63" s="398"/>
      <c r="H63" s="398"/>
      <c r="I63" s="398"/>
      <c r="J63" s="398"/>
      <c r="K63" s="398"/>
      <c r="L63" s="399"/>
      <c r="M63" s="399"/>
      <c r="N63" s="399"/>
    </row>
    <row r="64" spans="1:14" x14ac:dyDescent="0.3">
      <c r="B64" s="399"/>
      <c r="C64" s="399"/>
      <c r="D64" s="399"/>
      <c r="E64" s="399"/>
      <c r="F64" s="399"/>
      <c r="G64" s="399"/>
      <c r="H64" s="399"/>
      <c r="I64" s="399"/>
      <c r="J64" s="399"/>
      <c r="K64" s="399"/>
      <c r="L64" s="399"/>
      <c r="M64" s="399"/>
      <c r="N64" s="399"/>
    </row>
    <row r="65" spans="2:14" x14ac:dyDescent="0.3">
      <c r="B65" s="399"/>
      <c r="C65" s="399"/>
      <c r="D65" s="399"/>
      <c r="E65" s="399"/>
      <c r="F65" s="399"/>
      <c r="G65" s="399"/>
      <c r="H65" s="399"/>
      <c r="I65" s="399"/>
      <c r="J65" s="399"/>
      <c r="K65" s="399"/>
      <c r="L65" s="399"/>
      <c r="M65" s="399"/>
      <c r="N65" s="399"/>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927</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804</v>
      </c>
      <c r="D6" s="190">
        <v>77</v>
      </c>
      <c r="E6" s="190">
        <v>85</v>
      </c>
      <c r="F6" s="219">
        <v>93.5</v>
      </c>
      <c r="G6" s="219">
        <v>38.5</v>
      </c>
      <c r="H6" s="219">
        <v>115.5</v>
      </c>
      <c r="I6" s="190">
        <v>47</v>
      </c>
      <c r="J6" s="190">
        <v>140</v>
      </c>
      <c r="K6" s="110" t="s">
        <v>805</v>
      </c>
      <c r="L6" s="239"/>
      <c r="M6" s="10"/>
    </row>
    <row r="7" spans="1:14" x14ac:dyDescent="0.3">
      <c r="A7" s="1"/>
      <c r="B7" s="171" t="s">
        <v>806</v>
      </c>
      <c r="C7" s="190" t="s">
        <v>804</v>
      </c>
      <c r="D7" s="190">
        <v>32</v>
      </c>
      <c r="E7" s="190">
        <v>35</v>
      </c>
      <c r="F7" s="190">
        <v>39</v>
      </c>
      <c r="G7" s="190">
        <v>16</v>
      </c>
      <c r="H7" s="190">
        <v>48</v>
      </c>
      <c r="I7" s="219">
        <v>19.5</v>
      </c>
      <c r="J7" s="219">
        <v>58.5</v>
      </c>
      <c r="K7" s="110" t="s">
        <v>807</v>
      </c>
      <c r="L7" s="239" t="s">
        <v>247</v>
      </c>
      <c r="M7" s="10"/>
    </row>
    <row r="8" spans="1:14" x14ac:dyDescent="0.3">
      <c r="A8" s="1"/>
      <c r="B8" s="171" t="s">
        <v>808</v>
      </c>
      <c r="C8" s="190" t="s">
        <v>804</v>
      </c>
      <c r="D8" s="190">
        <v>23000</v>
      </c>
      <c r="E8" s="190">
        <v>25000</v>
      </c>
      <c r="F8" s="190">
        <v>28000</v>
      </c>
      <c r="G8" s="190" t="s">
        <v>809</v>
      </c>
      <c r="H8" s="190">
        <v>35000</v>
      </c>
      <c r="I8" s="190">
        <v>14000</v>
      </c>
      <c r="J8" s="190" t="s">
        <v>810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78</v>
      </c>
      <c r="E11" s="190">
        <v>80</v>
      </c>
      <c r="F11" s="190">
        <v>82</v>
      </c>
      <c r="G11" s="190">
        <v>76</v>
      </c>
      <c r="H11" s="190">
        <v>80</v>
      </c>
      <c r="I11" s="190">
        <v>78</v>
      </c>
      <c r="J11" s="190">
        <v>84</v>
      </c>
      <c r="K11" s="110" t="s">
        <v>814</v>
      </c>
      <c r="L11" s="239" t="s">
        <v>247</v>
      </c>
      <c r="M11" s="10"/>
    </row>
    <row r="12" spans="1:14" x14ac:dyDescent="0.3">
      <c r="A12" s="1"/>
      <c r="B12" s="171" t="s">
        <v>815</v>
      </c>
      <c r="C12" s="190" t="s">
        <v>804</v>
      </c>
      <c r="D12" s="190">
        <v>22</v>
      </c>
      <c r="E12" s="190">
        <v>20</v>
      </c>
      <c r="F12" s="190">
        <v>18</v>
      </c>
      <c r="G12" s="190">
        <v>20</v>
      </c>
      <c r="H12" s="190">
        <v>24</v>
      </c>
      <c r="I12" s="190">
        <v>16</v>
      </c>
      <c r="J12" s="190">
        <v>22</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c r="E14" s="569"/>
      <c r="F14" s="569"/>
      <c r="G14" s="565"/>
      <c r="H14" s="565"/>
      <c r="I14" s="565"/>
      <c r="J14" s="565"/>
      <c r="K14" s="567"/>
      <c r="L14" s="566"/>
      <c r="M14" s="10"/>
    </row>
    <row r="15" spans="1:14" x14ac:dyDescent="0.3">
      <c r="A15" s="1"/>
      <c r="B15" s="171" t="s">
        <v>817</v>
      </c>
      <c r="C15" s="190" t="s">
        <v>804</v>
      </c>
      <c r="D15" s="190">
        <v>41</v>
      </c>
      <c r="E15" s="190">
        <v>42</v>
      </c>
      <c r="F15" s="190">
        <v>43</v>
      </c>
      <c r="G15" s="190">
        <v>37</v>
      </c>
      <c r="H15" s="190">
        <v>45</v>
      </c>
      <c r="I15" s="190">
        <v>39</v>
      </c>
      <c r="J15" s="190">
        <v>47</v>
      </c>
      <c r="K15" s="110" t="s">
        <v>807</v>
      </c>
      <c r="L15" s="239" t="s">
        <v>247</v>
      </c>
      <c r="M15" s="186"/>
      <c r="N15" s="568"/>
    </row>
    <row r="16" spans="1:14" x14ac:dyDescent="0.3">
      <c r="A16" s="1"/>
      <c r="B16" s="171" t="s">
        <v>818</v>
      </c>
      <c r="C16" s="190" t="s">
        <v>804</v>
      </c>
      <c r="D16" s="190">
        <v>28</v>
      </c>
      <c r="E16" s="190">
        <v>29</v>
      </c>
      <c r="F16" s="190">
        <v>30</v>
      </c>
      <c r="G16" s="190">
        <v>25</v>
      </c>
      <c r="H16" s="190">
        <v>31</v>
      </c>
      <c r="I16" s="190">
        <v>27</v>
      </c>
      <c r="J16" s="190">
        <v>33</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t="s">
        <v>247</v>
      </c>
      <c r="M17" s="10"/>
    </row>
    <row r="18" spans="1:13" x14ac:dyDescent="0.3">
      <c r="A18" s="1"/>
      <c r="B18" s="171" t="s">
        <v>821</v>
      </c>
      <c r="C18" s="190" t="s">
        <v>804</v>
      </c>
      <c r="D18" s="190">
        <v>16</v>
      </c>
      <c r="E18" s="190">
        <v>15</v>
      </c>
      <c r="F18" s="190">
        <v>14</v>
      </c>
      <c r="G18" s="190">
        <f>D18-D18*0.5</f>
        <v>8</v>
      </c>
      <c r="H18" s="190">
        <f>D18+D18*0.5</f>
        <v>24</v>
      </c>
      <c r="I18" s="190">
        <f>F18-F18*0.5</f>
        <v>7</v>
      </c>
      <c r="J18" s="190">
        <f>F18+F18*0.5</f>
        <v>21</v>
      </c>
      <c r="K18" s="110" t="s">
        <v>816</v>
      </c>
      <c r="L18" s="239" t="s">
        <v>247</v>
      </c>
      <c r="M18" s="10"/>
    </row>
    <row r="19" spans="1:13" ht="14.4" customHeight="1" x14ac:dyDescent="0.3">
      <c r="A19" s="1"/>
      <c r="B19" s="171" t="s">
        <v>822</v>
      </c>
      <c r="C19" s="190" t="s">
        <v>804</v>
      </c>
      <c r="D19" s="190">
        <v>6</v>
      </c>
      <c r="E19" s="190">
        <v>6</v>
      </c>
      <c r="F19" s="190">
        <v>6</v>
      </c>
      <c r="G19" s="190">
        <v>5</v>
      </c>
      <c r="H19" s="190">
        <f>D19+D19*0.5</f>
        <v>9</v>
      </c>
      <c r="I19" s="190">
        <f>F19-F19*0.5</f>
        <v>3</v>
      </c>
      <c r="J19" s="190">
        <f>F19+F19*0.5</f>
        <v>9</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10</v>
      </c>
      <c r="E22" s="190">
        <v>4</v>
      </c>
      <c r="F22" s="190">
        <v>2</v>
      </c>
      <c r="G22" s="190">
        <v>10</v>
      </c>
      <c r="H22" s="190">
        <v>22</v>
      </c>
      <c r="I22" s="190">
        <v>0</v>
      </c>
      <c r="J22" s="190">
        <v>0</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824</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947</v>
      </c>
      <c r="C26" s="187"/>
      <c r="D26" s="187"/>
      <c r="E26" s="187"/>
      <c r="F26" s="187"/>
      <c r="G26" s="187"/>
      <c r="H26" s="187"/>
      <c r="I26" s="187"/>
      <c r="J26" s="187"/>
      <c r="K26" s="187"/>
      <c r="L26" s="187"/>
      <c r="M26" s="10"/>
    </row>
    <row r="27" spans="1:13" ht="22.8" x14ac:dyDescent="0.3">
      <c r="A27" s="1"/>
      <c r="B27" s="171" t="s">
        <v>826</v>
      </c>
      <c r="C27" s="190" t="s">
        <v>804</v>
      </c>
      <c r="D27" s="219">
        <v>0.6</v>
      </c>
      <c r="E27" s="219">
        <v>0.55000000000000004</v>
      </c>
      <c r="F27" s="219">
        <v>0.48499999999999999</v>
      </c>
      <c r="G27" s="219">
        <v>0.3</v>
      </c>
      <c r="H27" s="219">
        <v>0.9</v>
      </c>
      <c r="I27" s="219">
        <v>0.2</v>
      </c>
      <c r="J27" s="219">
        <v>0.7</v>
      </c>
      <c r="K27" s="110" t="s">
        <v>827</v>
      </c>
      <c r="L27" s="239" t="s">
        <v>828</v>
      </c>
      <c r="M27" s="189"/>
    </row>
    <row r="28" spans="1:13" x14ac:dyDescent="0.3">
      <c r="A28" s="1"/>
      <c r="B28" s="171" t="s">
        <v>242</v>
      </c>
      <c r="C28" s="190" t="s">
        <v>804</v>
      </c>
      <c r="D28" s="190">
        <v>50</v>
      </c>
      <c r="E28" s="190">
        <v>50</v>
      </c>
      <c r="F28" s="190">
        <v>50</v>
      </c>
      <c r="G28" s="190">
        <v>45</v>
      </c>
      <c r="H28" s="190" t="s">
        <v>829</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D27*0.02*1000000</f>
        <v>12000</v>
      </c>
      <c r="E30" s="190">
        <f t="shared" ref="E30:F30" si="0">E27*0.02*1000000</f>
        <v>11000.000000000002</v>
      </c>
      <c r="F30" s="190">
        <f t="shared" si="0"/>
        <v>9700</v>
      </c>
      <c r="G30" s="190">
        <v>6000</v>
      </c>
      <c r="H30" s="190">
        <v>18000</v>
      </c>
      <c r="I30" s="190">
        <v>4900</v>
      </c>
      <c r="J30" s="190">
        <v>15000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833</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949</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837</v>
      </c>
      <c r="D6" s="190">
        <v>273</v>
      </c>
      <c r="E6" s="190">
        <v>300</v>
      </c>
      <c r="F6" s="190">
        <v>330</v>
      </c>
      <c r="G6" s="219">
        <v>136.5</v>
      </c>
      <c r="H6" s="219">
        <v>409.5</v>
      </c>
      <c r="I6" s="190">
        <v>165</v>
      </c>
      <c r="J6" s="190">
        <v>495</v>
      </c>
      <c r="K6" s="110" t="s">
        <v>805</v>
      </c>
      <c r="L6" s="239" t="s">
        <v>247</v>
      </c>
      <c r="M6" s="10"/>
    </row>
    <row r="7" spans="1:14" x14ac:dyDescent="0.3">
      <c r="A7" s="1"/>
      <c r="B7" s="171" t="s">
        <v>806</v>
      </c>
      <c r="C7" s="190" t="s">
        <v>804</v>
      </c>
      <c r="D7" s="190">
        <v>125</v>
      </c>
      <c r="E7" s="190">
        <v>140</v>
      </c>
      <c r="F7" s="190">
        <v>150</v>
      </c>
      <c r="G7" s="219">
        <v>62.5</v>
      </c>
      <c r="H7" s="219">
        <v>187.5</v>
      </c>
      <c r="I7" s="219">
        <v>75</v>
      </c>
      <c r="J7" s="219">
        <v>225</v>
      </c>
      <c r="K7" s="110" t="s">
        <v>807</v>
      </c>
      <c r="L7" s="239" t="s">
        <v>247</v>
      </c>
      <c r="M7" s="10"/>
    </row>
    <row r="8" spans="1:14" x14ac:dyDescent="0.3">
      <c r="A8" s="1"/>
      <c r="B8" s="171" t="s">
        <v>808</v>
      </c>
      <c r="C8" s="190" t="s">
        <v>804</v>
      </c>
      <c r="D8" s="190">
        <v>89000</v>
      </c>
      <c r="E8" s="190">
        <v>98000</v>
      </c>
      <c r="F8" s="190">
        <v>110000</v>
      </c>
      <c r="G8" s="190">
        <v>45000</v>
      </c>
      <c r="H8" s="190">
        <v>130000</v>
      </c>
      <c r="I8" s="190">
        <v>55000</v>
      </c>
      <c r="J8" s="190">
        <v>160000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84</v>
      </c>
      <c r="E11" s="190">
        <v>86</v>
      </c>
      <c r="F11" s="190">
        <v>88</v>
      </c>
      <c r="G11" s="190">
        <v>82</v>
      </c>
      <c r="H11" s="190">
        <v>86</v>
      </c>
      <c r="I11" s="190">
        <v>86</v>
      </c>
      <c r="J11" s="190">
        <v>90</v>
      </c>
      <c r="K11" s="110" t="s">
        <v>814</v>
      </c>
      <c r="L11" s="239" t="s">
        <v>247</v>
      </c>
      <c r="M11" s="10"/>
    </row>
    <row r="12" spans="1:14" x14ac:dyDescent="0.3">
      <c r="A12" s="1"/>
      <c r="B12" s="171" t="s">
        <v>815</v>
      </c>
      <c r="C12" s="190" t="s">
        <v>804</v>
      </c>
      <c r="D12" s="190">
        <v>16</v>
      </c>
      <c r="E12" s="190">
        <v>14</v>
      </c>
      <c r="F12" s="190">
        <v>12</v>
      </c>
      <c r="G12" s="190">
        <v>14</v>
      </c>
      <c r="H12" s="190">
        <v>18</v>
      </c>
      <c r="I12" s="190">
        <v>10</v>
      </c>
      <c r="J12" s="190">
        <v>14</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f>SUM(D15:D19)</f>
        <v>100</v>
      </c>
      <c r="E14" s="569">
        <f t="shared" ref="E14:F14" si="0">SUM(E15:E19)</f>
        <v>100</v>
      </c>
      <c r="F14" s="569">
        <f t="shared" si="0"/>
        <v>100</v>
      </c>
      <c r="G14" s="569"/>
      <c r="H14" s="565"/>
      <c r="I14" s="565"/>
      <c r="J14" s="565"/>
      <c r="K14" s="567"/>
      <c r="L14" s="566"/>
      <c r="M14" s="10"/>
    </row>
    <row r="15" spans="1:14" x14ac:dyDescent="0.3">
      <c r="A15" s="1"/>
      <c r="B15" s="171" t="s">
        <v>817</v>
      </c>
      <c r="C15" s="190" t="s">
        <v>804</v>
      </c>
      <c r="D15" s="190">
        <v>45</v>
      </c>
      <c r="E15" s="190">
        <v>46</v>
      </c>
      <c r="F15" s="190">
        <v>47</v>
      </c>
      <c r="G15" s="190">
        <v>41</v>
      </c>
      <c r="H15" s="190">
        <v>49</v>
      </c>
      <c r="I15" s="190">
        <v>43</v>
      </c>
      <c r="J15" s="190">
        <v>51</v>
      </c>
      <c r="K15" s="110" t="s">
        <v>807</v>
      </c>
      <c r="L15" s="239" t="s">
        <v>247</v>
      </c>
      <c r="M15" s="186"/>
      <c r="N15" s="568"/>
    </row>
    <row r="16" spans="1:14" x14ac:dyDescent="0.3">
      <c r="A16" s="1"/>
      <c r="B16" s="171" t="s">
        <v>818</v>
      </c>
      <c r="C16" s="190" t="s">
        <v>804</v>
      </c>
      <c r="D16" s="190">
        <v>30</v>
      </c>
      <c r="E16" s="190">
        <v>31</v>
      </c>
      <c r="F16" s="190">
        <v>32</v>
      </c>
      <c r="G16" s="190">
        <v>27</v>
      </c>
      <c r="H16" s="190">
        <v>33</v>
      </c>
      <c r="I16" s="190">
        <v>29</v>
      </c>
      <c r="J16" s="190">
        <v>35</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c r="M17" s="10"/>
    </row>
    <row r="18" spans="1:13" x14ac:dyDescent="0.3">
      <c r="A18" s="1"/>
      <c r="B18" s="171" t="s">
        <v>821</v>
      </c>
      <c r="C18" s="190" t="s">
        <v>804</v>
      </c>
      <c r="D18" s="190">
        <v>11</v>
      </c>
      <c r="E18" s="190">
        <v>10</v>
      </c>
      <c r="F18" s="190">
        <v>10</v>
      </c>
      <c r="G18" s="219">
        <f>D18-D18*0.5</f>
        <v>5.5</v>
      </c>
      <c r="H18" s="219">
        <f>D18+D18*0.5</f>
        <v>16.5</v>
      </c>
      <c r="I18" s="219">
        <f>F18-F18*0.5</f>
        <v>5</v>
      </c>
      <c r="J18" s="219">
        <f>F18+F18*0.5</f>
        <v>15</v>
      </c>
      <c r="K18" s="110" t="s">
        <v>816</v>
      </c>
      <c r="L18" s="239" t="s">
        <v>247</v>
      </c>
      <c r="M18" s="10"/>
    </row>
    <row r="19" spans="1:13" ht="14.4" customHeight="1" x14ac:dyDescent="0.3">
      <c r="A19" s="1"/>
      <c r="B19" s="171" t="s">
        <v>822</v>
      </c>
      <c r="C19" s="190" t="s">
        <v>804</v>
      </c>
      <c r="D19" s="190">
        <v>5</v>
      </c>
      <c r="E19" s="190">
        <v>5</v>
      </c>
      <c r="F19" s="190">
        <v>4</v>
      </c>
      <c r="G19" s="190">
        <v>4</v>
      </c>
      <c r="H19" s="190">
        <v>10</v>
      </c>
      <c r="I19" s="190">
        <v>2</v>
      </c>
      <c r="J19" s="190">
        <v>8</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16</v>
      </c>
      <c r="E22" s="190">
        <v>4</v>
      </c>
      <c r="F22" s="190">
        <v>2</v>
      </c>
      <c r="G22" s="190">
        <v>10</v>
      </c>
      <c r="H22" s="190">
        <v>22</v>
      </c>
      <c r="I22" s="190">
        <v>2</v>
      </c>
      <c r="J22" s="190">
        <v>4</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249</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948</v>
      </c>
      <c r="C26" s="187"/>
      <c r="D26" s="187"/>
      <c r="E26" s="187"/>
      <c r="F26" s="187"/>
      <c r="G26" s="187"/>
      <c r="H26" s="187"/>
      <c r="I26" s="187"/>
      <c r="J26" s="187"/>
      <c r="K26" s="187"/>
      <c r="L26" s="187"/>
      <c r="M26" s="10"/>
    </row>
    <row r="27" spans="1:13" ht="22.8" x14ac:dyDescent="0.3">
      <c r="A27" s="1"/>
      <c r="B27" s="171" t="s">
        <v>826</v>
      </c>
      <c r="C27" s="190" t="s">
        <v>804</v>
      </c>
      <c r="D27" s="219">
        <v>0.83333333333333326</v>
      </c>
      <c r="E27" s="219">
        <v>0.76666666666666672</v>
      </c>
      <c r="F27" s="219">
        <v>0.66666666666666674</v>
      </c>
      <c r="G27" s="219">
        <v>0.4</v>
      </c>
      <c r="H27" s="219">
        <v>1.3</v>
      </c>
      <c r="I27" s="219">
        <v>0.3</v>
      </c>
      <c r="J27" s="219">
        <v>1</v>
      </c>
      <c r="K27" s="110" t="s">
        <v>838</v>
      </c>
      <c r="L27" s="239" t="s">
        <v>828</v>
      </c>
      <c r="M27" s="189"/>
    </row>
    <row r="28" spans="1:13" x14ac:dyDescent="0.3">
      <c r="A28" s="1"/>
      <c r="B28" s="171" t="s">
        <v>242</v>
      </c>
      <c r="C28" s="190" t="s">
        <v>804</v>
      </c>
      <c r="D28" s="190">
        <v>50</v>
      </c>
      <c r="E28" s="190">
        <v>50</v>
      </c>
      <c r="F28" s="190">
        <v>50</v>
      </c>
      <c r="G28" s="190">
        <v>45</v>
      </c>
      <c r="H28" s="190">
        <v>55</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D27*0.03*1000000</f>
        <v>24999.999999999996</v>
      </c>
      <c r="E30" s="190">
        <f t="shared" ref="E30:F30" si="1">E27*0.03*1000000</f>
        <v>23000</v>
      </c>
      <c r="F30" s="190">
        <f t="shared" si="1"/>
        <v>20000</v>
      </c>
      <c r="G30" s="190">
        <v>13000</v>
      </c>
      <c r="H30" s="190">
        <v>38000</v>
      </c>
      <c r="I30" s="190">
        <v>10000</v>
      </c>
      <c r="J30" s="190">
        <v>31000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839</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6"/>
  <sheetViews>
    <sheetView zoomScaleNormal="100" workbookViewId="0"/>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953</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16.600000000000001</v>
      </c>
      <c r="E7" s="579">
        <v>20.9</v>
      </c>
      <c r="F7" s="579">
        <v>29.4</v>
      </c>
      <c r="G7" s="579">
        <v>37.9</v>
      </c>
      <c r="H7" s="580">
        <v>0.5</v>
      </c>
      <c r="I7" s="580">
        <v>1.5</v>
      </c>
      <c r="J7" s="580">
        <v>0.5</v>
      </c>
      <c r="K7" s="580">
        <v>1.75</v>
      </c>
      <c r="L7" s="581" t="s">
        <v>299</v>
      </c>
      <c r="M7" s="581"/>
    </row>
    <row r="8" spans="2:13" x14ac:dyDescent="0.2">
      <c r="B8" s="582" t="s">
        <v>956</v>
      </c>
      <c r="C8" s="582"/>
      <c r="D8" s="582">
        <v>20</v>
      </c>
      <c r="E8" s="582">
        <v>25</v>
      </c>
      <c r="F8" s="582">
        <v>35</v>
      </c>
      <c r="G8" s="582">
        <v>45</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88">
        <v>0.4</v>
      </c>
      <c r="E13" s="588">
        <v>0.4</v>
      </c>
      <c r="F13" s="588">
        <v>0.4</v>
      </c>
      <c r="G13" s="588">
        <v>0.4</v>
      </c>
      <c r="H13" s="580">
        <v>0.5</v>
      </c>
      <c r="I13" s="580">
        <v>1.5</v>
      </c>
      <c r="J13" s="580">
        <v>0.5</v>
      </c>
      <c r="K13" s="580">
        <v>1.75</v>
      </c>
      <c r="L13" s="581" t="s">
        <v>0</v>
      </c>
      <c r="M13" s="581"/>
    </row>
    <row r="14" spans="2:13" x14ac:dyDescent="0.2">
      <c r="B14" s="579" t="s">
        <v>958</v>
      </c>
      <c r="C14" s="582"/>
      <c r="D14" s="582">
        <v>0.22</v>
      </c>
      <c r="E14" s="582">
        <v>0.22</v>
      </c>
      <c r="F14" s="582">
        <v>0.22</v>
      </c>
      <c r="G14" s="582">
        <v>0.22</v>
      </c>
      <c r="H14" s="580">
        <v>0.5</v>
      </c>
      <c r="I14" s="580">
        <v>1.5</v>
      </c>
      <c r="J14" s="580">
        <v>0.5</v>
      </c>
      <c r="K14" s="580">
        <v>1.75</v>
      </c>
      <c r="L14" s="581" t="s">
        <v>0</v>
      </c>
      <c r="M14" s="583"/>
    </row>
    <row r="15" spans="2:13" x14ac:dyDescent="0.2">
      <c r="B15" s="579" t="s">
        <v>959</v>
      </c>
      <c r="C15" s="584"/>
      <c r="D15" s="584">
        <v>0.21</v>
      </c>
      <c r="E15" s="584">
        <v>0.21</v>
      </c>
      <c r="F15" s="584">
        <v>0.21</v>
      </c>
      <c r="G15" s="584">
        <v>0.21</v>
      </c>
      <c r="H15" s="580">
        <v>0.5</v>
      </c>
      <c r="I15" s="580">
        <v>1.5</v>
      </c>
      <c r="J15" s="580">
        <v>0.5</v>
      </c>
      <c r="K15" s="580">
        <v>1.75</v>
      </c>
      <c r="L15" s="581" t="s">
        <v>0</v>
      </c>
      <c r="M15" s="585"/>
    </row>
    <row r="16" spans="2:13" x14ac:dyDescent="0.2">
      <c r="B16" s="584" t="s">
        <v>960</v>
      </c>
      <c r="C16" s="584"/>
      <c r="D16" s="584">
        <v>0.05</v>
      </c>
      <c r="E16" s="584">
        <v>0.05</v>
      </c>
      <c r="F16" s="584">
        <v>0.05</v>
      </c>
      <c r="G16" s="584">
        <v>0.05</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1.3</v>
      </c>
      <c r="E23" s="592">
        <v>1.2</v>
      </c>
      <c r="F23" s="592">
        <v>1.1000000000000001</v>
      </c>
      <c r="G23" s="592">
        <v>1</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4.4999999999999998E-2</v>
      </c>
      <c r="E26" s="596">
        <v>4.1000000000000002E-2</v>
      </c>
      <c r="F26" s="596">
        <v>3.6999999999999998E-2</v>
      </c>
      <c r="G26" s="596">
        <v>3.4000000000000002E-2</v>
      </c>
      <c r="H26" s="593">
        <v>0.6</v>
      </c>
      <c r="I26" s="593">
        <v>1.4</v>
      </c>
      <c r="J26" s="593">
        <v>0.5</v>
      </c>
      <c r="K26" s="593">
        <v>1.5</v>
      </c>
      <c r="L26" s="583" t="s">
        <v>694</v>
      </c>
      <c r="M26" s="583"/>
    </row>
    <row r="27" spans="2:13" x14ac:dyDescent="0.2">
      <c r="B27" s="582" t="s">
        <v>964</v>
      </c>
      <c r="C27" s="594"/>
      <c r="D27" s="597">
        <v>6.4</v>
      </c>
      <c r="E27" s="597">
        <v>6.4</v>
      </c>
      <c r="F27" s="597">
        <v>6.4</v>
      </c>
      <c r="G27" s="597">
        <v>6.4</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966</v>
      </c>
      <c r="C30" s="579"/>
      <c r="D30" s="579">
        <v>25</v>
      </c>
      <c r="E30" s="579">
        <v>25</v>
      </c>
      <c r="F30" s="579">
        <v>25</v>
      </c>
      <c r="G30" s="579">
        <v>25</v>
      </c>
      <c r="H30" s="580">
        <v>0.8</v>
      </c>
      <c r="I30" s="580">
        <v>1.2</v>
      </c>
      <c r="J30" s="579"/>
      <c r="K30" s="579"/>
      <c r="L30" s="581" t="s">
        <v>967</v>
      </c>
      <c r="M30" s="583">
        <v>3</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971</v>
      </c>
      <c r="C33" s="582"/>
      <c r="D33" s="582">
        <v>32.799999999999997</v>
      </c>
      <c r="E33" s="582">
        <v>32.799999999999997</v>
      </c>
      <c r="F33" s="582">
        <v>32.799999999999997</v>
      </c>
      <c r="G33" s="582">
        <v>32.799999999999997</v>
      </c>
      <c r="H33" s="580">
        <v>0.8</v>
      </c>
      <c r="I33" s="580">
        <v>1.2</v>
      </c>
      <c r="J33" s="582"/>
      <c r="K33" s="582"/>
      <c r="L33" s="581" t="s">
        <v>972</v>
      </c>
      <c r="M33" s="583">
        <v>2</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4</v>
      </c>
    </row>
    <row r="35" spans="2:13" x14ac:dyDescent="0.2">
      <c r="B35" s="579" t="s">
        <v>974</v>
      </c>
      <c r="C35" s="594"/>
      <c r="D35" s="597">
        <v>12.9</v>
      </c>
      <c r="E35" s="597">
        <v>12.9</v>
      </c>
      <c r="F35" s="597">
        <v>12.9</v>
      </c>
      <c r="G35" s="597">
        <v>12.9</v>
      </c>
      <c r="H35" s="580">
        <v>0.8</v>
      </c>
      <c r="I35" s="580">
        <v>1.2</v>
      </c>
      <c r="J35" s="580"/>
      <c r="K35" s="580"/>
      <c r="L35" s="581" t="s">
        <v>975</v>
      </c>
      <c r="M35" s="583">
        <v>2</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983</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1000</v>
      </c>
    </row>
    <row r="65" spans="2:2" x14ac:dyDescent="0.2">
      <c r="B65" s="603"/>
    </row>
    <row r="66" spans="2:2" x14ac:dyDescent="0.2">
      <c r="B66" s="603"/>
    </row>
  </sheetData>
  <mergeCells count="3">
    <mergeCell ref="C3:M3"/>
    <mergeCell ref="H4:I4"/>
    <mergeCell ref="J4:K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8"/>
  <sheetViews>
    <sheetView workbookViewId="0">
      <selection activeCell="B44" sqref="B44"/>
    </sheetView>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1001</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13</v>
      </c>
      <c r="E7" s="579">
        <v>16</v>
      </c>
      <c r="F7" s="579">
        <v>23</v>
      </c>
      <c r="G7" s="579">
        <v>30</v>
      </c>
      <c r="H7" s="580">
        <v>0.5</v>
      </c>
      <c r="I7" s="580">
        <v>1.5</v>
      </c>
      <c r="J7" s="580">
        <v>0.5</v>
      </c>
      <c r="K7" s="580">
        <v>1.75</v>
      </c>
      <c r="L7" s="581" t="s">
        <v>299</v>
      </c>
      <c r="M7" s="581"/>
    </row>
    <row r="8" spans="2:13" x14ac:dyDescent="0.2">
      <c r="B8" s="582" t="s">
        <v>956</v>
      </c>
      <c r="C8" s="582"/>
      <c r="D8" s="582">
        <v>18</v>
      </c>
      <c r="E8" s="582">
        <v>22</v>
      </c>
      <c r="F8" s="582">
        <v>31</v>
      </c>
      <c r="G8" s="582">
        <v>40</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79">
        <v>0.38</v>
      </c>
      <c r="E13" s="579">
        <v>0.38</v>
      </c>
      <c r="F13" s="579">
        <v>0.38</v>
      </c>
      <c r="G13" s="579">
        <v>0.38</v>
      </c>
      <c r="H13" s="580">
        <v>0.5</v>
      </c>
      <c r="I13" s="580">
        <v>1.5</v>
      </c>
      <c r="J13" s="580">
        <v>0.5</v>
      </c>
      <c r="K13" s="580">
        <v>1.75</v>
      </c>
      <c r="L13" s="581" t="s">
        <v>0</v>
      </c>
      <c r="M13" s="581"/>
    </row>
    <row r="14" spans="2:13" x14ac:dyDescent="0.2">
      <c r="B14" s="579" t="s">
        <v>958</v>
      </c>
      <c r="C14" s="582"/>
      <c r="D14" s="582">
        <v>0.17</v>
      </c>
      <c r="E14" s="582">
        <v>0.17</v>
      </c>
      <c r="F14" s="582">
        <v>0.17</v>
      </c>
      <c r="G14" s="582">
        <v>0.17</v>
      </c>
      <c r="H14" s="580">
        <v>0.5</v>
      </c>
      <c r="I14" s="580">
        <v>1.5</v>
      </c>
      <c r="J14" s="580">
        <v>0.5</v>
      </c>
      <c r="K14" s="580">
        <v>1.75</v>
      </c>
      <c r="L14" s="581" t="s">
        <v>0</v>
      </c>
      <c r="M14" s="583"/>
    </row>
    <row r="15" spans="2:13" x14ac:dyDescent="0.2">
      <c r="B15" s="579" t="s">
        <v>959</v>
      </c>
      <c r="C15" s="584"/>
      <c r="D15" s="584">
        <v>0.19</v>
      </c>
      <c r="E15" s="584">
        <v>0.19</v>
      </c>
      <c r="F15" s="584">
        <v>0.19</v>
      </c>
      <c r="G15" s="584">
        <v>0.19</v>
      </c>
      <c r="H15" s="580">
        <v>0.5</v>
      </c>
      <c r="I15" s="580">
        <v>1.5</v>
      </c>
      <c r="J15" s="580">
        <v>0.5</v>
      </c>
      <c r="K15" s="580">
        <v>1.75</v>
      </c>
      <c r="L15" s="581" t="s">
        <v>0</v>
      </c>
      <c r="M15" s="585"/>
    </row>
    <row r="16" spans="2:13" x14ac:dyDescent="0.2">
      <c r="B16" s="584" t="s">
        <v>960</v>
      </c>
      <c r="C16" s="584"/>
      <c r="D16" s="584">
        <v>0.08</v>
      </c>
      <c r="E16" s="584">
        <v>0.08</v>
      </c>
      <c r="F16" s="584">
        <v>0.08</v>
      </c>
      <c r="G16" s="584">
        <v>0.08</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1.6</v>
      </c>
      <c r="E23" s="592">
        <v>1.4</v>
      </c>
      <c r="F23" s="592">
        <v>1.3</v>
      </c>
      <c r="G23" s="592">
        <v>1.2</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5.3999999999999999E-2</v>
      </c>
      <c r="E26" s="596">
        <v>5.0999999999999997E-2</v>
      </c>
      <c r="F26" s="596">
        <v>4.4999999999999998E-2</v>
      </c>
      <c r="G26" s="596">
        <v>4.2000000000000003E-2</v>
      </c>
      <c r="H26" s="593">
        <v>0.6</v>
      </c>
      <c r="I26" s="593">
        <v>1.4</v>
      </c>
      <c r="J26" s="593">
        <v>0.5</v>
      </c>
      <c r="K26" s="593">
        <v>1.5</v>
      </c>
      <c r="L26" s="583" t="s">
        <v>694</v>
      </c>
      <c r="M26" s="583"/>
    </row>
    <row r="27" spans="2:13" x14ac:dyDescent="0.2">
      <c r="B27" s="582" t="s">
        <v>964</v>
      </c>
      <c r="C27" s="594"/>
      <c r="D27" s="597">
        <v>8.1</v>
      </c>
      <c r="E27" s="597">
        <v>8.1</v>
      </c>
      <c r="F27" s="597">
        <v>8.1</v>
      </c>
      <c r="G27" s="597">
        <v>8.1</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1002</v>
      </c>
      <c r="C30" s="579"/>
      <c r="D30" s="579">
        <v>27</v>
      </c>
      <c r="E30" s="579">
        <v>27</v>
      </c>
      <c r="F30" s="579">
        <v>27</v>
      </c>
      <c r="G30" s="579">
        <v>27</v>
      </c>
      <c r="H30" s="580">
        <v>0.8</v>
      </c>
      <c r="I30" s="580">
        <v>1.2</v>
      </c>
      <c r="J30" s="579"/>
      <c r="K30" s="579"/>
      <c r="L30" s="581" t="s">
        <v>969</v>
      </c>
      <c r="M30" s="583">
        <v>4</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1003</v>
      </c>
      <c r="C33" s="582"/>
      <c r="D33" s="582">
        <v>23.5</v>
      </c>
      <c r="E33" s="582">
        <v>23.5</v>
      </c>
      <c r="F33" s="582">
        <v>23.5</v>
      </c>
      <c r="G33" s="582">
        <v>23.5</v>
      </c>
      <c r="H33" s="580">
        <v>0.8</v>
      </c>
      <c r="I33" s="580">
        <v>1.2</v>
      </c>
      <c r="J33" s="582"/>
      <c r="K33" s="582"/>
      <c r="L33" s="581" t="s">
        <v>972</v>
      </c>
      <c r="M33" s="583">
        <v>5</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6</v>
      </c>
    </row>
    <row r="35" spans="2:13" x14ac:dyDescent="0.2">
      <c r="B35" s="579" t="s">
        <v>1004</v>
      </c>
      <c r="C35" s="582"/>
      <c r="D35" s="582">
        <v>15.7</v>
      </c>
      <c r="E35" s="582">
        <v>15.7</v>
      </c>
      <c r="F35" s="582">
        <v>15.7</v>
      </c>
      <c r="G35" s="582">
        <v>15.7</v>
      </c>
      <c r="H35" s="580">
        <v>0.8</v>
      </c>
      <c r="I35" s="580">
        <v>1.2</v>
      </c>
      <c r="J35" s="582"/>
      <c r="K35" s="582"/>
      <c r="L35" s="581" t="s">
        <v>1005</v>
      </c>
      <c r="M35" s="583">
        <v>5</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1006</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1007</v>
      </c>
    </row>
    <row r="65" spans="2:2" x14ac:dyDescent="0.2">
      <c r="B65" s="603" t="s">
        <v>1008</v>
      </c>
    </row>
    <row r="66" spans="2:2" x14ac:dyDescent="0.2">
      <c r="B66" s="603" t="s">
        <v>1009</v>
      </c>
    </row>
    <row r="67" spans="2:2" x14ac:dyDescent="0.2">
      <c r="B67" s="603"/>
    </row>
    <row r="68" spans="2:2" x14ac:dyDescent="0.2">
      <c r="B68" s="603"/>
    </row>
  </sheetData>
  <mergeCells count="3">
    <mergeCell ref="C3:M3"/>
    <mergeCell ref="H4:I4"/>
    <mergeCell ref="J4: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B56" sqref="B56"/>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08" t="s">
        <v>164</v>
      </c>
      <c r="D3" s="629"/>
      <c r="E3" s="629"/>
      <c r="F3" s="629"/>
      <c r="G3" s="629"/>
      <c r="H3" s="629"/>
      <c r="I3" s="629"/>
      <c r="J3" s="629"/>
      <c r="K3" s="629"/>
      <c r="L3" s="612"/>
    </row>
    <row r="4" spans="1:12" x14ac:dyDescent="0.3">
      <c r="A4" s="1"/>
      <c r="B4" s="108"/>
      <c r="C4" s="130">
        <v>2015</v>
      </c>
      <c r="D4" s="130">
        <v>2020</v>
      </c>
      <c r="E4" s="130">
        <v>2030</v>
      </c>
      <c r="F4" s="130">
        <v>2050</v>
      </c>
      <c r="G4" s="611" t="s">
        <v>25</v>
      </c>
      <c r="H4" s="612"/>
      <c r="I4" s="611" t="s">
        <v>24</v>
      </c>
      <c r="J4" s="612"/>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26">
        <v>1</v>
      </c>
      <c r="D6" s="627"/>
      <c r="E6" s="627"/>
      <c r="F6" s="628"/>
      <c r="G6" s="110"/>
      <c r="H6" s="110"/>
      <c r="I6" s="110"/>
      <c r="J6" s="110"/>
      <c r="K6" s="110" t="s">
        <v>88</v>
      </c>
      <c r="L6" s="110"/>
    </row>
    <row r="7" spans="1:12" x14ac:dyDescent="0.3">
      <c r="A7" s="1"/>
      <c r="B7" s="108"/>
      <c r="C7" s="626"/>
      <c r="D7" s="627"/>
      <c r="E7" s="627"/>
      <c r="F7" s="628"/>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06"/>
      <c r="B38" s="606"/>
      <c r="C38" s="606"/>
      <c r="D38" s="606"/>
      <c r="E38" s="606"/>
      <c r="F38" s="606"/>
      <c r="G38" s="606"/>
      <c r="H38" s="606"/>
      <c r="I38" s="606"/>
      <c r="J38" s="99"/>
      <c r="K38" s="146"/>
      <c r="L38" s="606"/>
      <c r="M38" s="606"/>
    </row>
    <row r="39" spans="1:13" hidden="1" x14ac:dyDescent="0.3">
      <c r="A39" s="146"/>
      <c r="C39" s="606"/>
      <c r="D39" s="606"/>
      <c r="E39" s="606"/>
      <c r="F39" s="606"/>
      <c r="G39" s="606"/>
      <c r="H39" s="606"/>
      <c r="I39" s="606"/>
      <c r="J39" s="606"/>
      <c r="K39" s="606"/>
      <c r="L39" s="606"/>
      <c r="M39" s="606"/>
    </row>
    <row r="40" spans="1:13" hidden="1" x14ac:dyDescent="0.3">
      <c r="A40" s="146"/>
      <c r="B40" s="606"/>
      <c r="C40" s="606"/>
      <c r="D40" s="606"/>
      <c r="E40" s="606"/>
      <c r="F40" s="606"/>
      <c r="G40" s="606"/>
      <c r="H40" s="606"/>
      <c r="I40" s="606"/>
      <c r="J40" s="606"/>
      <c r="K40" s="146"/>
      <c r="L40" s="606"/>
      <c r="M40" s="606"/>
    </row>
    <row r="41" spans="1:13" hidden="1" x14ac:dyDescent="0.3">
      <c r="A41" s="170"/>
      <c r="C41" s="606"/>
      <c r="D41" s="606"/>
      <c r="E41" s="606"/>
      <c r="F41" s="606"/>
      <c r="G41" s="606"/>
      <c r="H41" s="606"/>
      <c r="I41" s="606"/>
      <c r="J41" s="606"/>
      <c r="K41" s="606"/>
      <c r="L41" s="606"/>
      <c r="M41" s="606"/>
    </row>
    <row r="42" spans="1:13" hidden="1" x14ac:dyDescent="0.3">
      <c r="A42" s="170"/>
      <c r="B42" s="606"/>
      <c r="C42" s="606"/>
      <c r="D42" s="606"/>
      <c r="E42" s="606"/>
      <c r="F42" s="606"/>
      <c r="G42" s="606"/>
      <c r="H42" s="606"/>
      <c r="I42" s="606"/>
      <c r="J42" s="606"/>
      <c r="K42" s="146"/>
      <c r="L42" s="606"/>
      <c r="M42" s="606"/>
    </row>
    <row r="43" spans="1:13" hidden="1" x14ac:dyDescent="0.3">
      <c r="A43" s="146"/>
      <c r="B43" s="197"/>
      <c r="C43" s="99"/>
      <c r="D43" s="99"/>
      <c r="E43" s="99"/>
      <c r="F43" s="99"/>
      <c r="G43" s="99"/>
      <c r="H43" s="99"/>
      <c r="I43" s="99"/>
      <c r="J43" s="99"/>
      <c r="K43" s="146"/>
      <c r="L43" s="606"/>
      <c r="M43" s="606"/>
    </row>
    <row r="44" spans="1:13" hidden="1" x14ac:dyDescent="0.3">
      <c r="A44" s="146"/>
      <c r="B44" s="99"/>
      <c r="C44" s="99"/>
      <c r="D44" s="99"/>
      <c r="E44" s="99"/>
      <c r="F44" s="99"/>
      <c r="G44" s="99"/>
      <c r="H44" s="99"/>
      <c r="I44" s="99"/>
      <c r="J44" s="99"/>
      <c r="K44" s="146"/>
      <c r="L44" s="606"/>
      <c r="M44" s="606"/>
    </row>
    <row r="45" spans="1:13" x14ac:dyDescent="0.3">
      <c r="A45" s="606"/>
      <c r="B45" s="606"/>
      <c r="C45" s="148"/>
      <c r="D45" s="148"/>
      <c r="E45" s="148"/>
      <c r="F45" s="148"/>
      <c r="G45" s="148"/>
      <c r="H45" s="148"/>
      <c r="I45" s="148"/>
      <c r="J45" s="148"/>
      <c r="K45" s="146"/>
      <c r="L45" s="606"/>
      <c r="M45" s="606"/>
    </row>
    <row r="46" spans="1:13" x14ac:dyDescent="0.3">
      <c r="A46" s="624" t="s">
        <v>6</v>
      </c>
      <c r="B46" s="624"/>
      <c r="C46" s="148"/>
      <c r="D46" s="148"/>
      <c r="E46" s="148"/>
      <c r="F46" s="148"/>
      <c r="G46" s="148"/>
      <c r="H46" s="148"/>
      <c r="I46" s="148"/>
      <c r="J46" s="148"/>
      <c r="K46" s="146"/>
      <c r="L46" s="606"/>
      <c r="M46" s="606"/>
    </row>
    <row r="47" spans="1:13" x14ac:dyDescent="0.3">
      <c r="A47" s="149" t="s">
        <v>5</v>
      </c>
      <c r="B47" s="405" t="s">
        <v>667</v>
      </c>
      <c r="C47" s="405"/>
      <c r="D47" s="405"/>
      <c r="E47" s="405"/>
      <c r="F47" s="405"/>
      <c r="G47" s="405"/>
      <c r="H47" s="405"/>
      <c r="I47" s="405"/>
      <c r="J47" s="405"/>
      <c r="K47" s="405"/>
      <c r="L47" s="405"/>
      <c r="M47" s="405"/>
    </row>
    <row r="48" spans="1:13" ht="15" customHeight="1" x14ac:dyDescent="0.3">
      <c r="A48" s="149" t="s">
        <v>4</v>
      </c>
      <c r="B48" s="405" t="s">
        <v>157</v>
      </c>
      <c r="C48" s="405"/>
      <c r="D48" s="405"/>
      <c r="E48" s="405"/>
      <c r="F48" s="405"/>
      <c r="G48" s="405"/>
      <c r="H48" s="405"/>
      <c r="I48" s="405"/>
      <c r="J48" s="405"/>
      <c r="K48" s="405"/>
      <c r="L48" s="405"/>
      <c r="M48" s="405"/>
    </row>
    <row r="49" spans="1:13" x14ac:dyDescent="0.3">
      <c r="A49" s="149" t="s">
        <v>3</v>
      </c>
      <c r="B49" s="404" t="s">
        <v>158</v>
      </c>
      <c r="C49" s="404"/>
      <c r="D49" s="404"/>
      <c r="E49" s="404"/>
      <c r="F49" s="404"/>
      <c r="G49" s="404"/>
      <c r="H49" s="404"/>
      <c r="I49" s="404"/>
      <c r="J49" s="404"/>
      <c r="K49" s="404"/>
      <c r="L49" s="404"/>
      <c r="M49" s="404"/>
    </row>
    <row r="50" spans="1:13" ht="15" customHeight="1" x14ac:dyDescent="0.3">
      <c r="A50" s="149" t="s">
        <v>2</v>
      </c>
      <c r="B50" s="399" t="s">
        <v>159</v>
      </c>
      <c r="C50" s="405"/>
      <c r="D50" s="405"/>
      <c r="E50" s="405"/>
      <c r="F50" s="405"/>
      <c r="G50" s="405"/>
      <c r="H50" s="405"/>
      <c r="I50" s="405"/>
      <c r="J50" s="405"/>
      <c r="K50" s="405"/>
      <c r="L50" s="405"/>
      <c r="M50" s="405"/>
    </row>
    <row r="51" spans="1:13" ht="15" customHeight="1" x14ac:dyDescent="0.3">
      <c r="A51" s="149" t="s">
        <v>1</v>
      </c>
      <c r="B51" s="405" t="s">
        <v>160</v>
      </c>
      <c r="C51" s="405"/>
      <c r="D51" s="405"/>
      <c r="E51" s="405"/>
      <c r="F51" s="405"/>
      <c r="G51" s="405"/>
      <c r="H51" s="405"/>
      <c r="I51" s="405"/>
      <c r="J51" s="405"/>
      <c r="K51" s="146"/>
      <c r="L51" s="91"/>
      <c r="M51" s="91"/>
    </row>
    <row r="52" spans="1:13" ht="15" customHeight="1" x14ac:dyDescent="0.3">
      <c r="A52" s="149" t="s">
        <v>0</v>
      </c>
      <c r="B52" s="405" t="s">
        <v>184</v>
      </c>
      <c r="C52" s="405"/>
      <c r="D52" s="405"/>
      <c r="E52" s="405"/>
      <c r="F52" s="405"/>
      <c r="G52" s="405"/>
      <c r="H52" s="405"/>
      <c r="I52" s="405"/>
      <c r="J52" s="405"/>
      <c r="K52" s="405"/>
      <c r="L52" s="405"/>
      <c r="M52" s="405"/>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406"/>
      <c r="M54" s="406"/>
    </row>
    <row r="55" spans="1:13" ht="15" customHeight="1" x14ac:dyDescent="0.3">
      <c r="A55" s="149" t="s">
        <v>98</v>
      </c>
      <c r="B55" s="404" t="s">
        <v>185</v>
      </c>
      <c r="C55" s="404"/>
      <c r="D55" s="404"/>
      <c r="E55" s="404"/>
      <c r="F55" s="404"/>
      <c r="G55" s="404"/>
      <c r="H55" s="404"/>
      <c r="I55" s="404"/>
      <c r="J55" s="404"/>
      <c r="K55" s="406"/>
      <c r="L55" s="406"/>
      <c r="M55" s="406"/>
    </row>
    <row r="56" spans="1:13" ht="15" customHeight="1" x14ac:dyDescent="0.3">
      <c r="A56" s="149" t="s">
        <v>110</v>
      </c>
      <c r="B56" s="247" t="s">
        <v>129</v>
      </c>
      <c r="C56" s="247"/>
      <c r="D56" s="247"/>
      <c r="E56" s="247"/>
      <c r="F56" s="247"/>
      <c r="G56" s="247"/>
      <c r="H56" s="247"/>
      <c r="I56" s="247"/>
      <c r="J56" s="247"/>
      <c r="K56" s="247"/>
      <c r="L56" s="247"/>
      <c r="M56" s="399"/>
    </row>
    <row r="57" spans="1:13" x14ac:dyDescent="0.3">
      <c r="A57" s="149" t="s">
        <v>168</v>
      </c>
      <c r="B57" s="210" t="s">
        <v>186</v>
      </c>
      <c r="C57" s="210"/>
      <c r="D57" s="210"/>
      <c r="E57" s="210"/>
      <c r="F57" s="210"/>
      <c r="G57" s="210"/>
      <c r="H57" s="210"/>
      <c r="I57" s="210"/>
      <c r="J57" s="210"/>
      <c r="K57" s="210"/>
      <c r="L57" s="210"/>
      <c r="M57" s="399"/>
    </row>
    <row r="58" spans="1:13" x14ac:dyDescent="0.3">
      <c r="B58" s="210" t="s">
        <v>187</v>
      </c>
      <c r="C58" s="210"/>
      <c r="D58" s="210"/>
      <c r="E58" s="210"/>
      <c r="F58" s="210"/>
      <c r="G58" s="210"/>
      <c r="H58" s="210"/>
      <c r="I58" s="210"/>
      <c r="J58" s="210"/>
      <c r="K58" s="210"/>
      <c r="L58" s="210"/>
      <c r="M58" s="399"/>
    </row>
    <row r="59" spans="1:13" x14ac:dyDescent="0.3">
      <c r="C59" s="210"/>
      <c r="D59" s="397"/>
      <c r="E59" s="397"/>
      <c r="F59" s="397"/>
      <c r="G59" s="397"/>
      <c r="H59" s="397"/>
      <c r="I59" s="397"/>
      <c r="J59" s="397"/>
      <c r="K59" s="397"/>
      <c r="L59" s="397"/>
      <c r="M59" s="397"/>
    </row>
    <row r="60" spans="1:13" x14ac:dyDescent="0.3">
      <c r="A60" s="147" t="s">
        <v>27</v>
      </c>
    </row>
    <row r="61" spans="1:13" x14ac:dyDescent="0.3">
      <c r="A61" s="1">
        <v>5</v>
      </c>
      <c r="B61" s="398" t="s">
        <v>130</v>
      </c>
      <c r="C61" s="398"/>
      <c r="D61" s="398"/>
      <c r="E61" s="398"/>
      <c r="F61" s="398"/>
      <c r="G61" s="398"/>
      <c r="H61" s="398"/>
      <c r="I61" s="398"/>
      <c r="J61" s="398"/>
    </row>
    <row r="62" spans="1:13" x14ac:dyDescent="0.3">
      <c r="A62" s="1">
        <v>8</v>
      </c>
      <c r="B62" s="398" t="s">
        <v>131</v>
      </c>
      <c r="C62" s="398"/>
      <c r="D62" s="398"/>
      <c r="E62" s="398"/>
      <c r="F62" s="398"/>
      <c r="G62" s="398"/>
      <c r="H62" s="398"/>
    </row>
    <row r="63" spans="1:13" x14ac:dyDescent="0.3">
      <c r="A63" s="1">
        <v>9</v>
      </c>
      <c r="B63" s="398" t="s">
        <v>132</v>
      </c>
      <c r="C63" s="398"/>
      <c r="D63" s="398"/>
      <c r="E63" s="398"/>
      <c r="F63" s="398"/>
      <c r="G63" s="398"/>
      <c r="H63" s="398"/>
      <c r="I63" s="398"/>
      <c r="J63" s="398"/>
    </row>
    <row r="64" spans="1:13" x14ac:dyDescent="0.3">
      <c r="A64" s="1">
        <v>12</v>
      </c>
      <c r="B64" s="398" t="s">
        <v>133</v>
      </c>
      <c r="C64" s="398"/>
      <c r="D64" s="398"/>
      <c r="E64" s="398"/>
      <c r="F64" s="398"/>
      <c r="G64" s="398"/>
      <c r="H64" s="398"/>
      <c r="I64" s="398"/>
      <c r="J64" s="398"/>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00"/>
      <c r="D2" s="401"/>
      <c r="E2" s="401"/>
      <c r="F2" s="401"/>
      <c r="G2" s="401"/>
      <c r="H2" s="401"/>
      <c r="I2" s="401"/>
      <c r="J2" s="401"/>
      <c r="K2" s="401"/>
      <c r="L2" s="211"/>
    </row>
    <row r="3" spans="1:12" x14ac:dyDescent="0.3">
      <c r="A3" s="5"/>
      <c r="B3" s="100" t="s">
        <v>20</v>
      </c>
      <c r="C3" s="608" t="s">
        <v>188</v>
      </c>
      <c r="D3" s="609"/>
      <c r="E3" s="609"/>
      <c r="F3" s="609"/>
      <c r="G3" s="609"/>
      <c r="H3" s="609"/>
      <c r="I3" s="609"/>
      <c r="J3" s="609"/>
      <c r="K3" s="609"/>
      <c r="L3" s="610"/>
    </row>
    <row r="4" spans="1:12" x14ac:dyDescent="0.3">
      <c r="A4" s="5"/>
      <c r="B4" s="101"/>
      <c r="C4" s="102">
        <v>2015</v>
      </c>
      <c r="D4" s="102">
        <v>2020</v>
      </c>
      <c r="E4" s="102">
        <v>2030</v>
      </c>
      <c r="F4" s="102">
        <v>2050</v>
      </c>
      <c r="G4" s="611" t="s">
        <v>25</v>
      </c>
      <c r="H4" s="612"/>
      <c r="I4" s="611" t="s">
        <v>24</v>
      </c>
      <c r="J4" s="612"/>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30" t="s">
        <v>218</v>
      </c>
      <c r="C46" s="631"/>
      <c r="D46" s="631"/>
      <c r="E46" s="631"/>
      <c r="F46" s="631"/>
      <c r="G46" s="631"/>
      <c r="H46" s="631"/>
      <c r="I46" s="631"/>
      <c r="J46" s="631"/>
      <c r="K46" s="631"/>
      <c r="L46" s="631"/>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30" t="s">
        <v>221</v>
      </c>
      <c r="C48" s="631"/>
      <c r="D48" s="631"/>
      <c r="E48" s="631"/>
      <c r="F48" s="631"/>
      <c r="G48" s="631"/>
      <c r="H48" s="631"/>
      <c r="I48" s="631"/>
      <c r="J48" s="631"/>
      <c r="K48" s="631"/>
      <c r="L48" s="631"/>
      <c r="M48" s="211"/>
      <c r="N48" s="211"/>
      <c r="O48" s="211"/>
      <c r="P48" s="211"/>
    </row>
    <row r="49" spans="1:16" ht="15" hidden="1" customHeight="1" x14ac:dyDescent="0.3">
      <c r="A49" s="17">
        <v>5</v>
      </c>
      <c r="B49" s="630" t="s">
        <v>222</v>
      </c>
      <c r="C49" s="631"/>
      <c r="D49" s="631"/>
      <c r="E49" s="631"/>
      <c r="F49" s="631"/>
      <c r="G49" s="631"/>
      <c r="H49" s="631"/>
      <c r="I49" s="631"/>
      <c r="J49" s="631"/>
      <c r="K49" s="631"/>
      <c r="L49" s="631"/>
      <c r="M49" s="211"/>
      <c r="N49" s="211"/>
      <c r="O49" s="211"/>
      <c r="P49" s="211"/>
    </row>
    <row r="50" spans="1:16" ht="15" hidden="1" customHeight="1" x14ac:dyDescent="0.3">
      <c r="A50" s="17">
        <v>7</v>
      </c>
      <c r="B50" s="630" t="s">
        <v>223</v>
      </c>
      <c r="C50" s="631"/>
      <c r="D50" s="631"/>
      <c r="E50" s="631"/>
      <c r="F50" s="631"/>
      <c r="G50" s="631"/>
      <c r="H50" s="631"/>
      <c r="I50" s="631"/>
      <c r="J50" s="631"/>
      <c r="K50" s="631"/>
      <c r="L50" s="631"/>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33" t="s">
        <v>224</v>
      </c>
      <c r="C53" s="634"/>
      <c r="D53" s="634"/>
      <c r="E53" s="634"/>
      <c r="F53" s="634"/>
      <c r="G53" s="634"/>
      <c r="H53" s="634"/>
      <c r="I53" s="634"/>
      <c r="J53" s="634"/>
      <c r="K53" s="634"/>
      <c r="L53" s="634"/>
      <c r="M53" s="635"/>
      <c r="N53" s="635"/>
      <c r="O53" s="635"/>
      <c r="P53" s="635"/>
    </row>
    <row r="54" spans="1:16" ht="15" customHeight="1" x14ac:dyDescent="0.3">
      <c r="A54" s="4" t="s">
        <v>4</v>
      </c>
      <c r="B54" s="633" t="s">
        <v>225</v>
      </c>
      <c r="C54" s="634"/>
      <c r="D54" s="634"/>
      <c r="E54" s="634"/>
      <c r="F54" s="634"/>
      <c r="G54" s="634"/>
      <c r="H54" s="634"/>
      <c r="I54" s="634"/>
      <c r="J54" s="634"/>
      <c r="K54" s="634"/>
      <c r="L54" s="634"/>
      <c r="M54" s="211"/>
      <c r="N54" s="211"/>
      <c r="O54" s="211"/>
      <c r="P54" s="211"/>
    </row>
    <row r="55" spans="1:16" ht="15" customHeight="1" x14ac:dyDescent="0.3">
      <c r="A55" s="4" t="s">
        <v>3</v>
      </c>
      <c r="B55" s="633" t="s">
        <v>226</v>
      </c>
      <c r="C55" s="634"/>
      <c r="D55" s="634"/>
      <c r="E55" s="634"/>
      <c r="F55" s="634"/>
      <c r="G55" s="634"/>
      <c r="H55" s="634"/>
      <c r="I55" s="634"/>
      <c r="J55" s="634"/>
      <c r="K55" s="634"/>
      <c r="L55" s="634"/>
      <c r="M55" s="211"/>
      <c r="N55" s="211"/>
      <c r="O55" s="211"/>
      <c r="P55" s="211"/>
    </row>
    <row r="56" spans="1:16" ht="15" customHeight="1" x14ac:dyDescent="0.3">
      <c r="A56" s="4" t="s">
        <v>2</v>
      </c>
      <c r="B56" s="633" t="s">
        <v>227</v>
      </c>
      <c r="C56" s="634"/>
      <c r="D56" s="634"/>
      <c r="E56" s="634"/>
      <c r="F56" s="634"/>
      <c r="G56" s="634"/>
      <c r="H56" s="634"/>
      <c r="I56" s="634"/>
      <c r="J56" s="634"/>
      <c r="K56" s="634"/>
      <c r="L56" s="634"/>
      <c r="M56" s="635"/>
      <c r="N56" s="635"/>
      <c r="O56" s="635"/>
      <c r="P56" s="635"/>
    </row>
    <row r="57" spans="1:16" ht="15" customHeight="1" x14ac:dyDescent="0.3">
      <c r="A57" s="4" t="s">
        <v>1</v>
      </c>
      <c r="B57" s="633" t="s">
        <v>228</v>
      </c>
      <c r="C57" s="634"/>
      <c r="D57" s="634"/>
      <c r="E57" s="634"/>
      <c r="F57" s="634"/>
      <c r="G57" s="634"/>
      <c r="H57" s="634"/>
      <c r="I57" s="634"/>
      <c r="J57" s="634"/>
      <c r="K57" s="634"/>
      <c r="L57" s="634"/>
      <c r="M57" s="635"/>
      <c r="N57" s="635"/>
      <c r="O57" s="635"/>
      <c r="P57" s="635"/>
    </row>
    <row r="58" spans="1:16" ht="15" customHeight="1" x14ac:dyDescent="0.3">
      <c r="A58" s="4" t="s">
        <v>0</v>
      </c>
      <c r="B58" s="633" t="s">
        <v>229</v>
      </c>
      <c r="C58" s="633"/>
      <c r="D58" s="633"/>
      <c r="E58" s="633"/>
      <c r="F58" s="633"/>
      <c r="G58" s="633"/>
      <c r="H58" s="633"/>
      <c r="I58" s="633"/>
      <c r="J58" s="633"/>
      <c r="K58" s="633"/>
      <c r="L58" s="633"/>
      <c r="M58" s="633"/>
      <c r="N58" s="633"/>
      <c r="O58" s="633"/>
      <c r="P58" s="633"/>
    </row>
    <row r="59" spans="1:16" ht="15" customHeight="1" x14ac:dyDescent="0.3">
      <c r="A59" s="4" t="s">
        <v>40</v>
      </c>
      <c r="B59" s="633" t="s">
        <v>230</v>
      </c>
      <c r="C59" s="633"/>
      <c r="D59" s="633"/>
      <c r="E59" s="633"/>
      <c r="F59" s="633"/>
      <c r="G59" s="633"/>
      <c r="H59" s="633"/>
      <c r="I59" s="633"/>
      <c r="J59" s="633"/>
      <c r="K59" s="633"/>
      <c r="L59" s="633"/>
      <c r="M59" s="633"/>
      <c r="N59" s="633"/>
      <c r="O59" s="633"/>
      <c r="P59" s="633"/>
    </row>
    <row r="60" spans="1:16" ht="15" customHeight="1" x14ac:dyDescent="0.3">
      <c r="A60" s="4" t="s">
        <v>41</v>
      </c>
      <c r="B60" s="633" t="s">
        <v>231</v>
      </c>
      <c r="C60" s="633"/>
      <c r="D60" s="633"/>
      <c r="E60" s="633"/>
      <c r="F60" s="633"/>
      <c r="G60" s="633"/>
      <c r="H60" s="633"/>
      <c r="I60" s="633"/>
      <c r="J60" s="633"/>
      <c r="K60" s="633"/>
      <c r="L60" s="633"/>
    </row>
    <row r="61" spans="1:16" ht="15" customHeight="1" x14ac:dyDescent="0.3">
      <c r="A61" s="4" t="s">
        <v>232</v>
      </c>
      <c r="B61" s="633" t="s">
        <v>233</v>
      </c>
      <c r="C61" s="633"/>
      <c r="D61" s="633"/>
      <c r="E61" s="633"/>
      <c r="F61" s="633"/>
      <c r="G61" s="633"/>
      <c r="H61" s="633"/>
      <c r="I61" s="633"/>
      <c r="J61" s="633"/>
      <c r="K61" s="633"/>
      <c r="L61" s="633"/>
    </row>
    <row r="62" spans="1:16" ht="15" customHeight="1" x14ac:dyDescent="0.3">
      <c r="A62" s="4" t="s">
        <v>98</v>
      </c>
      <c r="B62" s="632" t="s">
        <v>234</v>
      </c>
      <c r="C62" s="632"/>
      <c r="D62" s="632"/>
      <c r="E62" s="632"/>
      <c r="F62" s="632"/>
      <c r="G62" s="632"/>
      <c r="H62" s="632"/>
      <c r="I62" s="632"/>
      <c r="J62" s="632"/>
      <c r="K62" s="632"/>
      <c r="L62" s="632"/>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36" t="s">
        <v>236</v>
      </c>
      <c r="C66" s="636"/>
      <c r="D66" s="636"/>
      <c r="E66" s="636"/>
      <c r="F66" s="636"/>
      <c r="G66" s="636"/>
      <c r="H66" s="636"/>
      <c r="I66" s="636"/>
      <c r="J66" s="636"/>
      <c r="K66" s="636"/>
      <c r="L66" s="636"/>
    </row>
    <row r="67" spans="1:12" x14ac:dyDescent="0.3">
      <c r="A67" s="211">
        <v>2</v>
      </c>
      <c r="B67" s="636" t="s">
        <v>237</v>
      </c>
      <c r="C67" s="636"/>
      <c r="D67" s="636"/>
      <c r="E67" s="636"/>
      <c r="F67" s="636"/>
      <c r="G67" s="636"/>
      <c r="H67" s="636"/>
      <c r="I67" s="636"/>
      <c r="J67" s="636"/>
      <c r="K67" s="636"/>
      <c r="L67" s="636"/>
    </row>
    <row r="68" spans="1:12" x14ac:dyDescent="0.3">
      <c r="A68" s="211">
        <v>4</v>
      </c>
      <c r="B68" s="636" t="s">
        <v>238</v>
      </c>
      <c r="C68" s="636"/>
      <c r="D68" s="636"/>
      <c r="E68" s="636"/>
      <c r="F68" s="636"/>
      <c r="G68" s="636"/>
      <c r="H68" s="636"/>
      <c r="I68" s="636"/>
      <c r="J68" s="636"/>
      <c r="K68" s="636"/>
      <c r="L68" s="636"/>
    </row>
    <row r="69" spans="1:12" x14ac:dyDescent="0.3">
      <c r="A69" s="211">
        <v>5</v>
      </c>
      <c r="B69" s="636" t="s">
        <v>222</v>
      </c>
      <c r="C69" s="636"/>
      <c r="D69" s="636"/>
      <c r="E69" s="636"/>
      <c r="F69" s="636"/>
      <c r="G69" s="636"/>
      <c r="H69" s="636"/>
      <c r="I69" s="636"/>
      <c r="J69" s="636"/>
      <c r="K69" s="636"/>
      <c r="L69" s="636"/>
    </row>
    <row r="70" spans="1:12" x14ac:dyDescent="0.3">
      <c r="A70" s="211">
        <v>7</v>
      </c>
      <c r="B70" s="636" t="s">
        <v>223</v>
      </c>
      <c r="C70" s="636"/>
      <c r="D70" s="636"/>
      <c r="E70" s="636"/>
      <c r="F70" s="636"/>
      <c r="G70" s="636"/>
      <c r="H70" s="636"/>
      <c r="I70" s="636"/>
      <c r="J70" s="636"/>
      <c r="K70" s="636"/>
      <c r="L70" s="636"/>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I60" sqref="I60"/>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04"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40" t="s">
        <v>61</v>
      </c>
      <c r="D3" s="641"/>
      <c r="E3" s="641"/>
      <c r="F3" s="641"/>
      <c r="G3" s="641"/>
      <c r="H3" s="641"/>
      <c r="I3" s="641"/>
      <c r="J3" s="641"/>
      <c r="K3" s="641"/>
      <c r="L3" s="642"/>
    </row>
    <row r="4" spans="1:13" ht="27.75" customHeight="1" x14ac:dyDescent="0.3">
      <c r="B4" s="8"/>
      <c r="C4" s="70">
        <v>2015</v>
      </c>
      <c r="D4" s="70">
        <v>2020</v>
      </c>
      <c r="E4" s="70">
        <v>2030</v>
      </c>
      <c r="F4" s="70">
        <v>2050</v>
      </c>
      <c r="G4" s="643" t="s">
        <v>25</v>
      </c>
      <c r="H4" s="644"/>
      <c r="I4" s="643" t="s">
        <v>24</v>
      </c>
      <c r="J4" s="644"/>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05"/>
      <c r="C32" s="638"/>
      <c r="D32" s="638"/>
      <c r="E32" s="638"/>
      <c r="F32" s="638"/>
      <c r="G32" s="638"/>
      <c r="H32" s="638"/>
      <c r="I32" s="638"/>
      <c r="J32" s="638"/>
      <c r="K32" s="638"/>
      <c r="L32" s="638"/>
    </row>
    <row r="33" spans="1:13" hidden="1" x14ac:dyDescent="0.3">
      <c r="A33" s="17" t="s">
        <v>46</v>
      </c>
      <c r="B33" s="605" t="s">
        <v>45</v>
      </c>
      <c r="C33" s="638"/>
      <c r="D33" s="638"/>
      <c r="E33" s="638"/>
      <c r="F33" s="638"/>
      <c r="G33" s="638"/>
      <c r="H33" s="638"/>
      <c r="I33" s="638"/>
      <c r="J33" s="638"/>
      <c r="K33" s="638"/>
      <c r="L33" s="638"/>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05" t="s">
        <v>49</v>
      </c>
      <c r="C36" s="638"/>
      <c r="D36" s="638"/>
      <c r="E36" s="638"/>
      <c r="F36" s="638"/>
      <c r="G36" s="638"/>
      <c r="H36" s="638"/>
      <c r="I36" s="638"/>
      <c r="J36" s="638"/>
      <c r="K36" s="638"/>
      <c r="L36" s="638"/>
    </row>
    <row r="37" spans="1:13" hidden="1" x14ac:dyDescent="0.3">
      <c r="A37" s="17"/>
      <c r="B37" s="605"/>
      <c r="C37" s="638"/>
      <c r="D37" s="638"/>
      <c r="E37" s="638"/>
      <c r="F37" s="638"/>
      <c r="G37" s="638"/>
      <c r="H37" s="638"/>
      <c r="I37" s="638"/>
      <c r="J37" s="638"/>
      <c r="K37" s="638"/>
      <c r="L37" s="638"/>
    </row>
    <row r="38" spans="1:13" x14ac:dyDescent="0.3">
      <c r="A38" s="1"/>
      <c r="B38" s="605"/>
      <c r="C38" s="638"/>
      <c r="D38" s="638"/>
      <c r="E38" s="638"/>
      <c r="F38" s="638"/>
      <c r="G38" s="638"/>
      <c r="H38" s="638"/>
      <c r="I38" s="638"/>
      <c r="J38" s="638"/>
      <c r="K38" s="638"/>
      <c r="L38" s="638"/>
    </row>
    <row r="39" spans="1:13" x14ac:dyDescent="0.3">
      <c r="A39" s="19" t="s">
        <v>6</v>
      </c>
      <c r="B39" s="82"/>
      <c r="C39" s="15"/>
      <c r="D39" s="15"/>
      <c r="E39" s="15"/>
      <c r="F39" s="15"/>
      <c r="G39" s="15"/>
      <c r="H39" s="15"/>
      <c r="I39" s="15"/>
      <c r="J39" s="15"/>
      <c r="K39" s="15"/>
      <c r="L39" s="15"/>
    </row>
    <row r="40" spans="1:13" x14ac:dyDescent="0.3">
      <c r="A40" s="4" t="s">
        <v>5</v>
      </c>
      <c r="B40" s="605" t="s">
        <v>51</v>
      </c>
      <c r="C40" s="638"/>
      <c r="D40" s="638"/>
      <c r="E40" s="638"/>
      <c r="F40" s="638"/>
      <c r="G40" s="638"/>
      <c r="H40" s="638"/>
      <c r="I40" s="638"/>
      <c r="J40" s="638"/>
      <c r="K40" s="638"/>
      <c r="L40" s="638"/>
    </row>
    <row r="41" spans="1:13" x14ac:dyDescent="0.3">
      <c r="A41" s="4" t="s">
        <v>4</v>
      </c>
      <c r="B41" s="605" t="s">
        <v>67</v>
      </c>
      <c r="C41" s="638"/>
      <c r="D41" s="638"/>
      <c r="E41" s="638"/>
      <c r="F41" s="638"/>
      <c r="G41" s="638"/>
      <c r="H41" s="638"/>
      <c r="I41" s="638"/>
      <c r="J41" s="638"/>
      <c r="K41" s="638"/>
      <c r="L41" s="638"/>
    </row>
    <row r="42" spans="1:13" x14ac:dyDescent="0.3">
      <c r="A42" s="4" t="s">
        <v>3</v>
      </c>
      <c r="B42" s="633" t="s">
        <v>68</v>
      </c>
      <c r="C42" s="637"/>
      <c r="D42" s="637"/>
      <c r="E42" s="637"/>
      <c r="F42" s="637"/>
      <c r="G42" s="637"/>
      <c r="H42" s="637"/>
      <c r="I42" s="637"/>
      <c r="J42" s="637"/>
      <c r="K42" s="637"/>
      <c r="L42" s="637"/>
    </row>
    <row r="43" spans="1:13" s="43" customFormat="1" ht="74.25" customHeight="1" x14ac:dyDescent="0.3">
      <c r="A43" s="75" t="s">
        <v>2</v>
      </c>
      <c r="B43" s="633" t="s">
        <v>82</v>
      </c>
      <c r="C43" s="637"/>
      <c r="D43" s="637"/>
      <c r="E43" s="637"/>
      <c r="F43" s="637"/>
      <c r="G43" s="637"/>
      <c r="H43" s="637"/>
      <c r="I43" s="637"/>
      <c r="J43" s="637"/>
      <c r="K43" s="637"/>
      <c r="L43" s="637"/>
      <c r="M43" s="24"/>
    </row>
    <row r="44" spans="1:13" ht="25.5" customHeight="1" x14ac:dyDescent="0.3">
      <c r="A44" s="4" t="s">
        <v>1</v>
      </c>
      <c r="B44" s="605" t="s">
        <v>69</v>
      </c>
      <c r="C44" s="638"/>
      <c r="D44" s="638"/>
      <c r="E44" s="638"/>
      <c r="F44" s="638"/>
      <c r="G44" s="638"/>
      <c r="H44" s="638"/>
      <c r="I44" s="638"/>
      <c r="J44" s="638"/>
      <c r="K44" s="638"/>
      <c r="L44" s="638"/>
    </row>
    <row r="45" spans="1:13" ht="24" customHeight="1" x14ac:dyDescent="0.3">
      <c r="A45" s="4" t="s">
        <v>0</v>
      </c>
      <c r="B45" s="605" t="s">
        <v>70</v>
      </c>
      <c r="C45" s="638"/>
      <c r="D45" s="638"/>
      <c r="E45" s="638"/>
      <c r="F45" s="638"/>
      <c r="G45" s="638"/>
      <c r="H45" s="638"/>
      <c r="I45" s="638"/>
      <c r="J45" s="638"/>
      <c r="K45" s="638"/>
      <c r="L45" s="638"/>
    </row>
    <row r="46" spans="1:13" ht="24" customHeight="1" x14ac:dyDescent="0.3">
      <c r="A46" s="4" t="s">
        <v>40</v>
      </c>
      <c r="B46" s="639" t="s">
        <v>71</v>
      </c>
      <c r="C46" s="638"/>
      <c r="D46" s="638"/>
      <c r="E46" s="638"/>
      <c r="F46" s="638"/>
      <c r="G46" s="638"/>
      <c r="H46" s="638"/>
      <c r="I46" s="638"/>
      <c r="J46" s="638"/>
      <c r="K46" s="638"/>
      <c r="L46" s="638"/>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46" t="s">
        <v>52</v>
      </c>
      <c r="D3" s="647"/>
      <c r="E3" s="647"/>
      <c r="F3" s="647"/>
      <c r="G3" s="647"/>
      <c r="H3" s="647"/>
      <c r="I3" s="647"/>
      <c r="J3" s="647"/>
      <c r="K3" s="647"/>
      <c r="L3" s="647"/>
      <c r="S3" s="648"/>
      <c r="T3" s="649"/>
      <c r="U3" s="649"/>
      <c r="V3" s="649"/>
      <c r="W3" s="649"/>
      <c r="X3" s="649"/>
    </row>
    <row r="4" spans="1:24" ht="25.5" customHeight="1" x14ac:dyDescent="0.3">
      <c r="A4" s="5"/>
      <c r="B4" s="47"/>
      <c r="C4" s="84">
        <v>2015</v>
      </c>
      <c r="D4" s="84">
        <v>2020</v>
      </c>
      <c r="E4" s="84">
        <v>2030</v>
      </c>
      <c r="F4" s="84">
        <v>2050</v>
      </c>
      <c r="G4" s="650" t="s">
        <v>25</v>
      </c>
      <c r="H4" s="650"/>
      <c r="I4" s="650" t="s">
        <v>24</v>
      </c>
      <c r="J4" s="650"/>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51"/>
      <c r="S5" s="651"/>
      <c r="T5" s="651"/>
      <c r="U5" s="651"/>
      <c r="V5" s="651"/>
      <c r="W5" s="651"/>
      <c r="X5" s="651"/>
    </row>
    <row r="6" spans="1:24" ht="15" x14ac:dyDescent="0.3">
      <c r="A6" s="5"/>
      <c r="B6" s="76" t="s">
        <v>72</v>
      </c>
      <c r="C6" s="50">
        <v>32</v>
      </c>
      <c r="D6" s="50">
        <v>154</v>
      </c>
      <c r="E6" s="50">
        <v>400</v>
      </c>
      <c r="F6" s="50">
        <v>400</v>
      </c>
      <c r="G6" s="50"/>
      <c r="H6" s="50"/>
      <c r="I6" s="50"/>
      <c r="J6" s="50"/>
      <c r="K6" s="50"/>
      <c r="L6" s="65" t="s">
        <v>55</v>
      </c>
      <c r="R6" s="82"/>
      <c r="S6" s="652"/>
      <c r="T6" s="653"/>
      <c r="U6" s="653"/>
      <c r="V6" s="653"/>
      <c r="W6" s="653"/>
      <c r="X6" s="653"/>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06" t="s">
        <v>36</v>
      </c>
      <c r="C37" s="645"/>
      <c r="D37" s="645"/>
      <c r="E37" s="645"/>
      <c r="F37" s="645"/>
      <c r="G37" s="645"/>
      <c r="H37" s="645"/>
      <c r="I37" s="645"/>
      <c r="J37" s="645"/>
      <c r="K37" s="645"/>
      <c r="L37" s="645"/>
    </row>
    <row r="38" spans="1:24" ht="15" hidden="1" customHeight="1" x14ac:dyDescent="0.3">
      <c r="A38" s="17">
        <v>2</v>
      </c>
      <c r="B38" s="606" t="s">
        <v>30</v>
      </c>
      <c r="C38" s="645"/>
      <c r="D38" s="645"/>
      <c r="E38" s="645"/>
      <c r="F38" s="645"/>
      <c r="G38" s="645"/>
      <c r="H38" s="645"/>
      <c r="I38" s="645"/>
      <c r="J38" s="645"/>
      <c r="K38" s="645"/>
      <c r="L38" s="645"/>
    </row>
    <row r="39" spans="1:24" ht="15" hidden="1" customHeight="1" x14ac:dyDescent="0.3">
      <c r="A39" s="18">
        <v>3</v>
      </c>
      <c r="B39" s="606" t="s">
        <v>43</v>
      </c>
      <c r="C39" s="645"/>
      <c r="D39" s="645"/>
      <c r="E39" s="645"/>
      <c r="F39" s="645"/>
      <c r="G39" s="645"/>
      <c r="H39" s="645"/>
      <c r="I39" s="645"/>
      <c r="J39" s="645"/>
      <c r="K39" s="645"/>
      <c r="L39" s="645"/>
    </row>
    <row r="40" spans="1:24" s="14" customFormat="1" ht="15.75" hidden="1" customHeight="1" x14ac:dyDescent="0.3">
      <c r="A40" s="17">
        <v>4</v>
      </c>
      <c r="B40" s="606" t="s">
        <v>37</v>
      </c>
      <c r="C40" s="645"/>
      <c r="D40" s="645"/>
      <c r="E40" s="645"/>
      <c r="F40" s="645"/>
      <c r="G40" s="645"/>
      <c r="H40" s="645"/>
      <c r="I40" s="645"/>
      <c r="J40" s="645"/>
      <c r="K40" s="645"/>
      <c r="L40" s="645"/>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06" t="s">
        <v>31</v>
      </c>
      <c r="C42" s="645"/>
      <c r="D42" s="645"/>
      <c r="E42" s="645"/>
      <c r="F42" s="645"/>
      <c r="G42" s="645"/>
      <c r="H42" s="645"/>
      <c r="I42" s="645"/>
      <c r="J42" s="645"/>
      <c r="K42" s="645"/>
      <c r="L42" s="645"/>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06" t="s">
        <v>38</v>
      </c>
      <c r="C45" s="645"/>
      <c r="D45" s="645"/>
      <c r="E45" s="645"/>
      <c r="F45" s="645"/>
      <c r="G45" s="645"/>
      <c r="H45" s="645"/>
      <c r="I45" s="645"/>
      <c r="J45" s="645"/>
      <c r="K45" s="645"/>
      <c r="L45" s="645"/>
    </row>
    <row r="46" spans="1:24" ht="13.5" customHeight="1" x14ac:dyDescent="0.3">
      <c r="A46" s="4" t="s">
        <v>3</v>
      </c>
      <c r="B46" s="606" t="s">
        <v>32</v>
      </c>
      <c r="C46" s="645"/>
      <c r="D46" s="645"/>
      <c r="E46" s="645"/>
      <c r="F46" s="645"/>
      <c r="G46" s="645"/>
      <c r="H46" s="645"/>
      <c r="I46" s="645"/>
      <c r="J46" s="645"/>
      <c r="K46" s="645"/>
      <c r="L46" s="645"/>
    </row>
    <row r="47" spans="1:24" ht="30" customHeight="1" x14ac:dyDescent="0.3">
      <c r="A47" s="4" t="s">
        <v>2</v>
      </c>
      <c r="B47" s="606" t="s">
        <v>75</v>
      </c>
      <c r="C47" s="645"/>
      <c r="D47" s="645"/>
      <c r="E47" s="645"/>
      <c r="F47" s="645"/>
      <c r="G47" s="645"/>
      <c r="H47" s="645"/>
      <c r="I47" s="645"/>
      <c r="J47" s="645"/>
      <c r="K47" s="645"/>
      <c r="L47" s="645"/>
    </row>
    <row r="48" spans="1:24" ht="56.25" customHeight="1" x14ac:dyDescent="0.3">
      <c r="A48" s="4" t="s">
        <v>1</v>
      </c>
      <c r="B48" s="639" t="s">
        <v>83</v>
      </c>
      <c r="C48" s="645"/>
      <c r="D48" s="645"/>
      <c r="E48" s="645"/>
      <c r="F48" s="645"/>
      <c r="G48" s="645"/>
      <c r="H48" s="645"/>
      <c r="I48" s="645"/>
      <c r="J48" s="645"/>
      <c r="K48" s="645"/>
      <c r="L48" s="645"/>
      <c r="M48" s="78"/>
    </row>
    <row r="49" spans="1:12" ht="15" customHeight="1" x14ac:dyDescent="0.3">
      <c r="A49" s="4" t="s">
        <v>0</v>
      </c>
      <c r="B49" s="639" t="s">
        <v>33</v>
      </c>
      <c r="C49" s="645"/>
      <c r="D49" s="645"/>
      <c r="E49" s="645"/>
      <c r="F49" s="645"/>
      <c r="G49" s="645"/>
      <c r="H49" s="645"/>
      <c r="I49" s="645"/>
      <c r="J49" s="645"/>
      <c r="K49" s="645"/>
      <c r="L49" s="645"/>
    </row>
    <row r="50" spans="1:12" ht="27.9" customHeight="1" x14ac:dyDescent="0.3">
      <c r="A50" s="4" t="s">
        <v>40</v>
      </c>
      <c r="B50" s="639" t="s">
        <v>42</v>
      </c>
      <c r="C50" s="645"/>
      <c r="D50" s="645"/>
      <c r="E50" s="645"/>
      <c r="F50" s="645"/>
      <c r="G50" s="645"/>
      <c r="H50" s="645"/>
      <c r="I50" s="645"/>
      <c r="J50" s="645"/>
      <c r="K50" s="645"/>
      <c r="L50" s="645"/>
    </row>
    <row r="51" spans="1:12" ht="24.75" customHeight="1" x14ac:dyDescent="0.3">
      <c r="A51" s="4" t="s">
        <v>41</v>
      </c>
      <c r="B51" s="639" t="s">
        <v>44</v>
      </c>
      <c r="C51" s="645"/>
      <c r="D51" s="645"/>
      <c r="E51" s="645"/>
      <c r="F51" s="645"/>
      <c r="G51" s="645"/>
      <c r="H51" s="645"/>
      <c r="I51" s="645"/>
      <c r="J51" s="645"/>
      <c r="K51" s="645"/>
      <c r="L51" s="645"/>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255"/>
    </row>
    <row r="3" spans="2:13" ht="15" customHeight="1" x14ac:dyDescent="0.3">
      <c r="B3" s="411" t="s">
        <v>20</v>
      </c>
      <c r="C3" s="654" t="s">
        <v>668</v>
      </c>
      <c r="D3" s="655"/>
      <c r="E3" s="655"/>
      <c r="F3" s="655"/>
      <c r="G3" s="655"/>
      <c r="H3" s="655"/>
      <c r="I3" s="655"/>
      <c r="J3" s="655"/>
      <c r="K3" s="655"/>
      <c r="L3" s="655"/>
      <c r="M3" s="655"/>
    </row>
    <row r="4" spans="2:13" ht="15" customHeight="1" x14ac:dyDescent="0.3">
      <c r="B4" s="201"/>
      <c r="C4" s="201">
        <v>2015</v>
      </c>
      <c r="D4" s="201">
        <v>2020</v>
      </c>
      <c r="E4" s="201">
        <v>2030</v>
      </c>
      <c r="F4" s="201">
        <v>2040</v>
      </c>
      <c r="G4" s="201">
        <v>2050</v>
      </c>
      <c r="H4" s="656" t="s">
        <v>25</v>
      </c>
      <c r="I4" s="656"/>
      <c r="J4" s="656" t="s">
        <v>24</v>
      </c>
      <c r="K4" s="656"/>
      <c r="L4" s="412" t="s">
        <v>19</v>
      </c>
      <c r="M4" s="412" t="s">
        <v>18</v>
      </c>
    </row>
    <row r="5" spans="2:13" x14ac:dyDescent="0.3">
      <c r="B5" s="413"/>
      <c r="C5" s="413"/>
      <c r="D5" s="413"/>
      <c r="E5" s="413"/>
      <c r="F5" s="413"/>
      <c r="G5" s="413"/>
      <c r="H5" s="414" t="s">
        <v>17</v>
      </c>
      <c r="I5" s="414" t="s">
        <v>16</v>
      </c>
      <c r="J5" s="414" t="s">
        <v>17</v>
      </c>
      <c r="K5" s="414" t="s">
        <v>16</v>
      </c>
      <c r="L5" s="414"/>
      <c r="M5" s="414"/>
    </row>
    <row r="6" spans="2:13" x14ac:dyDescent="0.3">
      <c r="B6" s="415" t="s">
        <v>15</v>
      </c>
      <c r="C6" s="416"/>
      <c r="D6" s="416"/>
      <c r="E6" s="416"/>
      <c r="F6" s="416"/>
      <c r="G6" s="416"/>
      <c r="H6" s="416"/>
      <c r="I6" s="416"/>
      <c r="J6" s="416"/>
      <c r="K6" s="416"/>
      <c r="L6" s="417"/>
      <c r="M6" s="418"/>
    </row>
    <row r="7" spans="2:13" x14ac:dyDescent="0.3">
      <c r="B7" s="419" t="s">
        <v>451</v>
      </c>
      <c r="C7" s="419">
        <v>50</v>
      </c>
      <c r="D7" s="419">
        <v>50</v>
      </c>
      <c r="E7" s="419">
        <v>100</v>
      </c>
      <c r="F7" s="419">
        <v>125</v>
      </c>
      <c r="G7" s="419">
        <v>150</v>
      </c>
      <c r="H7" s="420">
        <v>1</v>
      </c>
      <c r="I7" s="420">
        <v>1.5</v>
      </c>
      <c r="J7" s="420">
        <v>0.5</v>
      </c>
      <c r="K7" s="420">
        <v>1.5</v>
      </c>
      <c r="L7" s="421" t="s">
        <v>299</v>
      </c>
      <c r="M7" s="421" t="s">
        <v>394</v>
      </c>
    </row>
    <row r="8" spans="2:13" x14ac:dyDescent="0.3">
      <c r="B8" s="413" t="s">
        <v>427</v>
      </c>
      <c r="C8" s="413">
        <v>75</v>
      </c>
      <c r="D8" s="413">
        <v>75</v>
      </c>
      <c r="E8" s="413">
        <v>150</v>
      </c>
      <c r="F8" s="413">
        <v>190</v>
      </c>
      <c r="G8" s="413">
        <v>225</v>
      </c>
      <c r="H8" s="422">
        <v>1</v>
      </c>
      <c r="I8" s="422">
        <v>1.5</v>
      </c>
      <c r="J8" s="422">
        <v>0.5</v>
      </c>
      <c r="K8" s="422">
        <v>1.5</v>
      </c>
      <c r="L8" s="414" t="s">
        <v>301</v>
      </c>
      <c r="M8" s="414" t="s">
        <v>394</v>
      </c>
    </row>
    <row r="9" spans="2:13" x14ac:dyDescent="0.3">
      <c r="B9" s="415" t="s">
        <v>240</v>
      </c>
      <c r="C9" s="416"/>
      <c r="D9" s="416"/>
      <c r="E9" s="416"/>
      <c r="F9" s="416"/>
      <c r="G9" s="416"/>
      <c r="H9" s="416"/>
      <c r="I9" s="416"/>
      <c r="J9" s="416"/>
      <c r="K9" s="416"/>
      <c r="L9" s="417"/>
      <c r="M9" s="418"/>
    </row>
    <row r="10" spans="2:13" x14ac:dyDescent="0.3">
      <c r="B10" s="423" t="s">
        <v>364</v>
      </c>
      <c r="C10" s="424">
        <v>1</v>
      </c>
      <c r="D10" s="424">
        <v>1</v>
      </c>
      <c r="E10" s="424">
        <v>1</v>
      </c>
      <c r="F10" s="424">
        <v>1</v>
      </c>
      <c r="G10" s="424">
        <v>1</v>
      </c>
      <c r="H10" s="425">
        <v>0.8</v>
      </c>
      <c r="I10" s="425">
        <v>1</v>
      </c>
      <c r="J10" s="425">
        <v>0.8</v>
      </c>
      <c r="K10" s="425">
        <v>1</v>
      </c>
      <c r="L10" s="426" t="s">
        <v>3</v>
      </c>
      <c r="M10" s="426">
        <v>1</v>
      </c>
    </row>
    <row r="11" spans="2:13" x14ac:dyDescent="0.3">
      <c r="B11" s="415" t="s">
        <v>241</v>
      </c>
      <c r="C11" s="416"/>
      <c r="D11" s="416"/>
      <c r="E11" s="416"/>
      <c r="F11" s="416"/>
      <c r="G11" s="416"/>
      <c r="H11" s="427"/>
      <c r="I11" s="427"/>
      <c r="J11" s="427"/>
      <c r="K11" s="427"/>
      <c r="L11" s="417"/>
      <c r="M11" s="418"/>
    </row>
    <row r="12" spans="2:13" x14ac:dyDescent="0.3">
      <c r="B12" s="419" t="s">
        <v>597</v>
      </c>
      <c r="C12" s="428">
        <v>0.1376</v>
      </c>
      <c r="D12" s="428">
        <v>0.1376</v>
      </c>
      <c r="E12" s="429">
        <f>D12*0.4/0.38</f>
        <v>0.14484210526315791</v>
      </c>
      <c r="F12" s="429">
        <f>(E12+G12)/2</f>
        <v>0.15389473684210528</v>
      </c>
      <c r="G12" s="429">
        <f>D12*0.45/0.38</f>
        <v>0.16294736842105265</v>
      </c>
      <c r="H12" s="430">
        <v>0.8</v>
      </c>
      <c r="I12" s="430">
        <v>1.1000000000000001</v>
      </c>
      <c r="J12" s="430">
        <v>0.8</v>
      </c>
      <c r="K12" s="430">
        <v>1.1000000000000001</v>
      </c>
      <c r="L12" s="421" t="s">
        <v>2</v>
      </c>
      <c r="M12" s="421">
        <v>1</v>
      </c>
    </row>
    <row r="13" spans="2:13" x14ac:dyDescent="0.3">
      <c r="B13" s="201" t="s">
        <v>617</v>
      </c>
      <c r="C13" s="431">
        <v>1.47E-2</v>
      </c>
      <c r="D13" s="431">
        <v>1.47E-2</v>
      </c>
      <c r="E13" s="432">
        <f t="shared" ref="E13:E14" si="0">D13*0.4/0.38</f>
        <v>1.5473684210526315E-2</v>
      </c>
      <c r="F13" s="432">
        <f t="shared" ref="F13:F15" si="1">(E13+G13)/2</f>
        <v>1.6440789473684211E-2</v>
      </c>
      <c r="G13" s="432">
        <f t="shared" ref="G13:G14" si="2">D13*0.45/0.38</f>
        <v>1.7407894736842105E-2</v>
      </c>
      <c r="H13" s="433">
        <v>0.8</v>
      </c>
      <c r="I13" s="433">
        <v>1.1000000000000001</v>
      </c>
      <c r="J13" s="433">
        <v>0.8</v>
      </c>
      <c r="K13" s="433">
        <v>1.1000000000000001</v>
      </c>
      <c r="L13" s="412" t="s">
        <v>2</v>
      </c>
      <c r="M13" s="412">
        <v>1</v>
      </c>
    </row>
    <row r="14" spans="2:13" x14ac:dyDescent="0.3">
      <c r="B14" s="201" t="s">
        <v>618</v>
      </c>
      <c r="C14" s="431">
        <v>9.98E-2</v>
      </c>
      <c r="D14" s="431">
        <v>9.98E-2</v>
      </c>
      <c r="E14" s="432">
        <f t="shared" si="0"/>
        <v>0.10505263157894738</v>
      </c>
      <c r="F14" s="432">
        <f t="shared" si="1"/>
        <v>0.11161842105263159</v>
      </c>
      <c r="G14" s="432">
        <f t="shared" si="2"/>
        <v>0.11818421052631578</v>
      </c>
      <c r="H14" s="433">
        <v>0.8</v>
      </c>
      <c r="I14" s="433">
        <v>1.1000000000000001</v>
      </c>
      <c r="J14" s="433">
        <v>0.8</v>
      </c>
      <c r="K14" s="433">
        <v>1.1000000000000001</v>
      </c>
      <c r="L14" s="412" t="s">
        <v>2</v>
      </c>
      <c r="M14" s="412">
        <v>1</v>
      </c>
    </row>
    <row r="15" spans="2:13" x14ac:dyDescent="0.3">
      <c r="B15" s="413" t="s">
        <v>619</v>
      </c>
      <c r="C15" s="434">
        <v>1.17E-2</v>
      </c>
      <c r="D15" s="434">
        <v>1.17E-2</v>
      </c>
      <c r="E15" s="435">
        <v>1.6E-2</v>
      </c>
      <c r="F15" s="435">
        <f t="shared" si="1"/>
        <v>1.8000000000000002E-2</v>
      </c>
      <c r="G15" s="435">
        <v>0.02</v>
      </c>
      <c r="H15" s="436">
        <v>0.8</v>
      </c>
      <c r="I15" s="436">
        <v>1.1000000000000001</v>
      </c>
      <c r="J15" s="436">
        <v>0.8</v>
      </c>
      <c r="K15" s="436">
        <v>1.1000000000000001</v>
      </c>
      <c r="L15" s="414" t="s">
        <v>2</v>
      </c>
      <c r="M15" s="414">
        <v>1</v>
      </c>
    </row>
    <row r="16" spans="2:13" x14ac:dyDescent="0.3">
      <c r="B16" s="437"/>
      <c r="C16" s="416"/>
      <c r="D16" s="416"/>
      <c r="E16" s="416"/>
      <c r="F16" s="416"/>
      <c r="G16" s="416"/>
      <c r="H16" s="416"/>
      <c r="I16" s="416"/>
      <c r="J16" s="416"/>
      <c r="K16" s="416"/>
      <c r="L16" s="416"/>
      <c r="M16" s="438"/>
    </row>
    <row r="17" spans="2:13" x14ac:dyDescent="0.3">
      <c r="B17" s="419" t="s">
        <v>99</v>
      </c>
      <c r="C17" s="419">
        <v>4</v>
      </c>
      <c r="D17" s="419">
        <v>4</v>
      </c>
      <c r="E17" s="419">
        <v>0</v>
      </c>
      <c r="F17" s="419">
        <v>0</v>
      </c>
      <c r="G17" s="419">
        <v>0</v>
      </c>
      <c r="H17" s="430"/>
      <c r="I17" s="430"/>
      <c r="J17" s="430"/>
      <c r="K17" s="430"/>
      <c r="L17" s="421"/>
      <c r="M17" s="421"/>
    </row>
    <row r="18" spans="2:13" x14ac:dyDescent="0.3">
      <c r="B18" s="201" t="s">
        <v>23</v>
      </c>
      <c r="C18" s="439">
        <v>2</v>
      </c>
      <c r="D18" s="439">
        <v>2</v>
      </c>
      <c r="E18" s="439">
        <v>2</v>
      </c>
      <c r="F18" s="439">
        <v>2</v>
      </c>
      <c r="G18" s="439">
        <v>2</v>
      </c>
      <c r="H18" s="433"/>
      <c r="I18" s="433"/>
      <c r="J18" s="433"/>
      <c r="K18" s="433"/>
      <c r="L18" s="412"/>
      <c r="M18" s="412"/>
    </row>
    <row r="19" spans="2:13" x14ac:dyDescent="0.3">
      <c r="B19" s="201" t="s">
        <v>14</v>
      </c>
      <c r="C19" s="440">
        <v>20</v>
      </c>
      <c r="D19" s="439">
        <v>25</v>
      </c>
      <c r="E19" s="439">
        <v>25</v>
      </c>
      <c r="F19" s="439">
        <v>25</v>
      </c>
      <c r="G19" s="439">
        <v>25</v>
      </c>
      <c r="H19" s="201"/>
      <c r="I19" s="201"/>
      <c r="J19" s="201"/>
      <c r="K19" s="201"/>
      <c r="L19" s="412"/>
      <c r="M19" s="412"/>
    </row>
    <row r="20" spans="2:13" x14ac:dyDescent="0.3">
      <c r="B20" s="413" t="s">
        <v>12</v>
      </c>
      <c r="C20" s="441">
        <v>2</v>
      </c>
      <c r="D20" s="441">
        <v>2</v>
      </c>
      <c r="E20" s="441">
        <v>2</v>
      </c>
      <c r="F20" s="441">
        <v>2</v>
      </c>
      <c r="G20" s="441">
        <v>2</v>
      </c>
      <c r="H20" s="413"/>
      <c r="I20" s="413"/>
      <c r="J20" s="413"/>
      <c r="K20" s="413"/>
      <c r="L20" s="414"/>
      <c r="M20" s="414"/>
    </row>
    <row r="21" spans="2:13" x14ac:dyDescent="0.3">
      <c r="B21" s="415" t="s">
        <v>9</v>
      </c>
      <c r="C21" s="442"/>
      <c r="D21" s="442"/>
      <c r="E21" s="442"/>
      <c r="F21" s="442"/>
      <c r="G21" s="442"/>
      <c r="H21" s="416"/>
      <c r="I21" s="416"/>
      <c r="J21" s="416"/>
      <c r="K21" s="416"/>
      <c r="L21" s="417"/>
      <c r="M21" s="418"/>
    </row>
    <row r="22" spans="2:13" x14ac:dyDescent="0.3">
      <c r="B22" s="419" t="s">
        <v>620</v>
      </c>
      <c r="C22" s="443">
        <v>4.329004329004329</v>
      </c>
      <c r="D22" s="443">
        <v>4.329004329004329</v>
      </c>
      <c r="E22" s="443">
        <v>3.8961038961038956</v>
      </c>
      <c r="F22" s="443">
        <v>3.6184210526315788</v>
      </c>
      <c r="G22" s="443">
        <v>3.4632034632034632</v>
      </c>
      <c r="H22" s="420">
        <v>0.75</v>
      </c>
      <c r="I22" s="420">
        <v>1.2</v>
      </c>
      <c r="J22" s="420">
        <v>0.75</v>
      </c>
      <c r="K22" s="420">
        <v>1.2</v>
      </c>
      <c r="L22" s="421" t="s">
        <v>453</v>
      </c>
      <c r="M22" s="421" t="s">
        <v>454</v>
      </c>
    </row>
    <row r="23" spans="2:13" x14ac:dyDescent="0.3">
      <c r="B23" s="201" t="s">
        <v>313</v>
      </c>
      <c r="C23" s="440">
        <v>75</v>
      </c>
      <c r="D23" s="440">
        <v>75</v>
      </c>
      <c r="E23" s="440">
        <v>75</v>
      </c>
      <c r="F23" s="440">
        <v>75</v>
      </c>
      <c r="G23" s="440">
        <v>75</v>
      </c>
      <c r="H23" s="201"/>
      <c r="I23" s="201"/>
      <c r="J23" s="201"/>
      <c r="K23" s="201"/>
      <c r="L23" s="412"/>
      <c r="M23" s="412"/>
    </row>
    <row r="24" spans="2:13" x14ac:dyDescent="0.3">
      <c r="B24" s="201" t="s">
        <v>314</v>
      </c>
      <c r="C24" s="201">
        <v>25</v>
      </c>
      <c r="D24" s="201">
        <v>25</v>
      </c>
      <c r="E24" s="201">
        <v>25</v>
      </c>
      <c r="F24" s="201">
        <v>25</v>
      </c>
      <c r="G24" s="201">
        <v>25</v>
      </c>
      <c r="H24" s="201"/>
      <c r="I24" s="201"/>
      <c r="J24" s="201"/>
      <c r="K24" s="201"/>
      <c r="L24" s="412"/>
      <c r="M24" s="412"/>
    </row>
    <row r="25" spans="2:13" x14ac:dyDescent="0.3">
      <c r="B25" s="201" t="s">
        <v>621</v>
      </c>
      <c r="C25" s="431">
        <v>0.10389610389610389</v>
      </c>
      <c r="D25" s="431">
        <v>0.10389610389610389</v>
      </c>
      <c r="E25" s="431">
        <v>0.10389610389610389</v>
      </c>
      <c r="F25" s="431">
        <v>0.10263157894736842</v>
      </c>
      <c r="G25" s="431">
        <v>0.10389610389610389</v>
      </c>
      <c r="H25" s="444">
        <v>0.75</v>
      </c>
      <c r="I25" s="444">
        <v>1.2</v>
      </c>
      <c r="J25" s="444">
        <v>0.75</v>
      </c>
      <c r="K25" s="444">
        <v>1.2</v>
      </c>
      <c r="L25" s="412" t="s">
        <v>168</v>
      </c>
      <c r="M25" s="412">
        <v>1</v>
      </c>
    </row>
    <row r="26" spans="2:13" x14ac:dyDescent="0.3">
      <c r="B26" s="201" t="s">
        <v>622</v>
      </c>
      <c r="C26" s="431">
        <v>1.0625737898465171</v>
      </c>
      <c r="D26" s="431">
        <v>1.0625737898465171</v>
      </c>
      <c r="E26" s="431">
        <v>1.0625737898465171</v>
      </c>
      <c r="F26" s="431">
        <v>1.0636363636363637</v>
      </c>
      <c r="G26" s="431">
        <v>1.0625737898465171</v>
      </c>
      <c r="H26" s="444">
        <v>0.75</v>
      </c>
      <c r="I26" s="444">
        <v>1.2</v>
      </c>
      <c r="J26" s="444">
        <v>0.75</v>
      </c>
      <c r="K26" s="444">
        <v>1.2</v>
      </c>
      <c r="L26" s="412" t="s">
        <v>168</v>
      </c>
      <c r="M26" s="412">
        <v>1</v>
      </c>
    </row>
    <row r="27" spans="2:13" x14ac:dyDescent="0.3">
      <c r="B27" s="413" t="s">
        <v>457</v>
      </c>
      <c r="C27" s="445">
        <v>0</v>
      </c>
      <c r="D27" s="413">
        <v>0</v>
      </c>
      <c r="E27" s="413">
        <v>0</v>
      </c>
      <c r="F27" s="413">
        <v>0</v>
      </c>
      <c r="G27" s="413">
        <v>0</v>
      </c>
      <c r="H27" s="413"/>
      <c r="I27" s="413"/>
      <c r="J27" s="413"/>
      <c r="K27" s="413"/>
      <c r="L27" s="414" t="s">
        <v>0</v>
      </c>
      <c r="M27" s="414"/>
    </row>
    <row r="28" spans="2:13" x14ac:dyDescent="0.3">
      <c r="B28" s="415" t="s">
        <v>244</v>
      </c>
      <c r="C28" s="416"/>
      <c r="D28" s="416"/>
      <c r="E28" s="416"/>
      <c r="F28" s="416"/>
      <c r="G28" s="416"/>
      <c r="H28" s="427"/>
      <c r="I28" s="427"/>
      <c r="J28" s="427"/>
      <c r="K28" s="427"/>
      <c r="L28" s="417"/>
      <c r="M28" s="418"/>
    </row>
    <row r="29" spans="2:13" x14ac:dyDescent="0.3">
      <c r="B29" s="419" t="s">
        <v>458</v>
      </c>
      <c r="C29" s="446">
        <v>44</v>
      </c>
      <c r="D29" s="446">
        <v>44</v>
      </c>
      <c r="E29" s="446">
        <v>44</v>
      </c>
      <c r="F29" s="446">
        <v>44</v>
      </c>
      <c r="G29" s="446">
        <v>44</v>
      </c>
      <c r="H29" s="430"/>
      <c r="I29" s="430"/>
      <c r="J29" s="430"/>
      <c r="K29" s="430"/>
      <c r="L29" s="421"/>
      <c r="M29" s="421"/>
    </row>
    <row r="30" spans="2:13" x14ac:dyDescent="0.3">
      <c r="B30" s="201" t="s">
        <v>591</v>
      </c>
      <c r="C30" s="439">
        <v>0.77</v>
      </c>
      <c r="D30" s="439">
        <v>0.77</v>
      </c>
      <c r="E30" s="439">
        <v>0.77</v>
      </c>
      <c r="F30" s="439">
        <v>0.77</v>
      </c>
      <c r="G30" s="439">
        <v>0.77</v>
      </c>
      <c r="H30" s="433"/>
      <c r="I30" s="433"/>
      <c r="J30" s="433"/>
      <c r="K30" s="433"/>
      <c r="L30" s="412"/>
      <c r="M30" s="412"/>
    </row>
    <row r="31" spans="2:13" x14ac:dyDescent="0.3">
      <c r="B31" s="201" t="s">
        <v>452</v>
      </c>
      <c r="C31" s="447">
        <v>6.4935064935064934</v>
      </c>
      <c r="D31" s="447">
        <v>6.4935064935064934</v>
      </c>
      <c r="E31" s="447">
        <v>5.8441558441558437</v>
      </c>
      <c r="F31" s="447">
        <v>5.5</v>
      </c>
      <c r="G31" s="447">
        <v>5.1948051948051948</v>
      </c>
      <c r="H31" s="444">
        <v>0.75</v>
      </c>
      <c r="I31" s="444">
        <v>1.2</v>
      </c>
      <c r="J31" s="444">
        <v>0.75</v>
      </c>
      <c r="K31" s="444">
        <v>1.2</v>
      </c>
      <c r="L31" s="412" t="s">
        <v>453</v>
      </c>
      <c r="M31" s="412" t="s">
        <v>454</v>
      </c>
    </row>
    <row r="32" spans="2:13" x14ac:dyDescent="0.3">
      <c r="B32" s="201" t="s">
        <v>313</v>
      </c>
      <c r="C32" s="440">
        <v>75</v>
      </c>
      <c r="D32" s="440">
        <v>75</v>
      </c>
      <c r="E32" s="440">
        <v>75</v>
      </c>
      <c r="F32" s="440">
        <v>75</v>
      </c>
      <c r="G32" s="440">
        <v>75</v>
      </c>
      <c r="H32" s="201"/>
      <c r="I32" s="201"/>
      <c r="J32" s="201"/>
      <c r="K32" s="201"/>
      <c r="L32" s="412"/>
      <c r="M32" s="412"/>
    </row>
    <row r="33" spans="2:13" x14ac:dyDescent="0.3">
      <c r="B33" s="201" t="s">
        <v>314</v>
      </c>
      <c r="C33" s="201">
        <v>25</v>
      </c>
      <c r="D33" s="201">
        <v>25</v>
      </c>
      <c r="E33" s="201">
        <v>25</v>
      </c>
      <c r="F33" s="201">
        <v>25</v>
      </c>
      <c r="G33" s="201">
        <v>25</v>
      </c>
      <c r="H33" s="201"/>
      <c r="I33" s="201"/>
      <c r="J33" s="201"/>
      <c r="K33" s="201"/>
      <c r="L33" s="412"/>
      <c r="M33" s="412"/>
    </row>
    <row r="34" spans="2:13" x14ac:dyDescent="0.3">
      <c r="B34" s="201" t="s">
        <v>455</v>
      </c>
      <c r="C34" s="431">
        <v>0.15584415584415584</v>
      </c>
      <c r="D34" s="431">
        <v>0.15584415584415584</v>
      </c>
      <c r="E34" s="431">
        <v>0.15584415584415584</v>
      </c>
      <c r="F34" s="431">
        <v>0.156</v>
      </c>
      <c r="G34" s="431">
        <v>0.15584415584415584</v>
      </c>
      <c r="H34" s="444">
        <v>0.75</v>
      </c>
      <c r="I34" s="444">
        <v>1.2</v>
      </c>
      <c r="J34" s="444">
        <v>0.75</v>
      </c>
      <c r="K34" s="444">
        <v>1.2</v>
      </c>
      <c r="L34" s="412" t="s">
        <v>168</v>
      </c>
      <c r="M34" s="412">
        <v>1</v>
      </c>
    </row>
    <row r="35" spans="2:13" x14ac:dyDescent="0.3">
      <c r="B35" s="201" t="s">
        <v>456</v>
      </c>
      <c r="C35" s="431">
        <v>1.2987012987012986E-2</v>
      </c>
      <c r="D35" s="431">
        <v>1.2987012987012986E-2</v>
      </c>
      <c r="E35" s="431">
        <v>1.2987012987012986E-2</v>
      </c>
      <c r="F35" s="431">
        <v>1.2999999999999999E-2</v>
      </c>
      <c r="G35" s="431">
        <v>1.2987012987012986E-2</v>
      </c>
      <c r="H35" s="444">
        <v>0.75</v>
      </c>
      <c r="I35" s="444">
        <v>1.2</v>
      </c>
      <c r="J35" s="444">
        <v>0.75</v>
      </c>
      <c r="K35" s="444">
        <v>1.2</v>
      </c>
      <c r="L35" s="412" t="s">
        <v>168</v>
      </c>
      <c r="M35" s="412">
        <v>1</v>
      </c>
    </row>
    <row r="36" spans="2:13" x14ac:dyDescent="0.3">
      <c r="B36" s="201" t="s">
        <v>457</v>
      </c>
      <c r="C36" s="440">
        <v>0</v>
      </c>
      <c r="D36" s="201">
        <v>0</v>
      </c>
      <c r="E36" s="201">
        <v>0</v>
      </c>
      <c r="F36" s="201">
        <v>0</v>
      </c>
      <c r="G36" s="201">
        <v>0</v>
      </c>
      <c r="H36" s="201"/>
      <c r="I36" s="201"/>
      <c r="J36" s="201"/>
      <c r="K36" s="201"/>
      <c r="L36" s="412" t="s">
        <v>0</v>
      </c>
      <c r="M36" s="412"/>
    </row>
    <row r="38" spans="2:13" x14ac:dyDescent="0.3">
      <c r="B38" s="253" t="s">
        <v>6</v>
      </c>
    </row>
    <row r="39" spans="2:13" x14ac:dyDescent="0.3">
      <c r="B39" s="252" t="s">
        <v>459</v>
      </c>
    </row>
    <row r="40" spans="2:13" x14ac:dyDescent="0.3">
      <c r="B40" s="252" t="s">
        <v>460</v>
      </c>
    </row>
    <row r="41" spans="2:13" x14ac:dyDescent="0.3">
      <c r="B41" s="252" t="s">
        <v>461</v>
      </c>
    </row>
    <row r="42" spans="2:13" x14ac:dyDescent="0.3">
      <c r="B42" s="252" t="s">
        <v>462</v>
      </c>
    </row>
    <row r="43" spans="2:13" x14ac:dyDescent="0.3">
      <c r="B43" s="252" t="s">
        <v>463</v>
      </c>
    </row>
    <row r="44" spans="2:13" x14ac:dyDescent="0.3">
      <c r="B44" s="252" t="s">
        <v>464</v>
      </c>
    </row>
    <row r="45" spans="2:13" x14ac:dyDescent="0.3">
      <c r="B45" s="252" t="s">
        <v>465</v>
      </c>
    </row>
    <row r="46" spans="2:13" x14ac:dyDescent="0.3">
      <c r="B46" s="252" t="s">
        <v>466</v>
      </c>
    </row>
    <row r="48" spans="2:13" x14ac:dyDescent="0.3">
      <c r="B48" s="253" t="s">
        <v>287</v>
      </c>
    </row>
    <row r="49" spans="2:2" x14ac:dyDescent="0.3">
      <c r="B49" s="252" t="s">
        <v>467</v>
      </c>
    </row>
    <row r="50" spans="2:2" x14ac:dyDescent="0.3">
      <c r="B50" s="252" t="s">
        <v>468</v>
      </c>
    </row>
    <row r="51" spans="2:2" x14ac:dyDescent="0.3">
      <c r="B51" s="252" t="s">
        <v>469</v>
      </c>
    </row>
    <row r="52" spans="2:2" x14ac:dyDescent="0.3">
      <c r="B52" s="252" t="s">
        <v>470</v>
      </c>
    </row>
    <row r="53" spans="2:2" x14ac:dyDescent="0.3">
      <c r="B53" s="252" t="s">
        <v>471</v>
      </c>
    </row>
    <row r="54" spans="2:2" x14ac:dyDescent="0.3">
      <c r="B54" s="252" t="s">
        <v>472</v>
      </c>
    </row>
    <row r="55" spans="2:2" x14ac:dyDescent="0.3">
      <c r="B55" s="252" t="s">
        <v>473</v>
      </c>
    </row>
    <row r="56" spans="2:2" x14ac:dyDescent="0.3">
      <c r="B56" s="252" t="s">
        <v>474</v>
      </c>
    </row>
    <row r="57" spans="2:2" x14ac:dyDescent="0.3">
      <c r="B57" s="252" t="s">
        <v>475</v>
      </c>
    </row>
    <row r="58" spans="2:2" x14ac:dyDescent="0.3">
      <c r="B58" s="252" t="s">
        <v>476</v>
      </c>
    </row>
    <row r="59" spans="2:2" x14ac:dyDescent="0.3">
      <c r="B59" s="252" t="s">
        <v>477</v>
      </c>
    </row>
    <row r="60" spans="2:2" x14ac:dyDescent="0.3">
      <c r="B60" s="252" t="s">
        <v>478</v>
      </c>
    </row>
    <row r="61" spans="2:2" x14ac:dyDescent="0.3">
      <c r="B61" s="252" t="s">
        <v>479</v>
      </c>
    </row>
    <row r="62" spans="2:2" x14ac:dyDescent="0.3">
      <c r="B62" s="252" t="s">
        <v>480</v>
      </c>
    </row>
    <row r="63" spans="2:2" x14ac:dyDescent="0.3">
      <c r="B63" s="252" t="s">
        <v>448</v>
      </c>
    </row>
    <row r="64" spans="2:2" x14ac:dyDescent="0.3">
      <c r="B64" s="252" t="s">
        <v>449</v>
      </c>
    </row>
    <row r="65" spans="2:2" x14ac:dyDescent="0.3">
      <c r="B65" s="252" t="s">
        <v>481</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3"/>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844</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478.8</v>
      </c>
      <c r="D7" s="190">
        <f t="shared" si="0"/>
        <v>489.6</v>
      </c>
      <c r="E7" s="190">
        <f t="shared" si="0"/>
        <v>514.79999999999995</v>
      </c>
      <c r="F7" s="190">
        <f t="shared" si="0"/>
        <v>540</v>
      </c>
      <c r="G7" s="190">
        <f t="shared" si="0"/>
        <v>453.6</v>
      </c>
      <c r="H7" s="190">
        <f t="shared" si="0"/>
        <v>504</v>
      </c>
      <c r="I7" s="190">
        <f t="shared" si="0"/>
        <v>504</v>
      </c>
      <c r="J7" s="190">
        <f t="shared" si="0"/>
        <v>576</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179.56795679567958</v>
      </c>
      <c r="D12" s="190">
        <f t="shared" ref="D12:J12" si="1">D21+(D21*8)</f>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16.389138913891387</v>
      </c>
      <c r="D19" s="219">
        <f t="shared" ref="D19:J19" si="4">D17-D18</f>
        <v>14.615961596159622</v>
      </c>
      <c r="E19" s="219">
        <f t="shared" si="4"/>
        <v>10.478547854785489</v>
      </c>
      <c r="F19" s="219">
        <f t="shared" si="4"/>
        <v>6.3411341134113428</v>
      </c>
      <c r="G19" s="219">
        <f t="shared" si="4"/>
        <v>20.526552655265519</v>
      </c>
      <c r="H19" s="219">
        <f t="shared" si="4"/>
        <v>12.251725172517254</v>
      </c>
      <c r="I19" s="219">
        <f t="shared" si="4"/>
        <v>12.251725172517254</v>
      </c>
      <c r="J19" s="219">
        <f t="shared" si="4"/>
        <v>0.43054305430543138</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750</v>
      </c>
      <c r="D29" s="190">
        <v>570</v>
      </c>
      <c r="E29" s="190">
        <v>450</v>
      </c>
      <c r="F29" s="190">
        <v>350</v>
      </c>
      <c r="G29" s="190">
        <v>500</v>
      </c>
      <c r="H29" s="190">
        <v>1400</v>
      </c>
      <c r="I29" s="190">
        <v>200</v>
      </c>
      <c r="J29" s="190">
        <v>700</v>
      </c>
      <c r="K29" s="110" t="s">
        <v>853</v>
      </c>
      <c r="L29" s="239"/>
      <c r="M29" s="189"/>
    </row>
    <row r="30" spans="1:13" x14ac:dyDescent="0.3">
      <c r="A30" s="1"/>
      <c r="B30" s="171" t="s">
        <v>920</v>
      </c>
      <c r="C30" s="190">
        <f t="shared" ref="C30:J30" si="6">C29/(C7/1000/C6)</f>
        <v>1566.4160401002507</v>
      </c>
      <c r="D30" s="190">
        <f t="shared" si="6"/>
        <v>1164.2156862745096</v>
      </c>
      <c r="E30" s="190">
        <f t="shared" si="6"/>
        <v>874.12587412587425</v>
      </c>
      <c r="F30" s="190">
        <f t="shared" si="6"/>
        <v>648.14814814814815</v>
      </c>
      <c r="G30" s="190">
        <f t="shared" si="6"/>
        <v>1102.2927689594355</v>
      </c>
      <c r="H30" s="190">
        <f t="shared" si="6"/>
        <v>2777.7777777777778</v>
      </c>
      <c r="I30" s="190">
        <f t="shared" si="6"/>
        <v>396.82539682539681</v>
      </c>
      <c r="J30" s="190">
        <f t="shared" si="6"/>
        <v>1215.2777777777778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5</v>
      </c>
      <c r="D33" s="190">
        <v>5</v>
      </c>
      <c r="E33" s="190">
        <v>5</v>
      </c>
      <c r="F33" s="190">
        <v>5</v>
      </c>
      <c r="G33" s="190">
        <v>5</v>
      </c>
      <c r="H33" s="190">
        <v>5</v>
      </c>
      <c r="I33" s="190">
        <v>5</v>
      </c>
      <c r="J33" s="190">
        <v>5</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863</v>
      </c>
      <c r="D54" s="410"/>
      <c r="E54" s="410"/>
      <c r="F54" s="410"/>
      <c r="G54" s="410"/>
      <c r="H54" s="410"/>
      <c r="I54" s="410"/>
      <c r="J54" s="410"/>
      <c r="K54" s="410"/>
      <c r="L54" s="402"/>
      <c r="M54" s="402"/>
      <c r="N54" s="542"/>
    </row>
    <row r="55" spans="1:14" ht="15" customHeight="1" x14ac:dyDescent="0.3">
      <c r="A55" s="149" t="s">
        <v>1</v>
      </c>
      <c r="B55" s="405" t="s">
        <v>864</v>
      </c>
      <c r="C55" s="405"/>
      <c r="D55" s="405"/>
      <c r="E55" s="405"/>
      <c r="F55" s="405"/>
      <c r="G55" s="405"/>
      <c r="H55" s="405"/>
      <c r="I55" s="405"/>
      <c r="J55" s="405"/>
      <c r="K55" s="146"/>
      <c r="L55" s="91"/>
      <c r="M55" s="91"/>
      <c r="N55" s="542"/>
    </row>
    <row r="56" spans="1:14" ht="15" customHeight="1" x14ac:dyDescent="0.3">
      <c r="A56" s="149" t="s">
        <v>0</v>
      </c>
      <c r="B56" s="405" t="s">
        <v>865</v>
      </c>
      <c r="C56" s="405"/>
      <c r="D56" s="405"/>
      <c r="E56" s="405"/>
      <c r="F56" s="405"/>
      <c r="G56" s="405"/>
      <c r="H56" s="405"/>
      <c r="I56" s="405"/>
      <c r="J56" s="405"/>
      <c r="K56" s="405"/>
      <c r="L56" s="405"/>
      <c r="M56" s="405"/>
      <c r="N56" s="542"/>
    </row>
    <row r="57" spans="1:14" ht="15" customHeight="1" x14ac:dyDescent="0.3">
      <c r="A57" s="149" t="s">
        <v>40</v>
      </c>
      <c r="B57" s="91" t="s">
        <v>866</v>
      </c>
      <c r="C57" s="91"/>
      <c r="D57" s="91"/>
      <c r="E57" s="91"/>
      <c r="F57" s="91"/>
      <c r="G57" s="91"/>
      <c r="H57" s="91"/>
      <c r="I57" s="91"/>
      <c r="J57" s="91"/>
      <c r="K57" s="91"/>
      <c r="L57" s="91"/>
      <c r="M57" s="91"/>
      <c r="N57" s="542"/>
    </row>
    <row r="58" spans="1:14" ht="15" customHeight="1" x14ac:dyDescent="0.3">
      <c r="A58" s="149" t="s">
        <v>41</v>
      </c>
      <c r="B58" s="91" t="s">
        <v>867</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16</v>
      </c>
      <c r="B69" s="247" t="s">
        <v>917</v>
      </c>
      <c r="D69" s="541"/>
      <c r="E69" s="541"/>
      <c r="F69" s="541"/>
      <c r="G69" s="541"/>
      <c r="H69" s="541"/>
      <c r="I69" s="541"/>
      <c r="J69" s="542"/>
      <c r="K69" s="542"/>
      <c r="L69" s="542"/>
      <c r="M69" s="542"/>
      <c r="N69" s="542"/>
    </row>
    <row r="70" spans="1:14" x14ac:dyDescent="0.3">
      <c r="A70" s="1">
        <v>24</v>
      </c>
      <c r="B70" s="247" t="s">
        <v>877</v>
      </c>
      <c r="D70" s="541"/>
      <c r="E70" s="541"/>
      <c r="F70" s="541"/>
      <c r="G70" s="541"/>
      <c r="H70" s="541"/>
      <c r="I70" s="541"/>
      <c r="J70" s="541"/>
      <c r="K70" s="541"/>
      <c r="L70" s="542"/>
      <c r="M70" s="542"/>
      <c r="N70" s="542"/>
    </row>
    <row r="71" spans="1:14" x14ac:dyDescent="0.3">
      <c r="A71" s="1">
        <v>26</v>
      </c>
      <c r="B71" s="247" t="s">
        <v>878</v>
      </c>
      <c r="D71" s="541"/>
      <c r="E71" s="541"/>
      <c r="F71" s="541"/>
      <c r="G71" s="541"/>
      <c r="H71" s="541"/>
      <c r="I71" s="541"/>
      <c r="J71" s="541"/>
      <c r="K71" s="541"/>
      <c r="L71" s="542"/>
      <c r="M71" s="542"/>
      <c r="N71" s="542"/>
    </row>
    <row r="72" spans="1:14" x14ac:dyDescent="0.3">
      <c r="A72">
        <v>27</v>
      </c>
      <c r="B72" s="247" t="s">
        <v>918</v>
      </c>
      <c r="C72" s="542"/>
      <c r="D72" s="542"/>
      <c r="E72" s="542"/>
      <c r="F72" s="542"/>
      <c r="G72" s="542"/>
      <c r="H72" s="542"/>
      <c r="I72" s="542"/>
      <c r="J72" s="542"/>
      <c r="K72" s="542"/>
      <c r="L72" s="542"/>
      <c r="M72" s="542"/>
      <c r="N72" s="542"/>
    </row>
    <row r="73" spans="1:14" x14ac:dyDescent="0.3">
      <c r="B73" s="542"/>
      <c r="C73" s="542"/>
      <c r="D73" s="542"/>
      <c r="E73" s="542"/>
      <c r="F73" s="542"/>
      <c r="G73" s="542"/>
      <c r="H73" s="542"/>
      <c r="I73" s="542"/>
      <c r="J73" s="542"/>
      <c r="K73" s="542"/>
      <c r="L73" s="542"/>
      <c r="M73" s="542"/>
      <c r="N73" s="542"/>
    </row>
  </sheetData>
  <mergeCells count="17">
    <mergeCell ref="L46:M46"/>
    <mergeCell ref="B47:J47"/>
    <mergeCell ref="C44:K44"/>
    <mergeCell ref="B45:J45"/>
    <mergeCell ref="C46:K46"/>
    <mergeCell ref="L50:M50"/>
    <mergeCell ref="A50:B50"/>
    <mergeCell ref="L49:M49"/>
    <mergeCell ref="L48:M48"/>
    <mergeCell ref="L47:M47"/>
    <mergeCell ref="C3:L3"/>
    <mergeCell ref="G4:H4"/>
    <mergeCell ref="I4:J4"/>
    <mergeCell ref="L45:M45"/>
    <mergeCell ref="L44:M44"/>
    <mergeCell ref="L43:M43"/>
    <mergeCell ref="A43:I43"/>
  </mergeCells>
  <hyperlinks>
    <hyperlink ref="C3" location="INDEX" display="Biogas plant, additional straw input in the feedstock mix"/>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F236C44-AD19-43A8-B5D6-7F8D5ADEE9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46</vt:i4>
      </vt:variant>
    </vt:vector>
  </HeadingPairs>
  <TitlesOfParts>
    <vt:vector size="7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105 Slow pyrolysis, Straw</vt:lpstr>
      <vt:lpstr>105 Slow pyrolysis, Digestate</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2023-03-24T09:14:04Z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