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350" activeTab="1"/>
  </bookViews>
  <sheets>
    <sheet name="Erklæring" sheetId="1" r:id="rId1"/>
    <sheet name="Vejledning" sheetId="4" r:id="rId2"/>
    <sheet name="Input" sheetId="2" r:id="rId3"/>
    <sheet name="Beregning" sheetId="3" r:id="rId4"/>
  </sheets>
  <calcPr calcId="145621"/>
</workbook>
</file>

<file path=xl/calcChain.xml><?xml version="1.0" encoding="utf-8"?>
<calcChain xmlns="http://schemas.openxmlformats.org/spreadsheetml/2006/main">
  <c r="E40" i="2" l="1"/>
  <c r="G42" i="2"/>
  <c r="G43" i="2"/>
  <c r="G41" i="2"/>
  <c r="E42" i="2"/>
  <c r="E43" i="2"/>
  <c r="E41" i="2"/>
  <c r="A39" i="4"/>
  <c r="A35" i="4"/>
  <c r="A31" i="4"/>
  <c r="A27" i="4"/>
  <c r="F29" i="1" l="1"/>
  <c r="F27" i="1"/>
  <c r="B25" i="3"/>
  <c r="B28" i="3" s="1"/>
  <c r="F22" i="1" l="1"/>
  <c r="H22" i="1"/>
  <c r="B8" i="3"/>
  <c r="E32" i="2"/>
  <c r="B5" i="3"/>
  <c r="I18" i="2" s="1"/>
  <c r="I32" i="2" l="1"/>
  <c r="E12" i="1"/>
  <c r="E14" i="1"/>
  <c r="E13" i="1"/>
  <c r="E10" i="1"/>
  <c r="E43" i="1"/>
  <c r="H1" i="1"/>
  <c r="D43" i="1"/>
  <c r="I34" i="2" l="1"/>
  <c r="B32" i="3" s="1"/>
  <c r="B11" i="3"/>
  <c r="B15" i="3" s="1"/>
  <c r="S14" i="2" l="1"/>
  <c r="B18" i="3" s="1"/>
  <c r="I37" i="2"/>
  <c r="B31" i="3"/>
  <c r="B34" i="3"/>
  <c r="B33" i="3"/>
  <c r="S18" i="2"/>
  <c r="B20" i="3" s="1"/>
  <c r="S16" i="2"/>
  <c r="B19" i="3" s="1"/>
  <c r="S20" i="2"/>
  <c r="B21" i="3" s="1"/>
  <c r="F18" i="1"/>
  <c r="F24" i="1" s="1"/>
  <c r="B35" i="3" l="1"/>
  <c r="H20" i="1" s="1"/>
  <c r="B22" i="3"/>
  <c r="H18" i="1" s="1"/>
  <c r="H24" i="1" l="1"/>
</calcChain>
</file>

<file path=xl/sharedStrings.xml><?xml version="1.0" encoding="utf-8"?>
<sst xmlns="http://schemas.openxmlformats.org/spreadsheetml/2006/main" count="175" uniqueCount="137">
  <si>
    <t>Beregning af de energimæssige konsekvenser</t>
  </si>
  <si>
    <t xml:space="preserve">af projekt i henhold til </t>
  </si>
  <si>
    <t>bekendtgørelse om totaløkonomisk rentable energiforbedringer</t>
  </si>
  <si>
    <t>Ejendommen</t>
  </si>
  <si>
    <t>Samlet årlig energibesparelse til opvarmning</t>
  </si>
  <si>
    <t>kWh</t>
  </si>
  <si>
    <t>kWh/år</t>
  </si>
  <si>
    <t>kr./år</t>
  </si>
  <si>
    <t xml:space="preserve">Samlet årlig el-besparelse til fælles elforbrug </t>
  </si>
  <si>
    <t>Samlet årlig el-produktion fra VE-anlæg</t>
  </si>
  <si>
    <t xml:space="preserve">Andel som indgår i den årlige el-besparelse </t>
  </si>
  <si>
    <t>overensstemmelse med bekendtgørelse om rentable energiforbedringer</t>
  </si>
  <si>
    <t>Bilag:</t>
  </si>
  <si>
    <t>Formelle data</t>
  </si>
  <si>
    <t>Navn på det cetificerede energimærkningsfirma</t>
  </si>
  <si>
    <t>Navn energimærkningskonsulent</t>
  </si>
  <si>
    <t>Bygningsbetegnelse og adresse på ejendom</t>
  </si>
  <si>
    <t>Navn:</t>
  </si>
  <si>
    <t>Adresse:</t>
  </si>
  <si>
    <t>By:</t>
  </si>
  <si>
    <t>Post nr. :</t>
  </si>
  <si>
    <t>Navn</t>
  </si>
  <si>
    <t>Navn udlejer</t>
  </si>
  <si>
    <t xml:space="preserve">Sags. nr. </t>
  </si>
  <si>
    <t xml:space="preserve">Certificereret energimærkningsfirma: </t>
  </si>
  <si>
    <t>Lars Larsen</t>
  </si>
  <si>
    <t>Kuben Management</t>
  </si>
  <si>
    <t>Adresse</t>
  </si>
  <si>
    <t>Udlejer:</t>
  </si>
  <si>
    <t>Hr. Udlejer</t>
  </si>
  <si>
    <t>Udlejervej 32</t>
  </si>
  <si>
    <t>Udlejerby</t>
  </si>
  <si>
    <t>Udlejerejendom</t>
  </si>
  <si>
    <t>Data til korrektion af faktisk forbrug</t>
  </si>
  <si>
    <t>Samlede antal dage for aflæsning</t>
  </si>
  <si>
    <t>Samlede antal dage for</t>
  </si>
  <si>
    <t>aflæsning af totalt varmeforbrug</t>
  </si>
  <si>
    <t xml:space="preserve">af varmeforbrug i sommerperioden </t>
  </si>
  <si>
    <t>dage</t>
  </si>
  <si>
    <t>Faktisk varmeforbrug henover</t>
  </si>
  <si>
    <t>sommerperioden</t>
  </si>
  <si>
    <t>for hele året</t>
  </si>
  <si>
    <t xml:space="preserve">Totalt graddage- og periodekorrigeret </t>
  </si>
  <si>
    <t>faktisk varmeforbrug</t>
  </si>
  <si>
    <t>kr./kWh</t>
  </si>
  <si>
    <t>Samlet årlig el-produktion</t>
  </si>
  <si>
    <t>KWh</t>
  </si>
  <si>
    <t>Kommentarer:</t>
  </si>
  <si>
    <t>GUF % af total forbrug</t>
  </si>
  <si>
    <t/>
  </si>
  <si>
    <t xml:space="preserve">Korrektionsfaktor </t>
  </si>
  <si>
    <t xml:space="preserve">Korrigeret energibesparelse </t>
  </si>
  <si>
    <t>Usikkerhedsfaktor</t>
  </si>
  <si>
    <t>0 &gt; 1,2</t>
  </si>
  <si>
    <t>1,2 – 1,6</t>
  </si>
  <si>
    <t>&gt; 1,6</t>
  </si>
  <si>
    <t>Korrigeret energibesparelse m. sikkerhedsfaktor (varme)</t>
  </si>
  <si>
    <t xml:space="preserve">Samlet årlig beregnet fælles el-besparelse </t>
  </si>
  <si>
    <t>Samlet årlig fælles el-besparelse plus andel VE-produktion</t>
  </si>
  <si>
    <t>fælles el-besparelse</t>
  </si>
  <si>
    <t>Korrektionsfaktor</t>
  </si>
  <si>
    <t>Beregnet energibesparelse på varme</t>
  </si>
  <si>
    <t xml:space="preserve">Total faktisk varmeforbrug </t>
  </si>
  <si>
    <t>I alt årlig energibesparelse</t>
  </si>
  <si>
    <t>Konverteringsbesparelse (efter implemtering af energisparetiltag)</t>
  </si>
  <si>
    <t xml:space="preserve"> fra VE-anlæg</t>
  </si>
  <si>
    <t>Data ved energibesparelse</t>
  </si>
  <si>
    <t xml:space="preserve">Heraf VE-andel som går til </t>
  </si>
  <si>
    <t>Data til økonomisk besparelse</t>
  </si>
  <si>
    <t xml:space="preserve">Fremtidigt </t>
  </si>
  <si>
    <t>Nuværende</t>
  </si>
  <si>
    <t>energipris</t>
  </si>
  <si>
    <t>Fremtidig</t>
  </si>
  <si>
    <t>for opvarmningskilde 1</t>
  </si>
  <si>
    <t>for opvarmningskilde 2</t>
  </si>
  <si>
    <t>for opvarmningskilde 3</t>
  </si>
  <si>
    <t>for opvarmningskilde 4</t>
  </si>
  <si>
    <t>Total</t>
  </si>
  <si>
    <t>kan konverteringsbesparelsen for de enkelte beregnes</t>
  </si>
  <si>
    <t xml:space="preserve">Samlet årlig fælles </t>
  </si>
  <si>
    <t>el-besparelse</t>
  </si>
  <si>
    <t>Data til fælles el og el-produktion</t>
  </si>
  <si>
    <t>Energipris</t>
  </si>
  <si>
    <t>%</t>
  </si>
  <si>
    <t>eller</t>
  </si>
  <si>
    <r>
      <t>&lt;</t>
    </r>
    <r>
      <rPr>
        <sz val="7"/>
        <color rgb="FF93BD3D"/>
        <rFont val="Times New Roman"/>
        <family val="1"/>
      </rPr>
      <t xml:space="preserve">   </t>
    </r>
    <r>
      <rPr>
        <sz val="10.5"/>
        <color theme="1"/>
        <rFont val="Arial"/>
        <family val="2"/>
      </rPr>
      <t>Kladdemærke fra energimærkningsprogram i pdf</t>
    </r>
  </si>
  <si>
    <r>
      <t>&lt;</t>
    </r>
    <r>
      <rPr>
        <sz val="7"/>
        <color rgb="FF93BD3D"/>
        <rFont val="Times New Roman"/>
        <family val="1"/>
      </rPr>
      <t xml:space="preserve">   </t>
    </r>
    <r>
      <rPr>
        <sz val="10.5"/>
        <color theme="1"/>
        <rFont val="Arial"/>
        <family val="2"/>
      </rPr>
      <t>Bilag 1 udfyldt af udlejer</t>
    </r>
  </si>
  <si>
    <r>
      <t>&lt;</t>
    </r>
    <r>
      <rPr>
        <sz val="7"/>
        <color rgb="FF93BD3D"/>
        <rFont val="Times New Roman"/>
        <family val="1"/>
      </rPr>
      <t xml:space="preserve">   </t>
    </r>
    <r>
      <rPr>
        <sz val="10.5"/>
        <color theme="1"/>
        <rFont val="Arial"/>
        <family val="2"/>
      </rPr>
      <t>Andre udførte beregninger, som er væsentlige for forudsætninger I resultater</t>
    </r>
  </si>
  <si>
    <r>
      <t>&lt;</t>
    </r>
    <r>
      <rPr>
        <sz val="7"/>
        <color rgb="FF93BD3D"/>
        <rFont val="Times New Roman"/>
        <family val="1"/>
      </rPr>
      <t xml:space="preserve">   </t>
    </r>
    <r>
      <rPr>
        <sz val="10.5"/>
        <color theme="1"/>
        <rFont val="Arial"/>
        <family val="2"/>
      </rPr>
      <t>Udtræk fra Excel-værktøj med indtastede forudsætninger</t>
    </r>
  </si>
  <si>
    <t>GUF % af total forbrug til indtastning</t>
  </si>
  <si>
    <t>Ejendomsbetegnelse:</t>
  </si>
  <si>
    <r>
      <t xml:space="preserve">Energipris på </t>
    </r>
    <r>
      <rPr>
        <b/>
        <sz val="11"/>
        <color theme="1"/>
        <rFont val="Calibri"/>
        <family val="2"/>
        <scheme val="minor"/>
      </rPr>
      <t>fælles el</t>
    </r>
  </si>
  <si>
    <t>Data ved konverteringsbesparelse på opvarmning</t>
  </si>
  <si>
    <t xml:space="preserve">Erklæringen udfyldes automatisk på baggrund af de data som energimærkningskonsulenten </t>
  </si>
  <si>
    <r>
      <t xml:space="preserve">Værktøjet er delt op i fanerne </t>
    </r>
    <r>
      <rPr>
        <i/>
        <sz val="11"/>
        <color theme="1"/>
        <rFont val="Calibri"/>
        <family val="2"/>
        <scheme val="minor"/>
      </rPr>
      <t xml:space="preserve">Erklæring (blå farve) </t>
    </r>
    <r>
      <rPr>
        <sz val="11"/>
        <color theme="1"/>
        <rFont val="Calibri"/>
        <family val="2"/>
        <scheme val="minor"/>
      </rPr>
      <t xml:space="preserve">og </t>
    </r>
    <r>
      <rPr>
        <i/>
        <sz val="11"/>
        <color theme="1"/>
        <rFont val="Calibri"/>
        <family val="2"/>
        <scheme val="minor"/>
      </rPr>
      <t>Input (gørn farve)</t>
    </r>
  </si>
  <si>
    <t xml:space="preserve">skal taste ind, evt. med henvisning til vejledningen. Input er bygget op i fire kolloner </t>
  </si>
  <si>
    <t>forklaret nedenfor:</t>
  </si>
  <si>
    <t>Her indtaste internt sagsnr., navn på udførendende energimærkningsvirksomhed,</t>
  </si>
  <si>
    <t xml:space="preserve"> -konsulent og udlejer samt adresse på bygningen. </t>
  </si>
  <si>
    <t>I denne kolonne indtastes data, som vedrører besparelser på det fælles el og el-produktion</t>
  </si>
  <si>
    <t>beregning eller som oplysning pba. beregninger. Der kan ikke indtastes i dette felt.</t>
  </si>
  <si>
    <t xml:space="preserve">Markeres de farvede felter fremkommer en forklaringsboks på, hvilke data der </t>
  </si>
  <si>
    <t>indtaster supplerende informationer det har relevans for erklæringen, eksempelvis brugt</t>
  </si>
  <si>
    <t xml:space="preserve">korrektionsfaktor og energipris. </t>
  </si>
  <si>
    <t xml:space="preserve">I denne kollene indtastes data, som vedrører beregninger af den økonomiske besparelse </t>
  </si>
  <si>
    <t>både for energi og konvertering til ny opvarmningsform.</t>
  </si>
  <si>
    <t>ved indtastning i flere felter</t>
  </si>
  <si>
    <t>Energibesparelse pr. foryningsart på varme fordelt i %</t>
  </si>
  <si>
    <r>
      <t xml:space="preserve">eller kWh. Indtast </t>
    </r>
    <r>
      <rPr>
        <b/>
        <sz val="11"/>
        <color theme="1"/>
        <rFont val="Calibri"/>
        <family val="2"/>
        <scheme val="minor"/>
      </rPr>
      <t xml:space="preserve">enten </t>
    </r>
    <r>
      <rPr>
        <sz val="11"/>
        <color theme="1"/>
        <rFont val="Calibri"/>
        <family val="2"/>
        <scheme val="minor"/>
      </rPr>
      <t>i % eller i kWh.</t>
    </r>
  </si>
  <si>
    <t>skal summen give, hvad der svarer til den samlede årlige</t>
  </si>
  <si>
    <t>energibesparelse til opvarmning.</t>
  </si>
  <si>
    <t>Indtastes i % skal summen give 100%. Indtastes i kWh/år</t>
  </si>
  <si>
    <t>Konverteringsbesparelse ved skift af opvarmningsform</t>
  </si>
  <si>
    <t xml:space="preserve">Undertegnede energirådgiver erklærer hermed, at overstående resultater er  beregnet i </t>
  </si>
  <si>
    <t>kWh (varme)</t>
  </si>
  <si>
    <t>varme</t>
  </si>
  <si>
    <t xml:space="preserve">inkl. besparese på el som vedr. sig </t>
  </si>
  <si>
    <t>opvarmning eksempelvis el-ovn</t>
  </si>
  <si>
    <t>i kWh/ år *</t>
  </si>
  <si>
    <t xml:space="preserve">**Såfremt der er flere eksisterende opvarmningskilder </t>
  </si>
  <si>
    <t>energiforbrug**</t>
  </si>
  <si>
    <t xml:space="preserve"> i energimærkningsprogram</t>
  </si>
  <si>
    <t>Beregnet varmeforbrug</t>
  </si>
  <si>
    <t xml:space="preserve">Følgende værktøj er et supplement til vejledningen "Energikonsulenternes beregning </t>
  </si>
  <si>
    <t xml:space="preserve">vedr. totaløkonomi og byfornyelse og kan benyttes frivilligt. Værktøjet udfylder automatisk </t>
  </si>
  <si>
    <t>Vejledning værktøj</t>
  </si>
  <si>
    <t>en erklæring med resultater af beregningerne, der herefter kan afleveres til udlejer.</t>
  </si>
  <si>
    <t>Fanen "Erklæring"</t>
  </si>
  <si>
    <t>Fanen "Input"</t>
  </si>
  <si>
    <r>
      <t xml:space="preserve">indtaster i fanen Input. Energimærkningskonsulenten kan i det grå felt under </t>
    </r>
    <r>
      <rPr>
        <i/>
        <sz val="11"/>
        <color theme="1"/>
        <rFont val="Calibri"/>
        <family val="2"/>
        <scheme val="minor"/>
      </rPr>
      <t xml:space="preserve">kommentater </t>
    </r>
  </si>
  <si>
    <r>
      <t xml:space="preserve">I fanen </t>
    </r>
    <r>
      <rPr>
        <i/>
        <sz val="11"/>
        <color theme="1"/>
        <rFont val="Calibri"/>
        <family val="2"/>
        <scheme val="minor"/>
      </rPr>
      <t>Input</t>
    </r>
    <r>
      <rPr>
        <sz val="11"/>
        <color theme="1"/>
        <rFont val="Calibri"/>
        <family val="2"/>
        <scheme val="minor"/>
      </rPr>
      <t xml:space="preserve"> findes felterne med følgende farver:</t>
    </r>
  </si>
  <si>
    <t>Felt som kan indtastes i og  som fremkommer direkte i erklæring</t>
  </si>
  <si>
    <t>Felt som kan indtastes i og som bruges til videre beregning</t>
  </si>
  <si>
    <t>Felt med oplysninger til energimærkningskonsulenten, som skal bruges til videre</t>
  </si>
  <si>
    <t xml:space="preserve">I denne kollonne indtastes al relevant data som vedrører sig den beregnede varmebesparelse, </t>
  </si>
  <si>
    <t xml:space="preserve">som skal korrigeres efter faktisk forbrug.  </t>
  </si>
  <si>
    <t xml:space="preserve"> fra f.eks. solceller. Disse data korrigeres ikke.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</si>
</sst>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8DC63F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.5"/>
      <color theme="1"/>
      <name val="Arial"/>
      <family val="2"/>
    </font>
    <font>
      <b/>
      <sz val="9"/>
      <color rgb="FF000000"/>
      <name val="Trebuchet MS"/>
      <family val="2"/>
    </font>
    <font>
      <sz val="10"/>
      <color rgb="FF93BD3D"/>
      <name val="Webdings"/>
      <family val="1"/>
      <charset val="2"/>
    </font>
    <font>
      <sz val="7"/>
      <color rgb="FF93BD3D"/>
      <name val="Times New Roman"/>
      <family val="1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horizontal="left" vertical="center" indent="3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0" fillId="2" borderId="1" xfId="0" applyFill="1" applyBorder="1"/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/>
    <xf numFmtId="14" fontId="7" fillId="2" borderId="0" xfId="0" applyNumberFormat="1" applyFont="1" applyFill="1"/>
    <xf numFmtId="0" fontId="8" fillId="2" borderId="0" xfId="0" applyFont="1" applyFill="1" applyAlignment="1">
      <alignment horizontal="left" vertical="center" indent="5"/>
    </xf>
    <xf numFmtId="0" fontId="5" fillId="2" borderId="0" xfId="0" applyFont="1" applyFill="1"/>
    <xf numFmtId="0" fontId="1" fillId="2" borderId="0" xfId="0" applyFont="1" applyFill="1"/>
    <xf numFmtId="0" fontId="10" fillId="2" borderId="1" xfId="0" applyFont="1" applyFill="1" applyBorder="1"/>
    <xf numFmtId="0" fontId="0" fillId="2" borderId="0" xfId="0" applyFill="1" applyAlignment="1">
      <alignment horizontal="center"/>
    </xf>
    <xf numFmtId="0" fontId="10" fillId="2" borderId="0" xfId="0" applyFont="1" applyFill="1" applyBorder="1"/>
    <xf numFmtId="0" fontId="11" fillId="2" borderId="1" xfId="0" applyFont="1" applyFill="1" applyBorder="1"/>
    <xf numFmtId="9" fontId="0" fillId="2" borderId="0" xfId="1" applyFont="1" applyFill="1"/>
    <xf numFmtId="3" fontId="0" fillId="2" borderId="1" xfId="0" applyNumberFormat="1" applyFill="1" applyBorder="1"/>
    <xf numFmtId="1" fontId="0" fillId="2" borderId="0" xfId="0" applyNumberFormat="1" applyFill="1"/>
    <xf numFmtId="3" fontId="0" fillId="2" borderId="0" xfId="0" applyNumberFormat="1" applyFill="1"/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2" borderId="1" xfId="0" applyFont="1" applyFill="1" applyBorder="1"/>
    <xf numFmtId="14" fontId="0" fillId="2" borderId="0" xfId="0" applyNumberFormat="1" applyFill="1"/>
    <xf numFmtId="3" fontId="0" fillId="2" borderId="0" xfId="0" applyNumberFormat="1" applyFill="1" applyBorder="1"/>
    <xf numFmtId="3" fontId="1" fillId="2" borderId="0" xfId="0" applyNumberFormat="1" applyFont="1" applyFill="1"/>
    <xf numFmtId="0" fontId="0" fillId="3" borderId="2" xfId="0" applyFill="1" applyBorder="1" applyAlignment="1" applyProtection="1">
      <alignment horizontal="center"/>
      <protection locked="0"/>
    </xf>
    <xf numFmtId="3" fontId="0" fillId="3" borderId="2" xfId="0" applyNumberFormat="1" applyFill="1" applyBorder="1" applyProtection="1">
      <protection locked="0"/>
    </xf>
    <xf numFmtId="0" fontId="11" fillId="2" borderId="0" xfId="0" applyFont="1" applyFill="1" applyBorder="1"/>
    <xf numFmtId="0" fontId="0" fillId="2" borderId="0" xfId="0" applyFill="1" applyBorder="1"/>
    <xf numFmtId="164" fontId="0" fillId="2" borderId="0" xfId="2" applyNumberFormat="1" applyFont="1" applyFill="1"/>
    <xf numFmtId="0" fontId="0" fillId="2" borderId="0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164" fontId="0" fillId="6" borderId="2" xfId="2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0" fillId="2" borderId="12" xfId="0" applyFill="1" applyBorder="1"/>
    <xf numFmtId="164" fontId="0" fillId="2" borderId="13" xfId="2" applyNumberFormat="1" applyFont="1" applyFill="1" applyBorder="1"/>
    <xf numFmtId="0" fontId="0" fillId="2" borderId="14" xfId="0" applyFill="1" applyBorder="1"/>
    <xf numFmtId="0" fontId="0" fillId="2" borderId="16" xfId="0" applyFill="1" applyBorder="1"/>
    <xf numFmtId="0" fontId="0" fillId="2" borderId="17" xfId="0" applyFill="1" applyBorder="1"/>
    <xf numFmtId="164" fontId="0" fillId="2" borderId="18" xfId="2" applyNumberFormat="1" applyFont="1" applyFill="1" applyBorder="1"/>
    <xf numFmtId="0" fontId="0" fillId="2" borderId="11" xfId="0" quotePrefix="1" applyFill="1" applyBorder="1"/>
    <xf numFmtId="0" fontId="0" fillId="2" borderId="13" xfId="0" applyFill="1" applyBorder="1"/>
    <xf numFmtId="0" fontId="1" fillId="2" borderId="14" xfId="0" applyFont="1" applyFill="1" applyBorder="1"/>
    <xf numFmtId="0" fontId="0" fillId="2" borderId="14" xfId="0" quotePrefix="1" applyFill="1" applyBorder="1"/>
    <xf numFmtId="0" fontId="0" fillId="2" borderId="17" xfId="0" quotePrefix="1" applyFill="1" applyBorder="1"/>
    <xf numFmtId="0" fontId="0" fillId="2" borderId="18" xfId="0" applyFill="1" applyBorder="1"/>
    <xf numFmtId="0" fontId="0" fillId="2" borderId="15" xfId="0" applyFill="1" applyBorder="1" applyAlignment="1">
      <alignment horizontal="center"/>
    </xf>
    <xf numFmtId="0" fontId="0" fillId="6" borderId="2" xfId="0" applyFill="1" applyBorder="1" applyProtection="1">
      <protection locked="0"/>
    </xf>
    <xf numFmtId="164" fontId="0" fillId="6" borderId="2" xfId="2" applyNumberFormat="1" applyFont="1" applyFill="1" applyBorder="1" applyProtection="1">
      <protection locked="0"/>
    </xf>
    <xf numFmtId="9" fontId="0" fillId="6" borderId="2" xfId="1" applyFont="1" applyFill="1" applyBorder="1" applyProtection="1">
      <protection locked="0"/>
    </xf>
    <xf numFmtId="0" fontId="13" fillId="2" borderId="0" xfId="0" applyFont="1" applyFill="1"/>
    <xf numFmtId="9" fontId="0" fillId="5" borderId="3" xfId="1" applyFont="1" applyFill="1" applyBorder="1" applyAlignment="1" applyProtection="1">
      <alignment horizontal="center"/>
    </xf>
    <xf numFmtId="2" fontId="0" fillId="5" borderId="2" xfId="0" applyNumberFormat="1" applyFill="1" applyBorder="1" applyAlignment="1" applyProtection="1">
      <alignment horizontal="center"/>
    </xf>
    <xf numFmtId="2" fontId="0" fillId="2" borderId="0" xfId="0" applyNumberFormat="1" applyFill="1"/>
    <xf numFmtId="164" fontId="0" fillId="5" borderId="2" xfId="2" applyNumberFormat="1" applyFont="1" applyFill="1" applyBorder="1" applyAlignment="1" applyProtection="1">
      <alignment horizontal="center"/>
    </xf>
  </cellXfs>
  <cellStyles count="3">
    <cellStyle name="Komma" xfId="2" builtinId="3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49"/>
  <sheetViews>
    <sheetView view="pageBreakPreview" zoomScale="90" zoomScaleNormal="100" zoomScaleSheetLayoutView="90" zoomScalePageLayoutView="70" workbookViewId="0">
      <selection activeCell="F27" sqref="F27"/>
    </sheetView>
  </sheetViews>
  <sheetFormatPr defaultColWidth="9.140625" defaultRowHeight="15" x14ac:dyDescent="0.25"/>
  <cols>
    <col min="1" max="2" width="9.140625" style="2"/>
    <col min="3" max="3" width="9.140625" style="2" customWidth="1"/>
    <col min="4" max="4" width="12" style="2" customWidth="1"/>
    <col min="5" max="5" width="11.85546875" style="2" customWidth="1"/>
    <col min="6" max="7" width="9.140625" style="2"/>
    <col min="8" max="8" width="11.28515625" style="2" customWidth="1"/>
    <col min="9" max="9" width="3.42578125" style="2" customWidth="1"/>
    <col min="10" max="16384" width="9.140625" style="2"/>
  </cols>
  <sheetData>
    <row r="1" spans="1:8" ht="18" x14ac:dyDescent="0.35">
      <c r="A1" s="1"/>
      <c r="E1" s="1"/>
      <c r="H1" s="13" t="str">
        <f>+CONCATENATE("Sags. nr.",Input!C5 )</f>
        <v>Sags. nr.1234</v>
      </c>
    </row>
    <row r="2" spans="1:8" ht="14.45" x14ac:dyDescent="0.35">
      <c r="E2" s="3"/>
    </row>
    <row r="3" spans="1:8" x14ac:dyDescent="0.25">
      <c r="E3" s="5" t="s">
        <v>0</v>
      </c>
    </row>
    <row r="4" spans="1:8" ht="14.45" x14ac:dyDescent="0.35">
      <c r="E4" s="5"/>
    </row>
    <row r="5" spans="1:8" ht="14.45" x14ac:dyDescent="0.35">
      <c r="E5" s="5" t="s">
        <v>1</v>
      </c>
    </row>
    <row r="6" spans="1:8" ht="14.45" x14ac:dyDescent="0.35">
      <c r="E6" s="6"/>
    </row>
    <row r="7" spans="1:8" x14ac:dyDescent="0.25">
      <c r="E7" s="5" t="s">
        <v>2</v>
      </c>
    </row>
    <row r="10" spans="1:8" x14ac:dyDescent="0.25">
      <c r="A10" s="4" t="s">
        <v>24</v>
      </c>
      <c r="B10" s="4"/>
      <c r="C10" s="4"/>
      <c r="D10" s="4"/>
      <c r="E10" s="4" t="str">
        <f>+Input!C9</f>
        <v>Kuben Management</v>
      </c>
      <c r="F10" s="4"/>
      <c r="G10" s="4"/>
    </row>
    <row r="11" spans="1:8" ht="14.45" x14ac:dyDescent="0.35">
      <c r="A11" s="4"/>
      <c r="B11" s="4"/>
      <c r="C11" s="4"/>
      <c r="D11" s="4"/>
      <c r="E11" s="4"/>
      <c r="F11" s="4"/>
      <c r="G11" s="4"/>
    </row>
    <row r="12" spans="1:8" ht="14.45" x14ac:dyDescent="0.35">
      <c r="A12" s="4" t="s">
        <v>3</v>
      </c>
      <c r="B12" s="4"/>
      <c r="C12" s="4"/>
      <c r="D12" s="4"/>
      <c r="E12" s="4" t="str">
        <f>+Input!C15</f>
        <v>Udlejerejendom</v>
      </c>
      <c r="F12" s="4"/>
      <c r="G12" s="4"/>
    </row>
    <row r="13" spans="1:8" ht="14.45" x14ac:dyDescent="0.35">
      <c r="A13" s="4" t="s">
        <v>27</v>
      </c>
      <c r="B13" s="4"/>
      <c r="C13" s="4"/>
      <c r="D13" s="4"/>
      <c r="E13" s="4" t="str">
        <f>+CONCATENATE(Input!C16,", ",Input!C17,", ",Input!C18)</f>
        <v>Udlejervej 32, 9999, Udlejerby</v>
      </c>
      <c r="F13" s="4"/>
      <c r="G13" s="4"/>
    </row>
    <row r="14" spans="1:8" ht="14.45" x14ac:dyDescent="0.35">
      <c r="A14" s="4" t="s">
        <v>28</v>
      </c>
      <c r="B14" s="4"/>
      <c r="C14" s="4"/>
      <c r="D14" s="4"/>
      <c r="E14" s="4" t="str">
        <f>+Input!C21</f>
        <v>Hr. Udlejer</v>
      </c>
      <c r="F14" s="4"/>
      <c r="G14" s="4"/>
    </row>
    <row r="17" spans="1:8" x14ac:dyDescent="0.25">
      <c r="F17" s="2" t="s">
        <v>6</v>
      </c>
      <c r="H17" s="2" t="s">
        <v>7</v>
      </c>
    </row>
    <row r="18" spans="1:8" x14ac:dyDescent="0.25">
      <c r="A18" s="4" t="s">
        <v>4</v>
      </c>
      <c r="F18" s="20">
        <f>+Beregning!B15</f>
        <v>14175</v>
      </c>
      <c r="H18" s="20">
        <f>+Beregning!B22</f>
        <v>22311.45</v>
      </c>
    </row>
    <row r="20" spans="1:8" ht="14.45" x14ac:dyDescent="0.35">
      <c r="A20" s="4" t="s">
        <v>112</v>
      </c>
      <c r="H20" s="20">
        <f>+Beregning!B35</f>
        <v>212231.25</v>
      </c>
    </row>
    <row r="21" spans="1:8" ht="14.45" x14ac:dyDescent="0.35">
      <c r="A21" s="4"/>
      <c r="F21" s="34"/>
    </row>
    <row r="22" spans="1:8" x14ac:dyDescent="0.25">
      <c r="A22" s="4" t="s">
        <v>8</v>
      </c>
      <c r="F22" s="20">
        <f>+Beregning!B28</f>
        <v>2922</v>
      </c>
      <c r="H22" s="20">
        <f>+Beregning!B28*Input!T22</f>
        <v>6428.4000000000005</v>
      </c>
    </row>
    <row r="24" spans="1:8" x14ac:dyDescent="0.25">
      <c r="A24" s="14" t="s">
        <v>63</v>
      </c>
      <c r="F24" s="35">
        <f>+F18+F22</f>
        <v>17097</v>
      </c>
      <c r="H24" s="35">
        <f>+H18+H20+H22</f>
        <v>240971.1</v>
      </c>
    </row>
    <row r="26" spans="1:8" x14ac:dyDescent="0.25">
      <c r="A26" s="4"/>
    </row>
    <row r="27" spans="1:8" x14ac:dyDescent="0.25">
      <c r="A27" s="8" t="s">
        <v>9</v>
      </c>
      <c r="F27" s="20">
        <f>+Input!N6</f>
        <v>2000</v>
      </c>
      <c r="H27" s="2" t="s">
        <v>6</v>
      </c>
    </row>
    <row r="29" spans="1:8" x14ac:dyDescent="0.25">
      <c r="A29" s="8" t="s">
        <v>10</v>
      </c>
      <c r="F29" s="20">
        <f>+Input!N9</f>
        <v>922</v>
      </c>
      <c r="H29" s="2" t="s">
        <v>6</v>
      </c>
    </row>
    <row r="33" spans="1:9" x14ac:dyDescent="0.25">
      <c r="A33" s="2" t="s">
        <v>47</v>
      </c>
    </row>
    <row r="34" spans="1:9" x14ac:dyDescent="0.25">
      <c r="A34" s="23"/>
      <c r="B34" s="24"/>
      <c r="C34" s="24"/>
      <c r="D34" s="24"/>
      <c r="E34" s="24"/>
      <c r="F34" s="24"/>
      <c r="G34" s="24"/>
      <c r="H34" s="24"/>
      <c r="I34" s="25"/>
    </row>
    <row r="35" spans="1:9" x14ac:dyDescent="0.25">
      <c r="A35" s="26"/>
      <c r="B35" s="27"/>
      <c r="C35" s="27"/>
      <c r="D35" s="27"/>
      <c r="E35" s="27"/>
      <c r="F35" s="27"/>
      <c r="G35" s="27"/>
      <c r="H35" s="27"/>
      <c r="I35" s="28"/>
    </row>
    <row r="36" spans="1:9" x14ac:dyDescent="0.25">
      <c r="A36" s="26"/>
      <c r="B36" s="27"/>
      <c r="C36" s="27"/>
      <c r="D36" s="27"/>
      <c r="E36" s="27"/>
      <c r="F36" s="27"/>
      <c r="G36" s="27"/>
      <c r="H36" s="27"/>
      <c r="I36" s="28"/>
    </row>
    <row r="37" spans="1:9" x14ac:dyDescent="0.25">
      <c r="A37" s="29"/>
      <c r="B37" s="30"/>
      <c r="C37" s="30"/>
      <c r="D37" s="30"/>
      <c r="E37" s="30"/>
      <c r="F37" s="30"/>
      <c r="G37" s="30"/>
      <c r="H37" s="30"/>
      <c r="I37" s="31"/>
    </row>
    <row r="38" spans="1:9" ht="16.5" x14ac:dyDescent="0.35">
      <c r="A38" s="9" t="s">
        <v>113</v>
      </c>
    </row>
    <row r="39" spans="1:9" ht="16.5" x14ac:dyDescent="0.35">
      <c r="A39" s="9" t="s">
        <v>11</v>
      </c>
    </row>
    <row r="42" spans="1:9" ht="16.5" x14ac:dyDescent="0.35">
      <c r="C42" s="7"/>
      <c r="D42" s="10"/>
      <c r="E42" s="7"/>
      <c r="F42" s="7"/>
      <c r="G42" s="7"/>
    </row>
    <row r="43" spans="1:9" ht="16.5" x14ac:dyDescent="0.35">
      <c r="D43" s="11">
        <f ca="1">+TODAY()</f>
        <v>43103</v>
      </c>
      <c r="E43" s="14" t="str">
        <f>+Input!C12</f>
        <v>Lars Larsen</v>
      </c>
      <c r="F43" s="14"/>
    </row>
    <row r="44" spans="1:9" x14ac:dyDescent="0.25">
      <c r="A44" s="2" t="s">
        <v>12</v>
      </c>
    </row>
    <row r="45" spans="1:9" x14ac:dyDescent="0.25">
      <c r="A45" s="12" t="s">
        <v>85</v>
      </c>
    </row>
    <row r="46" spans="1:9" x14ac:dyDescent="0.25">
      <c r="A46" s="12" t="s">
        <v>88</v>
      </c>
    </row>
    <row r="47" spans="1:9" x14ac:dyDescent="0.25">
      <c r="A47" s="12" t="s">
        <v>86</v>
      </c>
    </row>
    <row r="48" spans="1:9" x14ac:dyDescent="0.25">
      <c r="A48" s="12" t="s">
        <v>87</v>
      </c>
    </row>
    <row r="49" spans="1:1" x14ac:dyDescent="0.25">
      <c r="A49" s="12"/>
    </row>
  </sheetData>
  <sheetProtection password="CC4E" sheet="1" objects="1" scenarios="1"/>
  <pageMargins left="0.7" right="0.7" top="0.75" bottom="0.75" header="0.3" footer="0.3"/>
  <pageSetup paperSize="9" orientation="portrait" r:id="rId1"/>
  <headerFooter>
    <oddHeader>&amp;C&amp;"-,Fed"&amp;14Erklæring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B41"/>
  <sheetViews>
    <sheetView tabSelected="1" view="pageLayout" zoomScaleNormal="100" zoomScaleSheetLayoutView="100" workbookViewId="0">
      <selection activeCell="G18" sqref="G18"/>
    </sheetView>
  </sheetViews>
  <sheetFormatPr defaultColWidth="9.140625" defaultRowHeight="15" x14ac:dyDescent="0.25"/>
  <cols>
    <col min="1" max="1" width="6.28515625" style="2" customWidth="1"/>
    <col min="2" max="16384" width="9.140625" style="2"/>
  </cols>
  <sheetData>
    <row r="2" spans="1:1" x14ac:dyDescent="0.25">
      <c r="A2" s="14" t="s">
        <v>125</v>
      </c>
    </row>
    <row r="3" spans="1:1" x14ac:dyDescent="0.25">
      <c r="A3" s="2" t="s">
        <v>123</v>
      </c>
    </row>
    <row r="4" spans="1:1" x14ac:dyDescent="0.25">
      <c r="A4" s="2" t="s">
        <v>124</v>
      </c>
    </row>
    <row r="5" spans="1:1" x14ac:dyDescent="0.25">
      <c r="A5" s="2" t="s">
        <v>126</v>
      </c>
    </row>
    <row r="7" spans="1:1" x14ac:dyDescent="0.25">
      <c r="A7" s="2" t="s">
        <v>94</v>
      </c>
    </row>
    <row r="9" spans="1:1" x14ac:dyDescent="0.25">
      <c r="A9" s="14" t="s">
        <v>127</v>
      </c>
    </row>
    <row r="10" spans="1:1" x14ac:dyDescent="0.25">
      <c r="A10" s="2" t="s">
        <v>93</v>
      </c>
    </row>
    <row r="11" spans="1:1" x14ac:dyDescent="0.25">
      <c r="A11" s="2" t="s">
        <v>129</v>
      </c>
    </row>
    <row r="12" spans="1:1" x14ac:dyDescent="0.25">
      <c r="A12" s="2" t="s">
        <v>102</v>
      </c>
    </row>
    <row r="13" spans="1:1" ht="14.45" x14ac:dyDescent="0.35">
      <c r="A13" s="2" t="s">
        <v>103</v>
      </c>
    </row>
    <row r="15" spans="1:1" ht="14.45" x14ac:dyDescent="0.35">
      <c r="A15" s="14" t="s">
        <v>128</v>
      </c>
    </row>
    <row r="16" spans="1:1" x14ac:dyDescent="0.25">
      <c r="A16" s="2" t="s">
        <v>130</v>
      </c>
    </row>
    <row r="18" spans="1:2" x14ac:dyDescent="0.25">
      <c r="A18" s="36"/>
      <c r="B18" s="2" t="s">
        <v>131</v>
      </c>
    </row>
    <row r="19" spans="1:2" ht="14.45" x14ac:dyDescent="0.35">
      <c r="A19" s="43"/>
      <c r="B19" s="2" t="s">
        <v>132</v>
      </c>
    </row>
    <row r="20" spans="1:2" x14ac:dyDescent="0.25">
      <c r="A20" s="42"/>
      <c r="B20" s="2" t="s">
        <v>133</v>
      </c>
    </row>
    <row r="21" spans="1:2" ht="14.45" x14ac:dyDescent="0.35">
      <c r="A21" s="41"/>
      <c r="B21" s="2" t="s">
        <v>100</v>
      </c>
    </row>
    <row r="22" spans="1:2" x14ac:dyDescent="0.25">
      <c r="A22" s="41"/>
    </row>
    <row r="23" spans="1:2" x14ac:dyDescent="0.25">
      <c r="A23" s="2" t="s">
        <v>101</v>
      </c>
    </row>
    <row r="24" spans="1:2" x14ac:dyDescent="0.25">
      <c r="A24" s="2" t="s">
        <v>95</v>
      </c>
    </row>
    <row r="25" spans="1:2" x14ac:dyDescent="0.25">
      <c r="A25" s="2" t="s">
        <v>96</v>
      </c>
    </row>
    <row r="27" spans="1:2" x14ac:dyDescent="0.25">
      <c r="A27" s="62" t="str">
        <f>"-Formelle data"</f>
        <v>-Formelle data</v>
      </c>
    </row>
    <row r="28" spans="1:2" x14ac:dyDescent="0.25">
      <c r="A28" s="2" t="s">
        <v>97</v>
      </c>
    </row>
    <row r="29" spans="1:2" x14ac:dyDescent="0.25">
      <c r="A29" s="2" t="s">
        <v>98</v>
      </c>
    </row>
    <row r="31" spans="1:2" x14ac:dyDescent="0.25">
      <c r="A31" s="62" t="str">
        <f>"-Data til korrektion af faktisk forbrug"</f>
        <v>-Data til korrektion af faktisk forbrug</v>
      </c>
    </row>
    <row r="32" spans="1:2" x14ac:dyDescent="0.25">
      <c r="A32" s="2" t="s">
        <v>134</v>
      </c>
    </row>
    <row r="33" spans="1:1" x14ac:dyDescent="0.25">
      <c r="A33" s="2" t="s">
        <v>135</v>
      </c>
    </row>
    <row r="35" spans="1:1" x14ac:dyDescent="0.25">
      <c r="A35" s="62" t="str">
        <f>"-Data til fælles el og el-produktion"</f>
        <v>-Data til fælles el og el-produktion</v>
      </c>
    </row>
    <row r="36" spans="1:1" x14ac:dyDescent="0.25">
      <c r="A36" s="2" t="s">
        <v>99</v>
      </c>
    </row>
    <row r="37" spans="1:1" x14ac:dyDescent="0.25">
      <c r="A37" s="2" t="s">
        <v>136</v>
      </c>
    </row>
    <row r="39" spans="1:1" x14ac:dyDescent="0.25">
      <c r="A39" s="62" t="str">
        <f>"-Data til økonomisk besparelse"</f>
        <v>-Data til økonomisk besparelse</v>
      </c>
    </row>
    <row r="40" spans="1:1" x14ac:dyDescent="0.25">
      <c r="A40" s="2" t="s">
        <v>104</v>
      </c>
    </row>
    <row r="41" spans="1:1" x14ac:dyDescent="0.25">
      <c r="A41" s="2" t="s">
        <v>105</v>
      </c>
    </row>
  </sheetData>
  <sheetProtection password="CC4E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U43"/>
  <sheetViews>
    <sheetView zoomScale="85" zoomScaleNormal="85" workbookViewId="0">
      <selection activeCell="N6" sqref="N6"/>
    </sheetView>
  </sheetViews>
  <sheetFormatPr defaultColWidth="9.140625" defaultRowHeight="15" x14ac:dyDescent="0.25"/>
  <cols>
    <col min="1" max="1" width="9.140625" style="2"/>
    <col min="2" max="2" width="26.5703125" style="2" customWidth="1"/>
    <col min="3" max="3" width="21.85546875" style="2" customWidth="1"/>
    <col min="4" max="7" width="9.140625" style="2"/>
    <col min="8" max="8" width="12" style="2" customWidth="1"/>
    <col min="9" max="9" width="11.28515625" style="2" bestFit="1" customWidth="1"/>
    <col min="10" max="14" width="9.140625" style="2"/>
    <col min="15" max="15" width="8.140625" style="2" customWidth="1"/>
    <col min="16" max="16" width="6.85546875" style="39" customWidth="1"/>
    <col min="17" max="17" width="11.28515625" style="2" bestFit="1" customWidth="1"/>
    <col min="18" max="18" width="9.140625" style="2"/>
    <col min="19" max="19" width="9.140625" style="2" customWidth="1"/>
    <col min="20" max="20" width="9.85546875" style="2" customWidth="1"/>
    <col min="21" max="21" width="11" style="2" customWidth="1"/>
    <col min="22" max="16384" width="9.140625" style="2"/>
  </cols>
  <sheetData>
    <row r="3" spans="2:21" ht="21" x14ac:dyDescent="0.35">
      <c r="B3" s="15" t="s">
        <v>13</v>
      </c>
      <c r="C3" s="32"/>
      <c r="E3" s="15" t="s">
        <v>33</v>
      </c>
      <c r="F3" s="7"/>
      <c r="G3" s="7"/>
      <c r="H3" s="7"/>
      <c r="I3" s="7"/>
      <c r="K3" s="15" t="s">
        <v>81</v>
      </c>
      <c r="L3" s="18"/>
      <c r="M3" s="18"/>
      <c r="N3" s="18"/>
      <c r="O3" s="18"/>
      <c r="P3" s="38"/>
      <c r="Q3" s="15" t="s">
        <v>68</v>
      </c>
      <c r="R3" s="18"/>
      <c r="S3" s="18"/>
      <c r="T3" s="18"/>
      <c r="U3" s="18"/>
    </row>
    <row r="4" spans="2:21" ht="11.25" customHeight="1" x14ac:dyDescent="0.5">
      <c r="B4" s="17"/>
    </row>
    <row r="5" spans="2:21" x14ac:dyDescent="0.25">
      <c r="B5" s="2" t="s">
        <v>23</v>
      </c>
      <c r="C5" s="36">
        <v>1234</v>
      </c>
      <c r="E5" t="s">
        <v>35</v>
      </c>
      <c r="K5" s="2" t="s">
        <v>45</v>
      </c>
      <c r="Q5" s="14" t="s">
        <v>66</v>
      </c>
    </row>
    <row r="6" spans="2:21" x14ac:dyDescent="0.25">
      <c r="C6" s="16"/>
      <c r="E6" s="2" t="s">
        <v>36</v>
      </c>
      <c r="I6" s="44">
        <v>361</v>
      </c>
      <c r="J6" s="2" t="s">
        <v>38</v>
      </c>
      <c r="K6" s="2" t="s">
        <v>65</v>
      </c>
      <c r="N6" s="37">
        <v>2000</v>
      </c>
      <c r="O6" s="2" t="s">
        <v>5</v>
      </c>
      <c r="Q6" s="2" t="s">
        <v>107</v>
      </c>
    </row>
    <row r="7" spans="2:21" ht="14.45" x14ac:dyDescent="0.35">
      <c r="C7" s="16"/>
      <c r="I7" s="40"/>
      <c r="Q7" s="2" t="s">
        <v>108</v>
      </c>
    </row>
    <row r="8" spans="2:21" x14ac:dyDescent="0.25">
      <c r="B8" s="14" t="s">
        <v>14</v>
      </c>
      <c r="C8" s="16"/>
      <c r="E8" t="s">
        <v>34</v>
      </c>
      <c r="I8" s="40"/>
      <c r="K8" s="2" t="s">
        <v>67</v>
      </c>
    </row>
    <row r="9" spans="2:21" x14ac:dyDescent="0.25">
      <c r="B9" s="2" t="s">
        <v>17</v>
      </c>
      <c r="C9" s="36" t="s">
        <v>26</v>
      </c>
      <c r="E9" s="2" t="s">
        <v>37</v>
      </c>
      <c r="I9" s="44">
        <v>91</v>
      </c>
      <c r="J9" s="2" t="s">
        <v>38</v>
      </c>
      <c r="K9" s="2" t="s">
        <v>59</v>
      </c>
      <c r="N9" s="37">
        <v>922</v>
      </c>
      <c r="O9" s="2" t="s">
        <v>5</v>
      </c>
      <c r="Q9" s="2" t="s">
        <v>111</v>
      </c>
    </row>
    <row r="10" spans="2:21" x14ac:dyDescent="0.25">
      <c r="C10" s="16"/>
      <c r="I10" s="40"/>
      <c r="Q10" s="2" t="s">
        <v>109</v>
      </c>
    </row>
    <row r="11" spans="2:21" x14ac:dyDescent="0.25">
      <c r="B11" s="14" t="s">
        <v>15</v>
      </c>
      <c r="C11" s="16"/>
      <c r="E11" s="2" t="s">
        <v>39</v>
      </c>
      <c r="I11" s="40"/>
      <c r="K11" s="2" t="s">
        <v>79</v>
      </c>
      <c r="Q11" s="2" t="s">
        <v>110</v>
      </c>
    </row>
    <row r="12" spans="2:21" ht="14.45" x14ac:dyDescent="0.35">
      <c r="B12" s="2" t="s">
        <v>17</v>
      </c>
      <c r="C12" s="36" t="s">
        <v>25</v>
      </c>
      <c r="E12" s="2" t="s">
        <v>40</v>
      </c>
      <c r="I12" s="44">
        <v>20700</v>
      </c>
      <c r="J12" s="2" t="s">
        <v>5</v>
      </c>
      <c r="K12" s="2" t="s">
        <v>80</v>
      </c>
      <c r="N12" s="44">
        <v>2000</v>
      </c>
      <c r="O12" s="2" t="s">
        <v>46</v>
      </c>
      <c r="U12" s="2" t="s">
        <v>82</v>
      </c>
    </row>
    <row r="13" spans="2:21" x14ac:dyDescent="0.25">
      <c r="C13" s="16"/>
      <c r="I13" s="40"/>
      <c r="Q13" s="2" t="s">
        <v>83</v>
      </c>
      <c r="R13" s="16" t="s">
        <v>84</v>
      </c>
      <c r="S13" s="2" t="s">
        <v>6</v>
      </c>
      <c r="U13" s="2" t="s">
        <v>44</v>
      </c>
    </row>
    <row r="14" spans="2:21" x14ac:dyDescent="0.25">
      <c r="B14" s="14" t="s">
        <v>16</v>
      </c>
      <c r="C14" s="16"/>
      <c r="E14" s="2" t="s">
        <v>62</v>
      </c>
      <c r="I14" s="40"/>
      <c r="Q14" s="61">
        <v>0.1</v>
      </c>
      <c r="S14" s="44">
        <f>Q14*Beregning!$B$15</f>
        <v>1417.5</v>
      </c>
      <c r="U14" s="59">
        <v>2.2000000000000002</v>
      </c>
    </row>
    <row r="15" spans="2:21" x14ac:dyDescent="0.25">
      <c r="B15" s="2" t="s">
        <v>90</v>
      </c>
      <c r="C15" s="36" t="s">
        <v>32</v>
      </c>
      <c r="E15" s="2" t="s">
        <v>41</v>
      </c>
      <c r="I15" s="44">
        <v>400000</v>
      </c>
      <c r="J15" s="2" t="s">
        <v>5</v>
      </c>
      <c r="S15" s="40"/>
    </row>
    <row r="16" spans="2:21" thickBot="1" x14ac:dyDescent="0.4">
      <c r="B16" s="2" t="s">
        <v>18</v>
      </c>
      <c r="C16" s="36" t="s">
        <v>30</v>
      </c>
      <c r="I16" s="40"/>
      <c r="Q16" s="61">
        <v>0.2</v>
      </c>
      <c r="S16" s="44">
        <f>Q16*Beregning!$B$15</f>
        <v>2835</v>
      </c>
      <c r="U16" s="59">
        <v>0.99</v>
      </c>
    </row>
    <row r="17" spans="2:21" thickBot="1" x14ac:dyDescent="0.4">
      <c r="B17" s="2" t="s">
        <v>20</v>
      </c>
      <c r="C17" s="36">
        <v>9999</v>
      </c>
      <c r="E17" s="45" t="s">
        <v>89</v>
      </c>
      <c r="F17" s="46"/>
      <c r="G17" s="46"/>
      <c r="H17" s="46"/>
      <c r="I17" s="47"/>
      <c r="S17" s="40"/>
    </row>
    <row r="18" spans="2:21" ht="15.75" thickBot="1" x14ac:dyDescent="0.3">
      <c r="B18" s="2" t="s">
        <v>19</v>
      </c>
      <c r="C18" s="36" t="s">
        <v>31</v>
      </c>
      <c r="E18" s="48" t="s">
        <v>121</v>
      </c>
      <c r="F18" s="39"/>
      <c r="G18" s="39"/>
      <c r="H18" s="39"/>
      <c r="I18" s="63">
        <f>+Beregning!B5</f>
        <v>0.20529395604395606</v>
      </c>
      <c r="Q18" s="61">
        <v>0.6</v>
      </c>
      <c r="S18" s="44">
        <f>Q18*Beregning!$B$15</f>
        <v>8505</v>
      </c>
      <c r="U18" s="59">
        <v>1.56</v>
      </c>
    </row>
    <row r="19" spans="2:21" thickBot="1" x14ac:dyDescent="0.4">
      <c r="C19" s="16"/>
      <c r="E19" s="49"/>
      <c r="F19" s="50"/>
      <c r="G19" s="50"/>
      <c r="H19" s="50"/>
      <c r="I19" s="51"/>
      <c r="S19" s="40"/>
    </row>
    <row r="20" spans="2:21" ht="14.45" x14ac:dyDescent="0.35">
      <c r="B20" s="14" t="s">
        <v>22</v>
      </c>
      <c r="C20" s="16"/>
      <c r="Q20" s="61">
        <v>0.1</v>
      </c>
      <c r="S20" s="44">
        <f>Q20*Beregning!$B$15</f>
        <v>1417.5</v>
      </c>
      <c r="U20" s="59">
        <v>2.2000000000000002</v>
      </c>
    </row>
    <row r="21" spans="2:21" ht="14.45" x14ac:dyDescent="0.35">
      <c r="B21" s="2" t="s">
        <v>21</v>
      </c>
      <c r="C21" s="36" t="s">
        <v>29</v>
      </c>
      <c r="E21" s="2" t="s">
        <v>42</v>
      </c>
      <c r="I21" s="40"/>
    </row>
    <row r="22" spans="2:21" x14ac:dyDescent="0.25">
      <c r="E22" s="2" t="s">
        <v>43</v>
      </c>
      <c r="I22" s="44">
        <v>350000</v>
      </c>
      <c r="J22" s="2" t="s">
        <v>5</v>
      </c>
      <c r="Q22" s="2" t="s">
        <v>91</v>
      </c>
      <c r="T22" s="59">
        <v>2.2000000000000002</v>
      </c>
      <c r="U22" s="16" t="s">
        <v>44</v>
      </c>
    </row>
    <row r="23" spans="2:21" ht="14.45" x14ac:dyDescent="0.35">
      <c r="I23" s="40"/>
    </row>
    <row r="24" spans="2:21" x14ac:dyDescent="0.25">
      <c r="I24" s="40"/>
      <c r="Q24" s="14" t="s">
        <v>92</v>
      </c>
    </row>
    <row r="25" spans="2:21" x14ac:dyDescent="0.25">
      <c r="E25" s="2" t="s">
        <v>122</v>
      </c>
      <c r="I25" s="44">
        <v>400000</v>
      </c>
      <c r="J25" s="2" t="s">
        <v>5</v>
      </c>
      <c r="Q25" s="2" t="s">
        <v>69</v>
      </c>
      <c r="S25" s="2" t="s">
        <v>70</v>
      </c>
      <c r="U25" s="2" t="s">
        <v>72</v>
      </c>
    </row>
    <row r="26" spans="2:21" ht="14.45" x14ac:dyDescent="0.35">
      <c r="I26" s="40"/>
      <c r="Q26" s="2" t="s">
        <v>120</v>
      </c>
      <c r="S26" s="2" t="s">
        <v>71</v>
      </c>
      <c r="U26" s="2" t="s">
        <v>71</v>
      </c>
    </row>
    <row r="27" spans="2:21" x14ac:dyDescent="0.25">
      <c r="E27" s="2" t="s">
        <v>61</v>
      </c>
      <c r="Q27" s="2" t="s">
        <v>6</v>
      </c>
      <c r="S27" s="2" t="s">
        <v>44</v>
      </c>
      <c r="U27" s="2" t="s">
        <v>44</v>
      </c>
    </row>
    <row r="28" spans="2:21" x14ac:dyDescent="0.25">
      <c r="E28" s="2" t="s">
        <v>116</v>
      </c>
      <c r="Q28" s="60">
        <v>350000</v>
      </c>
      <c r="S28" s="59">
        <v>1.3</v>
      </c>
      <c r="U28" s="59">
        <v>0.53</v>
      </c>
    </row>
    <row r="29" spans="2:21" x14ac:dyDescent="0.25">
      <c r="E29" s="2" t="s">
        <v>117</v>
      </c>
      <c r="I29" s="44">
        <v>18000</v>
      </c>
      <c r="J29" s="2" t="s">
        <v>5</v>
      </c>
      <c r="Q29" s="40"/>
    </row>
    <row r="30" spans="2:21" ht="15.75" thickBot="1" x14ac:dyDescent="0.3">
      <c r="Q30" s="60"/>
      <c r="S30" s="59"/>
      <c r="U30" s="59"/>
    </row>
    <row r="31" spans="2:21" x14ac:dyDescent="0.25">
      <c r="E31" s="52" t="s">
        <v>49</v>
      </c>
      <c r="F31" s="46"/>
      <c r="G31" s="46"/>
      <c r="H31" s="46"/>
      <c r="I31" s="53" t="s">
        <v>49</v>
      </c>
      <c r="Q31" s="40"/>
    </row>
    <row r="32" spans="2:21" x14ac:dyDescent="0.25">
      <c r="E32" s="54" t="str">
        <f>+Beregning!B7</f>
        <v xml:space="preserve">Korrektionsfaktor </v>
      </c>
      <c r="F32" s="39"/>
      <c r="G32" s="39"/>
      <c r="I32" s="64">
        <f>+Beregning!B8</f>
        <v>0.875</v>
      </c>
      <c r="Q32" s="60"/>
      <c r="S32" s="59"/>
      <c r="U32" s="59"/>
    </row>
    <row r="33" spans="5:21" x14ac:dyDescent="0.25">
      <c r="E33" s="55"/>
      <c r="F33" s="39"/>
      <c r="G33" s="39"/>
      <c r="H33" s="39"/>
      <c r="I33" s="58"/>
      <c r="Q33" s="40"/>
    </row>
    <row r="34" spans="5:21" x14ac:dyDescent="0.25">
      <c r="E34" s="54" t="s">
        <v>52</v>
      </c>
      <c r="F34" s="39"/>
      <c r="G34" s="39"/>
      <c r="I34" s="64">
        <f>+IF(AND(Input!I32&gt;=0,Input!I32&lt;=1.2),Beregning!J5,IF(AND(Input!I32&gt;1.2,Input!I32&lt;=1.6),Beregning!J6,IF(Input!I32&gt;1.6,Beregning!J7)))</f>
        <v>0.9</v>
      </c>
      <c r="Q34" s="60"/>
      <c r="S34" s="59"/>
      <c r="U34" s="59"/>
    </row>
    <row r="35" spans="5:21" x14ac:dyDescent="0.25">
      <c r="E35" s="54"/>
      <c r="F35" s="39"/>
      <c r="G35" s="39"/>
      <c r="I35" s="58"/>
      <c r="T35" s="33"/>
    </row>
    <row r="36" spans="5:21" x14ac:dyDescent="0.25">
      <c r="E36" s="54" t="s">
        <v>4</v>
      </c>
      <c r="F36" s="39"/>
      <c r="G36" s="39"/>
      <c r="I36" s="58"/>
      <c r="Q36" s="2" t="s">
        <v>119</v>
      </c>
      <c r="T36" s="33"/>
    </row>
    <row r="37" spans="5:21" x14ac:dyDescent="0.25">
      <c r="E37" s="54" t="s">
        <v>118</v>
      </c>
      <c r="F37" s="39"/>
      <c r="G37" s="39"/>
      <c r="I37" s="66">
        <f>+Beregning!B15</f>
        <v>14175</v>
      </c>
      <c r="Q37" s="2" t="s">
        <v>78</v>
      </c>
      <c r="T37" s="33"/>
    </row>
    <row r="38" spans="5:21" ht="15.75" thickBot="1" x14ac:dyDescent="0.3">
      <c r="E38" s="49"/>
      <c r="F38" s="50"/>
      <c r="G38" s="50"/>
      <c r="H38" s="56"/>
      <c r="I38" s="57"/>
      <c r="Q38" s="2" t="s">
        <v>106</v>
      </c>
    </row>
    <row r="40" spans="5:21" x14ac:dyDescent="0.25">
      <c r="E40" s="2" t="str">
        <f>+CONCATENATE("*"," ",Beregning!I4,"           ",Beregning!J4)</f>
        <v>* Korrektionsfaktor           Usikkerhedsfaktor</v>
      </c>
    </row>
    <row r="41" spans="5:21" x14ac:dyDescent="0.25">
      <c r="E41" s="2" t="str">
        <f>+Beregning!I5</f>
        <v>0 &gt; 1,2</v>
      </c>
      <c r="G41" s="65">
        <f>+Beregning!J5</f>
        <v>0.9</v>
      </c>
    </row>
    <row r="42" spans="5:21" x14ac:dyDescent="0.25">
      <c r="E42" s="2" t="str">
        <f>+Beregning!I6</f>
        <v>1,2 – 1,6</v>
      </c>
      <c r="G42" s="2">
        <f>+Beregning!J6</f>
        <v>0.85</v>
      </c>
    </row>
    <row r="43" spans="5:21" x14ac:dyDescent="0.25">
      <c r="E43" s="2" t="str">
        <f>+Beregning!I7</f>
        <v>&gt; 1,6</v>
      </c>
      <c r="G43" s="65">
        <f>+Beregning!J7</f>
        <v>0.7</v>
      </c>
    </row>
  </sheetData>
  <sheetProtection password="CC4E" sheet="1" objects="1" scenarios="1"/>
  <dataValidations count="48">
    <dataValidation type="whole" allowBlank="1" showInputMessage="1" showErrorMessage="1" errorTitle="Forkert periode" error="En periode svarende til mellem 358 og 372 dage godkendes som svarende til et kalenderår for energiforbruget. " promptTitle="Dage totalt varmeforbrug" prompt="Indtast samlede antal dage for aflæsning af totalt varmeforbrug. Se vejledning afsnit 6.1 &quot; Beregning af GUF’s andel af det faktiske energiforbrug&quot;." sqref="I6">
      <formula1>358</formula1>
      <formula2>372</formula2>
    </dataValidation>
    <dataValidation allowBlank="1" showInputMessage="1" showErrorMessage="1" promptTitle="Samlede antal dage for" sqref="E5"/>
    <dataValidation allowBlank="1" showInputMessage="1" showErrorMessage="1" promptTitle="Dage varmeforbrug sommerperiode" prompt="Indtast samlede antal dage for aflæsning af varmeforbrug i sommerperioden. Se vejledning afsnit 6.1 &quot; Beregning af GUF’s andel af det faktiske energiforbrug&quot;." sqref="I9"/>
    <dataValidation allowBlank="1" showInputMessage="1" showErrorMessage="1" promptTitle="Faktisk varmeforbrug sommerpeiod" prompt="Indtast faktisk varmeforbrug henover sommerperiode. Se vejledning afsnit 6.1 &quot; Beregning af GUF’s andel af det faktiske energiforbrug&quot;." sqref="I12"/>
    <dataValidation allowBlank="1" showInputMessage="1" showErrorMessage="1" promptTitle="Fastisk varmeforbrug hele året" prompt="Indtast faktisk varmeforbrug for hele året. Se vejledning afsnit 6.1 &quot; Beregning af GUF’s andel af det faktiske energiforbrug&quot;." sqref="I15"/>
    <dataValidation allowBlank="1" showInputMessage="1" showErrorMessage="1" promptTitle="GUF andel i % " prompt="GUF % af totalt forbrug til indtastning i energimærkningsprogram. Se vejledning afsnti 6.2 &quot;Graddagekorrektion af faktisk energiforbrug til opvarmning&quot;" sqref="I18"/>
    <dataValidation allowBlank="1" showInputMessage="1" showErrorMessage="1" promptTitle="Graddage og periodekorr. forbrug" prompt="Totalt graddage- og periodekorrigeret faktisk varmeforbrug fundet i energimærkningsprogram. Se vejledning afsnit 6.2 &quot;Graddagekorrektion af faktisk energiforbrug til opvarmning&quot;" sqref="I22"/>
    <dataValidation allowBlank="1" showInputMessage="1" showErrorMessage="1" promptTitle="Graddage og periodekorr. forbrug" prompt="Beregnet varmeforbrug fundet i energimærkningsprogram. Se vejledning afsnit 5 &quot;Beregning af bygningens energiforbrug og energibesparelsen&quot;" sqref="I25"/>
    <dataValidation allowBlank="1" showInputMessage="1" showErrorMessage="1" promptTitle="Korrektionsfaktor" prompt="Brugt korrektionsfaktor til korrektion af faktisk varmeforbrug. Se vejledning afsnit 6.3 &quot;Korrektion af beregnet energibesparelse til opvarmning&quot;" sqref="I32"/>
    <dataValidation allowBlank="1" showInputMessage="1" showErrorMessage="1" promptTitle="Sags. nr. " prompt="Indtast et evt. sagsnr." sqref="C5"/>
    <dataValidation allowBlank="1" showInputMessage="1" showErrorMessage="1" promptTitle="Navn energimærkningsfirma" prompt="Indtast navn på det cetificerede energimærkningsfirma der udfører opgaven" sqref="C9"/>
    <dataValidation allowBlank="1" showInputMessage="1" showErrorMessage="1" promptTitle="Navn energimærkningskonsulent" prompt="Indtast navn på den energimærkningskonsulent der udfører opgaven" sqref="C12"/>
    <dataValidation allowBlank="1" showInputMessage="1" showErrorMessage="1" promptTitle="Ejendomssbetegnelse " prompt="Indtast navn og eller specifik navn på ejendom som opgaven vedrører" sqref="C15"/>
    <dataValidation allowBlank="1" showInputMessage="1" showErrorMessage="1" promptTitle="Adresse " prompt="Indtast adresse for ejendom" sqref="C16"/>
    <dataValidation allowBlank="1" showInputMessage="1" showErrorMessage="1" promptTitle="Postnr. " prompt="Indtast postnr. på ejendom" sqref="C17"/>
    <dataValidation allowBlank="1" showInputMessage="1" showErrorMessage="1" promptTitle="By " prompt="Indtast by som ejendommen ligger i" sqref="C18"/>
    <dataValidation allowBlank="1" showInputMessage="1" showErrorMessage="1" promptTitle="Navn udlejer" prompt="Indtast navn på udlejer som opgaven vedrører" sqref="C21"/>
    <dataValidation allowBlank="1" showInputMessage="1" showErrorMessage="1" promptTitle="El-produktion fra VE-anlæg" prompt="Indtast den samlede årlige el-produktion fra VE-anlægget. Se også vejledning 5.3.2 &quot;VE til elproduktion&quot;. " sqref="N6"/>
    <dataValidation type="whole" allowBlank="1" showInputMessage="1" showErrorMessage="1" errorTitle="Fejl" error="Værdi må ikke være mindre end 0 eller større end den årlige el-produktion. " promptTitle="VE andel fælles el-besparelse" prompt="Indtast den andel af el-produktionen fra VE-anlægget som skal indgår i den fælles el-sparelse . Se vejledning 5.3.2 &quot;VE til elproduktion&quot;." sqref="N9">
      <formula1>0</formula1>
      <formula2>N6</formula2>
    </dataValidation>
    <dataValidation allowBlank="1" showInputMessage="1" showErrorMessage="1" promptTitle="Fælles elbesparelse" prompt="Indtast den fælles el-beparelse som er fundet i energimærkningsprogrammet. Summeres med VE-andel i den endelige erklæring. Se også vejledning afsnit 5.2 &quot;Håndtering af elforbrug&quot;._x000a_" sqref="N12"/>
    <dataValidation allowBlank="1" showInputMessage="1" showErrorMessage="1" promptTitle="Forsyningsart 1 " prompt="Indtast andel af varmebesparelse  i % for forsyningsart 1.  Se vejledning afsnit 7 &quot;Beregning af den økonomiske besparelse&quot;" sqref="Q14"/>
    <dataValidation allowBlank="1" showInputMessage="1" showErrorMessage="1" promptTitle="Forsyningsart 2" prompt="Indtast andel af varmebesparelse  i % for forsyningsart 2.  Se vejledning afsnit 7 &quot;Beregning af den økonomiske besparelse&quot;" sqref="Q16"/>
    <dataValidation allowBlank="1" showInputMessage="1" showErrorMessage="1" promptTitle="Forsyningsart 3" prompt="Indtast andel af varmebesparelse  i % for forsyningsart 3.  Se vejledning afsnit 7 &quot;Beregning af den økonomiske besparelse&quot;&quot;" sqref="Q18"/>
    <dataValidation allowBlank="1" showInputMessage="1" showErrorMessage="1" promptTitle="Forsyningsart 4" prompt="Indtast andel af varmebesparelse  i % for forsyningsart 4.  Se vejledning afsnit 7 &quot;Beregning af den økonomiske besparelse&quot;&quot;" sqref="Q20"/>
    <dataValidation allowBlank="1" showInputMessage="1" showErrorMessage="1" promptTitle="Forsyningsart 1" prompt="Indtast andel af varmebesparelse  i kWh for forsyningsart 1. Se vejledning afsnit 7 &quot;Beregning af den økonomiske besparelse&quot;" sqref="S14"/>
    <dataValidation allowBlank="1" showInputMessage="1" showErrorMessage="1" promptTitle="Forsyningsart 2" prompt="Indtast andel af varmebesparelse  i kWh for forsyningsart 2. Se vejledning afsnit 7 &quot;Beregning af den økonomiske besparelse&quot;" sqref="S16"/>
    <dataValidation allowBlank="1" showInputMessage="1" showErrorMessage="1" promptTitle="Forsyningsart 3" prompt="Indtast andel af varmebesparelse  i kWh for forsyningsart 1. Se vejledning afsnit 7 &quot;Beregning af den økonomiske besparelse&quot;" sqref="S18"/>
    <dataValidation allowBlank="1" showInputMessage="1" showErrorMessage="1" promptTitle="Forsyningsart 4" prompt="Indtast andel af varmebesparelse  i kWh for forsyningsart 1. Se vejledning afsnit 7 &quot;Beregning af den økonomiske besparelse&quot;" sqref="S20"/>
    <dataValidation allowBlank="1" showInputMessage="1" showErrorMessage="1" promptTitle="Energipris forsyningsart 1" prompt="Indstast energiprisen i kr./kWh på forsyningsart 1. Se vejledning afsnit 7 &quot;Beregning af den økonomiske besparelse&quot;" sqref="U14"/>
    <dataValidation allowBlank="1" showInputMessage="1" showErrorMessage="1" promptTitle="Energipris forsyningsart 2" prompt="Indstast energiprisen i kr./kWh på forsyningsart 2. Se vejledning afsnit 7 &quot;Beregning af den økonomiske besparelse&quot;" sqref="U16"/>
    <dataValidation allowBlank="1" showInputMessage="1" showErrorMessage="1" promptTitle="Energipris forsyningsart 3" prompt="Indstast energiprisen i kr./kWh på forsyningsart 3. Se vejledning afsnit 7 &quot;Beregning af den økonomiske besparelse&quot;" sqref="U18"/>
    <dataValidation allowBlank="1" showInputMessage="1" showErrorMessage="1" promptTitle="Energipris forsyningsart 4" prompt="Indstast energiprisen i kr./kWh på forsyningsart 4. Se vejledning afsnit 7 &quot;Beregning af den økonomiske besparelse&quot;" sqref="U20"/>
    <dataValidation allowBlank="1" showInputMessage="1" showErrorMessage="1" promptTitle="Energipris på fælles el" prompt="Indtast energiprisen på det fælles el-forbrug." sqref="T22"/>
    <dataValidation allowBlank="1" showInputMessage="1" showErrorMessage="1" promptTitle="Forsyningsart 1 " prompt="Indstast det fremtidige energiforbrug for forsyningsart 1. Se vejdening afsnit 7.1 &quot;Beregning af den økonomiske konverteringsbesparelse&quot;" sqref="Q28"/>
    <dataValidation allowBlank="1" showInputMessage="1" showErrorMessage="1" promptTitle="Forsyningsart 2" prompt="Indstast det fremtidige energiforbrug for forsyningsart 2. Se vejdening afsnit 7.1 &quot;Beregning af den økonomiske konverteringsbesparelse&quot;" sqref="Q30"/>
    <dataValidation allowBlank="1" showInputMessage="1" showErrorMessage="1" promptTitle="Forsyningsart 3" prompt="Indstast det fremtidige energiforbrug for forsyningsart 3. Se vejdening afsnit 7.1 &quot;Beregning af den økonomiske konverteringsbesparelse&quot;" sqref="Q32"/>
    <dataValidation allowBlank="1" showInputMessage="1" showErrorMessage="1" promptTitle="Forsyningsart 4" prompt="Indstast det fremtidige energiforbrug for forsyningsart 4. Se vejdening afsnit 7.1 &quot;Beregning af den økonomiske konverteringsbesparelse&quot;" sqref="Q34"/>
    <dataValidation allowBlank="1" showInputMessage="1" showErrorMessage="1" promptTitle="Forsyningsart 1 " prompt="Indtast den nuværende energipris i kr./kWh som forsygningsart 1 dækker. Se vejledningen afsnit 7.1 Beregning af den økonomiske konverteringsbesparelse" sqref="S28"/>
    <dataValidation allowBlank="1" showInputMessage="1" showErrorMessage="1" promptTitle="Forsyningsart 4" prompt="Indtast den nuværende energipris i kr./kWh som forsygningsart 1 dækker. Se vejledningen afsnit 7.1 Beregning af den økonomiske konverteringsbesparelse" sqref="S34"/>
    <dataValidation allowBlank="1" showInputMessage="1" showErrorMessage="1" promptTitle="Forsyningsart 2" prompt="Indtast den nuværende energipris i kr./kWh som forsygningsart 1 dækker. Se vejledningen afsnit 7.1 Beregning af den økonomiske konverteringsbesparelse" sqref="S30"/>
    <dataValidation allowBlank="1" showInputMessage="1" showErrorMessage="1" promptTitle="Forsyningsart 3" prompt="Indtast den nuværende energipris i kr./kWh som forsygningsart 1 dækker. Se vejledningen afsnit 7.1 Beregning af den økonomiske konverteringsbesparelse" sqref="S32"/>
    <dataValidation allowBlank="1" showInputMessage="1" showErrorMessage="1" promptTitle="Forsyningsart 1" prompt="Indtast den fremtidige energipris i kr./kWh som forsygningsart 1 dækker. Se vejledningen afsnit 7.1 Beregning af den økonomiske konverteringsbesparelse" sqref="U28"/>
    <dataValidation allowBlank="1" showInputMessage="1" showErrorMessage="1" promptTitle="Forsyningsart 2" prompt="Indtast den fremtidige energipris i kr./kWh som forsygningsart 2 dækker. Se vejledningen afsnit 7.1 Beregning af den økonomiske konverteringsbesparelse" sqref="U30"/>
    <dataValidation allowBlank="1" showInputMessage="1" showErrorMessage="1" promptTitle="Forsyningsart 3" prompt="Indtast den fremtidige energipris i kr./kWh som forsygningsart 3 dækker. Se vejledningen afsnit 7.1 Beregning af den økonomiske konverteringsbesparelse" sqref="U32"/>
    <dataValidation allowBlank="1" showInputMessage="1" showErrorMessage="1" promptTitle="Forsyningsart 4" prompt="Indtast den fremtidige energipris i kr./kWh som forsygningsart 4 dækker. Se vejledningen afsnit 7.1 Beregning af den økonomiske konverteringsbesparelse" sqref="U34"/>
    <dataValidation allowBlank="1" showInputMessage="1" showErrorMessage="1" promptTitle="Usikkerhedsfaktor " prompt="Brugt usikkerhedsfaktor efter korrektion af faktisk varmeforbrug. Se vejledning afsnit 6.4 &quot;Usikkerhedsfaktor&quot;" sqref="I34"/>
    <dataValidation allowBlank="1" showInputMessage="1" showErrorMessage="1" promptTitle="Energibesparelse opvarmning" prompt="Samlet årlig energibesparelse til opvarmning korrigeret efter korrektions- og usikkerhedsfaktor." sqref="I37"/>
    <dataValidation allowBlank="1" showInputMessage="1" showErrorMessage="1" promptTitle="Beregnet energibesparelse varme " prompt="Indtast beregnet energibesparelse på varme. Se vejledning afsnit 5 &quot;Beregning af bygningens energiforbrug og energibesparelsen&quot;" sqref="I29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J42"/>
  <sheetViews>
    <sheetView workbookViewId="0">
      <selection activeCell="L24" sqref="L24"/>
    </sheetView>
  </sheetViews>
  <sheetFormatPr defaultColWidth="9.140625" defaultRowHeight="15" x14ac:dyDescent="0.25"/>
  <cols>
    <col min="1" max="6" width="9.140625" style="2"/>
    <col min="7" max="7" width="11.28515625" style="2" bestFit="1" customWidth="1"/>
    <col min="8" max="8" width="9.140625" style="2"/>
    <col min="9" max="9" width="16.7109375" style="2" bestFit="1" customWidth="1"/>
    <col min="10" max="16384" width="9.140625" style="2"/>
  </cols>
  <sheetData>
    <row r="4" spans="2:10" ht="14.45" x14ac:dyDescent="0.35">
      <c r="B4" s="2" t="s">
        <v>48</v>
      </c>
      <c r="I4" s="2" t="s">
        <v>60</v>
      </c>
      <c r="J4" s="2" t="s">
        <v>52</v>
      </c>
    </row>
    <row r="5" spans="2:10" ht="14.45" x14ac:dyDescent="0.35">
      <c r="B5" s="19">
        <f>+((Input!I12*(Input!I6/Input!I9))/Input!I15)</f>
        <v>0.20529395604395606</v>
      </c>
      <c r="I5" s="2" t="s">
        <v>53</v>
      </c>
      <c r="J5" s="65">
        <v>0.9</v>
      </c>
    </row>
    <row r="6" spans="2:10" x14ac:dyDescent="0.25">
      <c r="I6" s="4" t="s">
        <v>54</v>
      </c>
      <c r="J6" s="2">
        <v>0.85</v>
      </c>
    </row>
    <row r="7" spans="2:10" ht="14.45" x14ac:dyDescent="0.35">
      <c r="B7" s="2" t="s">
        <v>50</v>
      </c>
      <c r="I7" s="4" t="s">
        <v>55</v>
      </c>
      <c r="J7" s="65">
        <v>0.7</v>
      </c>
    </row>
    <row r="8" spans="2:10" ht="14.45" x14ac:dyDescent="0.35">
      <c r="B8" s="2">
        <f>+Input!I22/Input!I25</f>
        <v>0.875</v>
      </c>
      <c r="C8" s="2" t="s">
        <v>115</v>
      </c>
    </row>
    <row r="10" spans="2:10" ht="14.45" x14ac:dyDescent="0.35">
      <c r="B10" s="2" t="s">
        <v>51</v>
      </c>
    </row>
    <row r="11" spans="2:10" ht="14.45" x14ac:dyDescent="0.35">
      <c r="B11" s="2">
        <f>+Input!I32*Input!I29</f>
        <v>15750</v>
      </c>
      <c r="C11" s="2" t="s">
        <v>114</v>
      </c>
    </row>
    <row r="14" spans="2:10" ht="14.45" x14ac:dyDescent="0.35">
      <c r="B14" s="2" t="s">
        <v>56</v>
      </c>
    </row>
    <row r="15" spans="2:10" ht="14.45" x14ac:dyDescent="0.35">
      <c r="B15" s="2">
        <f>+IF(AND(Input!I32&gt;=0,Input!I32&lt;=1.2),Beregning!J5*Beregning!B11,IF(AND(Input!I32&gt;1.2,Input!I32&lt;=1.6),Beregning!J6*Beregning!B11,IF(Input!I32&gt;1.6,Beregning!J7*Beregning!B11)))</f>
        <v>14175</v>
      </c>
      <c r="C15" s="2" t="s">
        <v>5</v>
      </c>
    </row>
    <row r="17" spans="2:4" ht="14.45" x14ac:dyDescent="0.35">
      <c r="B17" s="2" t="s">
        <v>56</v>
      </c>
    </row>
    <row r="18" spans="2:4" x14ac:dyDescent="0.25">
      <c r="B18" s="22">
        <f>Input!S14*Input!U14</f>
        <v>3118.5000000000005</v>
      </c>
      <c r="C18" s="2" t="s">
        <v>7</v>
      </c>
      <c r="D18" s="2" t="s">
        <v>73</v>
      </c>
    </row>
    <row r="19" spans="2:4" x14ac:dyDescent="0.25">
      <c r="B19" s="22">
        <f>Input!S16*Input!U16</f>
        <v>2806.65</v>
      </c>
      <c r="C19" s="2" t="s">
        <v>7</v>
      </c>
      <c r="D19" s="2" t="s">
        <v>74</v>
      </c>
    </row>
    <row r="20" spans="2:4" x14ac:dyDescent="0.25">
      <c r="B20" s="22">
        <f>Input!S18*Input!U18</f>
        <v>13267.800000000001</v>
      </c>
      <c r="C20" s="2" t="s">
        <v>7</v>
      </c>
      <c r="D20" s="2" t="s">
        <v>75</v>
      </c>
    </row>
    <row r="21" spans="2:4" x14ac:dyDescent="0.25">
      <c r="B21" s="22">
        <f>Input!S20*Input!U20</f>
        <v>3118.5000000000005</v>
      </c>
      <c r="C21" s="2" t="s">
        <v>7</v>
      </c>
      <c r="D21" s="2" t="s">
        <v>76</v>
      </c>
    </row>
    <row r="22" spans="2:4" x14ac:dyDescent="0.25">
      <c r="B22" s="35">
        <f>+SUM(B18:B21)</f>
        <v>22311.45</v>
      </c>
      <c r="C22" s="14" t="s">
        <v>7</v>
      </c>
      <c r="D22" s="14" t="s">
        <v>77</v>
      </c>
    </row>
    <row r="23" spans="2:4" x14ac:dyDescent="0.25">
      <c r="B23" s="21"/>
    </row>
    <row r="24" spans="2:4" x14ac:dyDescent="0.25">
      <c r="B24" s="2" t="s">
        <v>57</v>
      </c>
    </row>
    <row r="25" spans="2:4" x14ac:dyDescent="0.25">
      <c r="B25" s="2">
        <f>+Input!N12</f>
        <v>2000</v>
      </c>
      <c r="C25" s="2" t="s">
        <v>5</v>
      </c>
    </row>
    <row r="27" spans="2:4" x14ac:dyDescent="0.25">
      <c r="B27" s="2" t="s">
        <v>58</v>
      </c>
    </row>
    <row r="28" spans="2:4" x14ac:dyDescent="0.25">
      <c r="B28" s="22">
        <f>+B25+Input!N9</f>
        <v>2922</v>
      </c>
      <c r="C28" s="2" t="s">
        <v>5</v>
      </c>
    </row>
    <row r="30" spans="2:4" x14ac:dyDescent="0.25">
      <c r="B30" s="2" t="s">
        <v>64</v>
      </c>
    </row>
    <row r="31" spans="2:4" x14ac:dyDescent="0.25">
      <c r="B31" s="22">
        <f>Input!Q28*Input!$I$32*Input!S28*Input!$I$34-Input!Q28*Input!$I$32*Input!U28*Input!$I$34</f>
        <v>212231.25</v>
      </c>
      <c r="C31" s="2" t="s">
        <v>7</v>
      </c>
      <c r="D31" s="2" t="s">
        <v>73</v>
      </c>
    </row>
    <row r="32" spans="2:4" x14ac:dyDescent="0.25">
      <c r="B32" s="22">
        <f>Input!Q30*Input!$I$32*Input!S30*Input!$I$34-Input!Q30*Input!$I$32*Input!U30*Input!$I$34</f>
        <v>0</v>
      </c>
      <c r="C32" s="2" t="s">
        <v>7</v>
      </c>
      <c r="D32" s="2" t="s">
        <v>74</v>
      </c>
    </row>
    <row r="33" spans="2:4" x14ac:dyDescent="0.25">
      <c r="B33" s="22">
        <f>Input!Q32*Input!$I$32*Input!S32*Input!$I$34-Input!Q32*Input!$I$32*Input!U32*Input!$I$34</f>
        <v>0</v>
      </c>
      <c r="C33" s="2" t="s">
        <v>7</v>
      </c>
      <c r="D33" s="2" t="s">
        <v>75</v>
      </c>
    </row>
    <row r="34" spans="2:4" x14ac:dyDescent="0.25">
      <c r="B34" s="22">
        <f>Input!Q34*Input!$I$32*Input!S34*Input!$I$34-Input!Q34*Input!$I$32*Input!U34*Input!$I$34</f>
        <v>0</v>
      </c>
      <c r="C34" s="2" t="s">
        <v>7</v>
      </c>
      <c r="D34" s="2" t="s">
        <v>76</v>
      </c>
    </row>
    <row r="35" spans="2:4" x14ac:dyDescent="0.25">
      <c r="B35" s="35">
        <f>+SUM(B31:B34)</f>
        <v>212231.25</v>
      </c>
      <c r="C35" s="14" t="s">
        <v>7</v>
      </c>
      <c r="D35" s="14" t="s">
        <v>77</v>
      </c>
    </row>
    <row r="36" spans="2:4" x14ac:dyDescent="0.25">
      <c r="B36" s="22"/>
    </row>
    <row r="38" spans="2:4" x14ac:dyDescent="0.25">
      <c r="B38" s="22"/>
    </row>
    <row r="40" spans="2:4" x14ac:dyDescent="0.25">
      <c r="B40" s="22"/>
    </row>
    <row r="42" spans="2:4" x14ac:dyDescent="0.25">
      <c r="B42" s="22"/>
    </row>
  </sheetData>
  <sheetProtection password="CC4E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F08DCD6F-4A98-4F9C-819C-F565544191E9}"/>
</file>

<file path=customXml/itemProps2.xml><?xml version="1.0" encoding="utf-8"?>
<ds:datastoreItem xmlns:ds="http://schemas.openxmlformats.org/officeDocument/2006/customXml" ds:itemID="{EE5D7DA6-FA83-4D36-8144-FBE0A4EADC16}"/>
</file>

<file path=customXml/itemProps3.xml><?xml version="1.0" encoding="utf-8"?>
<ds:datastoreItem xmlns:ds="http://schemas.openxmlformats.org/officeDocument/2006/customXml" ds:itemID="{E3ABC192-E285-46CC-BA89-98C2E9B79E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Erklæring</vt:lpstr>
      <vt:lpstr>Vejledning</vt:lpstr>
      <vt:lpstr>Input</vt:lpstr>
      <vt:lpstr>Beregning</vt:lpstr>
    </vt:vector>
  </TitlesOfParts>
  <Company>NRGi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Scanlon</dc:creator>
  <cp:lastModifiedBy>Lisbeth Juhl Christiansen</cp:lastModifiedBy>
  <cp:lastPrinted>2015-03-11T08:24:29Z</cp:lastPrinted>
  <dcterms:created xsi:type="dcterms:W3CDTF">2015-01-27T14:21:35Z</dcterms:created>
  <dcterms:modified xsi:type="dcterms:W3CDTF">2018-01-03T14:15:00Z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