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B362176\Desktop\"/>
    </mc:Choice>
  </mc:AlternateContent>
  <xr:revisionPtr revIDLastSave="0" documentId="8_{4B7179AB-A13B-46FA-8DFC-FEE7F7AF50AF}" xr6:coauthVersionLast="47" xr6:coauthVersionMax="47" xr10:uidLastSave="{00000000-0000-0000-0000-000000000000}"/>
  <workbookProtection workbookAlgorithmName="SHA-512" workbookHashValue="JFuusEXwzagVv0nGLPzSbXs621fSrHJxDOMLP6bWG2KWm7eIf1BGZ+hqK1entHAgexcbL+s1ITQK21RlIGQW+A==" workbookSaltValue="M5VW91Rsm4ywtK4LYsJ5RQ==" workbookSpinCount="100000" lockStructure="1"/>
  <bookViews>
    <workbookView xWindow="-110" yWindow="-110" windowWidth="19420" windowHeight="11500" activeTab="1" xr2:uid="{00000000-000D-0000-FFFF-FFFF00000000}"/>
  </bookViews>
  <sheets>
    <sheet name="Introduktion" sheetId="6" r:id="rId1"/>
    <sheet name="CO2-intensitet" sheetId="1" r:id="rId2"/>
    <sheet name="Historisk udledning" sheetId="4" r:id="rId3"/>
    <sheet name="Baggrundsdata"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6" i="1" l="1"/>
  <c r="H37" i="1"/>
  <c r="H38" i="1"/>
  <c r="E4" i="4"/>
  <c r="G38" i="1" l="1"/>
  <c r="E24" i="4" l="1"/>
  <c r="E23" i="4"/>
  <c r="E22" i="4"/>
  <c r="E21" i="4"/>
  <c r="E20" i="4"/>
  <c r="E19" i="4"/>
  <c r="E18" i="4"/>
  <c r="E17" i="4"/>
  <c r="E16" i="4"/>
  <c r="E15" i="4"/>
  <c r="E14" i="4"/>
  <c r="E13" i="4"/>
  <c r="E12" i="4"/>
  <c r="E11" i="4"/>
  <c r="E10" i="4"/>
  <c r="E9" i="4"/>
  <c r="E8" i="4"/>
  <c r="E7" i="4"/>
  <c r="E6" i="4"/>
  <c r="E5" i="4"/>
  <c r="D29" i="1"/>
  <c r="E25" i="4" l="1"/>
  <c r="J4" i="2"/>
  <c r="H45" i="1" l="1"/>
  <c r="D52" i="1" s="1"/>
  <c r="H44" i="1"/>
  <c r="D51" i="1" s="1"/>
  <c r="D15" i="2" l="1"/>
  <c r="G25" i="1" l="1"/>
  <c r="E29" i="1"/>
  <c r="F29" i="1"/>
  <c r="E39" i="1"/>
  <c r="F39" i="1"/>
  <c r="D39" i="1"/>
  <c r="G9" i="1"/>
  <c r="G10" i="1"/>
  <c r="G11" i="1"/>
  <c r="G12" i="1"/>
  <c r="G13" i="1"/>
  <c r="G14" i="1"/>
  <c r="G15" i="1"/>
  <c r="G16" i="1"/>
  <c r="G17" i="1"/>
  <c r="G18" i="1"/>
  <c r="G19" i="1"/>
  <c r="G20" i="1"/>
  <c r="G21" i="1"/>
  <c r="G22" i="1"/>
  <c r="G23" i="1"/>
  <c r="G24" i="1"/>
  <c r="G26" i="1"/>
  <c r="G27" i="1"/>
  <c r="G28" i="1"/>
  <c r="G36" i="1"/>
  <c r="G37" i="1"/>
  <c r="G35" i="1"/>
  <c r="H35" i="1" s="1"/>
  <c r="M15" i="1"/>
  <c r="M16" i="1"/>
  <c r="M17" i="1"/>
  <c r="M25" i="1"/>
  <c r="K11" i="1" l="1"/>
  <c r="I11" i="1"/>
  <c r="K15" i="1"/>
  <c r="I15" i="1"/>
  <c r="K17" i="1"/>
  <c r="I17" i="1"/>
  <c r="K16" i="1"/>
  <c r="I16" i="1"/>
  <c r="K14" i="1"/>
  <c r="I14" i="1"/>
  <c r="K28" i="1"/>
  <c r="I28" i="1"/>
  <c r="K27" i="1"/>
  <c r="I27" i="1"/>
  <c r="K26" i="1"/>
  <c r="I26" i="1"/>
  <c r="I24" i="1"/>
  <c r="K24" i="1"/>
  <c r="I23" i="1"/>
  <c r="K23" i="1"/>
  <c r="K22" i="1"/>
  <c r="I22" i="1"/>
  <c r="K20" i="1"/>
  <c r="I20" i="1"/>
  <c r="K18" i="1"/>
  <c r="I18" i="1"/>
  <c r="K13" i="1"/>
  <c r="I13" i="1"/>
  <c r="I12" i="1"/>
  <c r="K12" i="1"/>
  <c r="K10" i="1"/>
  <c r="I10" i="1"/>
  <c r="K9" i="1"/>
  <c r="I9" i="1"/>
  <c r="K21" i="1"/>
  <c r="I21" i="1"/>
  <c r="K19" i="1"/>
  <c r="I19" i="1"/>
  <c r="K25" i="1"/>
  <c r="I25" i="1"/>
  <c r="M13" i="1"/>
  <c r="M26" i="1"/>
  <c r="M27" i="1"/>
  <c r="M14" i="1"/>
  <c r="M10" i="1"/>
  <c r="M9" i="1"/>
  <c r="M28" i="1"/>
  <c r="G29" i="1"/>
  <c r="G39" i="1"/>
  <c r="M11" i="1"/>
  <c r="M24" i="1"/>
  <c r="M20" i="1"/>
  <c r="M23" i="1"/>
  <c r="M22" i="1"/>
  <c r="M21" i="1"/>
  <c r="M19" i="1"/>
  <c r="M18" i="1"/>
  <c r="H39" i="1"/>
  <c r="G8" i="1"/>
  <c r="I8" i="1" l="1"/>
  <c r="K8" i="1"/>
  <c r="M12" i="1"/>
  <c r="M8" i="1" l="1"/>
  <c r="M29" i="1" s="1"/>
  <c r="D50" i="1" s="1"/>
  <c r="D53" i="1" s="1"/>
</calcChain>
</file>

<file path=xl/sharedStrings.xml><?xml version="1.0" encoding="utf-8"?>
<sst xmlns="http://schemas.openxmlformats.org/spreadsheetml/2006/main" count="151" uniqueCount="83">
  <si>
    <t>Energiart</t>
  </si>
  <si>
    <t>Afgiftskategori</t>
  </si>
  <si>
    <t>Gennemsnit</t>
  </si>
  <si>
    <t>Energiforbrug i GJ</t>
  </si>
  <si>
    <t>Gas- og dieselolie</t>
  </si>
  <si>
    <t>Gas- og dieselolie med 6,8 pct. biobrændstoffer</t>
  </si>
  <si>
    <t>Fuelolie</t>
  </si>
  <si>
    <t>Fyringstjære</t>
  </si>
  <si>
    <t>Petroleum</t>
  </si>
  <si>
    <t>Stenkul (inkl. stenkulsbriketter), koks, cinders og koksgrus</t>
  </si>
  <si>
    <t>kr./ton</t>
  </si>
  <si>
    <t>kr./GJ</t>
  </si>
  <si>
    <t>Jordoliekoks</t>
  </si>
  <si>
    <t>Brunkulsbriketter og brunkul</t>
  </si>
  <si>
    <t>Autogas (LPG)</t>
  </si>
  <si>
    <t>Anden flaskegas (LPG)</t>
  </si>
  <si>
    <t>Raffinaderigas</t>
  </si>
  <si>
    <t>Benzin</t>
  </si>
  <si>
    <t>Benzin med 4,8 pct. biobrændstoffer</t>
  </si>
  <si>
    <t>Benzin med 9,8 pct. biobrændstoffer</t>
  </si>
  <si>
    <t>Smøreolie o.lign.</t>
  </si>
  <si>
    <t>Biogas, der anvendes som motorbrændstof i stationære stempelmotoranlæg med en indfyret effekt på over 1.000 kW (metanafgift)</t>
  </si>
  <si>
    <t>Enhed</t>
  </si>
  <si>
    <t>Stigning i afgiftsbetaling</t>
  </si>
  <si>
    <t>Gas- og dieselolie med 7,6 pct. biobrændstoffer</t>
  </si>
  <si>
    <t>M</t>
  </si>
  <si>
    <t>KG</t>
  </si>
  <si>
    <t>Personaleomkostninger</t>
  </si>
  <si>
    <t>TOTAL</t>
  </si>
  <si>
    <t>kr.GJ</t>
  </si>
  <si>
    <t>GJ i alt</t>
  </si>
  <si>
    <r>
      <t>CO</t>
    </r>
    <r>
      <rPr>
        <b/>
        <vertAlign val="subscript"/>
        <sz val="11"/>
        <color theme="1"/>
        <rFont val="Calibri "/>
      </rPr>
      <t>2</t>
    </r>
    <r>
      <rPr>
        <b/>
        <sz val="11"/>
        <color theme="1"/>
        <rFont val="Calibri "/>
      </rPr>
      <t>-intensitet</t>
    </r>
  </si>
  <si>
    <r>
      <t>Naturgas og bygas med en nedre brændværdi på 39,6 MJ/Nm (CO</t>
    </r>
    <r>
      <rPr>
        <vertAlign val="subscript"/>
        <sz val="11"/>
        <color rgb="FF14143C"/>
        <rFont val="Calibri "/>
      </rPr>
      <t>2</t>
    </r>
    <r>
      <rPr>
        <sz val="11"/>
        <color rgb="FF14143C"/>
        <rFont val="Calibri "/>
      </rPr>
      <t>-afgift)</t>
    </r>
  </si>
  <si>
    <r>
      <t>Naturgas, der anvendes eller er bestemt til anvendelse som motorbrændstof i stationære stempelmotoranlæg i tillæg til CO</t>
    </r>
    <r>
      <rPr>
        <vertAlign val="subscript"/>
        <sz val="11"/>
        <color rgb="FF14143C"/>
        <rFont val="Calibri "/>
      </rPr>
      <t>2</t>
    </r>
    <r>
      <rPr>
        <sz val="11"/>
        <color rgb="FF14143C"/>
        <rFont val="Calibri "/>
      </rPr>
      <t>-afgift på naturgas (metanafgift)</t>
    </r>
  </si>
  <si>
    <r>
      <t>Bilag til beregning af CO</t>
    </r>
    <r>
      <rPr>
        <vertAlign val="subscript"/>
        <sz val="26"/>
        <color theme="1"/>
        <rFont val="Verdana"/>
        <family val="2"/>
      </rPr>
      <t>2</t>
    </r>
    <r>
      <rPr>
        <sz val="26"/>
        <color theme="1"/>
        <rFont val="Verdana"/>
        <family val="2"/>
      </rPr>
      <t>-intensitet</t>
    </r>
  </si>
  <si>
    <t>Referenceår 1</t>
  </si>
  <si>
    <t>Referenceår 3</t>
  </si>
  <si>
    <t>Tidligere afgiftsbetaling</t>
  </si>
  <si>
    <t>Ny afgiftsbetaling</t>
  </si>
  <si>
    <t>Referenceår 2</t>
  </si>
  <si>
    <t>Indekseret gns. driftsresultat</t>
  </si>
  <si>
    <t>Kvoteomfattet alm. proces</t>
  </si>
  <si>
    <t>Ikke-kvoteomfattet alm. proces</t>
  </si>
  <si>
    <t>Data fra årsregnskaber</t>
  </si>
  <si>
    <r>
      <t>1. Beregning af energiafgiftsbetaling (og CO</t>
    </r>
    <r>
      <rPr>
        <b/>
        <vertAlign val="subscript"/>
        <sz val="18"/>
        <color theme="1"/>
        <rFont val="Calibri "/>
      </rPr>
      <t>2</t>
    </r>
    <r>
      <rPr>
        <b/>
        <sz val="18"/>
        <color theme="1"/>
        <rFont val="Calibri "/>
      </rPr>
      <t>-afgiftsbetaling)</t>
    </r>
  </si>
  <si>
    <r>
      <t>2. Beregning af CO</t>
    </r>
    <r>
      <rPr>
        <b/>
        <vertAlign val="subscript"/>
        <sz val="18"/>
        <color theme="1"/>
        <rFont val="Calibri "/>
      </rPr>
      <t>2</t>
    </r>
    <r>
      <rPr>
        <b/>
        <sz val="18"/>
        <color theme="1"/>
        <rFont val="Calibri "/>
      </rPr>
      <t>- og emissionsafgiftsbetaling</t>
    </r>
  </si>
  <si>
    <r>
      <t>CO</t>
    </r>
    <r>
      <rPr>
        <b/>
        <vertAlign val="subscript"/>
        <sz val="11"/>
        <color theme="1"/>
        <rFont val="Calibri "/>
      </rPr>
      <t>2</t>
    </r>
    <r>
      <rPr>
        <b/>
        <sz val="11"/>
        <color theme="1"/>
        <rFont val="Calibri "/>
      </rPr>
      <t>- og emissionsafgiftsbetaling</t>
    </r>
  </si>
  <si>
    <t>Kvoteomfattet indenrigssøfart</t>
  </si>
  <si>
    <r>
      <t>Ton CO</t>
    </r>
    <r>
      <rPr>
        <b/>
        <vertAlign val="subscript"/>
        <sz val="11"/>
        <color theme="1"/>
        <rFont val="Calibri "/>
      </rPr>
      <t>2</t>
    </r>
    <r>
      <rPr>
        <b/>
        <sz val="11"/>
        <color theme="1"/>
        <rFont val="Calibri "/>
      </rPr>
      <t>-udledning i udledningsrapport</t>
    </r>
  </si>
  <si>
    <t>Indekseret gns. 2025</t>
  </si>
  <si>
    <t>Introduktion</t>
  </si>
  <si>
    <t>Generelt</t>
  </si>
  <si>
    <r>
      <t>Ton CO</t>
    </r>
    <r>
      <rPr>
        <b/>
        <vertAlign val="subscript"/>
        <sz val="11"/>
        <color theme="1"/>
        <rFont val="Calibri "/>
      </rPr>
      <t>2</t>
    </r>
    <r>
      <rPr>
        <b/>
        <sz val="11"/>
        <color theme="1"/>
        <rFont val="Calibri "/>
      </rPr>
      <t xml:space="preserve"> pr. GJ</t>
    </r>
  </si>
  <si>
    <r>
      <t>Ton CO</t>
    </r>
    <r>
      <rPr>
        <vertAlign val="subscript"/>
        <sz val="11"/>
        <color theme="1"/>
        <rFont val="Calibri "/>
      </rPr>
      <t>2</t>
    </r>
    <r>
      <rPr>
        <sz val="11"/>
        <color theme="1"/>
        <rFont val="Calibri "/>
      </rPr>
      <t xml:space="preserve"> total fra energi</t>
    </r>
  </si>
  <si>
    <t>Driftsresultat (EBIT)</t>
  </si>
  <si>
    <r>
      <t>1. Beregning af energiafgiftsbetaling (og CO</t>
    </r>
    <r>
      <rPr>
        <b/>
        <vertAlign val="subscript"/>
        <sz val="14"/>
        <color theme="0"/>
        <rFont val="Arial"/>
        <family val="2"/>
      </rPr>
      <t>2</t>
    </r>
    <r>
      <rPr>
        <b/>
        <sz val="14"/>
        <color theme="0"/>
        <rFont val="Arial"/>
        <family val="2"/>
      </rPr>
      <t>-afgiftsbetaling)</t>
    </r>
  </si>
  <si>
    <r>
      <t>2. Beregning af CO</t>
    </r>
    <r>
      <rPr>
        <b/>
        <vertAlign val="subscript"/>
        <sz val="14"/>
        <color theme="0"/>
        <rFont val="Arial"/>
        <family val="2"/>
      </rPr>
      <t>2</t>
    </r>
    <r>
      <rPr>
        <b/>
        <sz val="14"/>
        <color theme="0"/>
        <rFont val="Arial"/>
        <family val="2"/>
      </rPr>
      <t>- og emissionsafgiftsbetaling</t>
    </r>
  </si>
  <si>
    <r>
      <t>4. CO</t>
    </r>
    <r>
      <rPr>
        <b/>
        <vertAlign val="subscript"/>
        <sz val="14"/>
        <color theme="0"/>
        <rFont val="Arial"/>
        <family val="2"/>
      </rPr>
      <t>2</t>
    </r>
    <r>
      <rPr>
        <b/>
        <sz val="14"/>
        <color theme="0"/>
        <rFont val="Arial"/>
        <family val="2"/>
      </rPr>
      <t>-intensitet</t>
    </r>
  </si>
  <si>
    <t>Historisk udledning</t>
  </si>
  <si>
    <r>
      <t>Dette beregningsværktøj er en hjælp til estimere virksomhedens CO</t>
    </r>
    <r>
      <rPr>
        <vertAlign val="subscript"/>
        <sz val="11"/>
        <color theme="1"/>
        <rFont val="Arial"/>
        <family val="2"/>
      </rPr>
      <t>2</t>
    </r>
    <r>
      <rPr>
        <sz val="11"/>
        <color theme="1"/>
        <rFont val="Arial"/>
        <family val="2"/>
      </rPr>
      <t>-intensitet, som udgør forholdet mellem virksomhedens samlede afgiftsstigning og bruttoværditilvækst. Beregningsværktøjet kan anvendes som en indikation for virksomhedens CO</t>
    </r>
    <r>
      <rPr>
        <vertAlign val="subscript"/>
        <sz val="11"/>
        <color theme="1"/>
        <rFont val="Arial"/>
        <family val="2"/>
      </rPr>
      <t>2</t>
    </r>
    <r>
      <rPr>
        <sz val="11"/>
        <color theme="1"/>
        <rFont val="Arial"/>
        <family val="2"/>
      </rPr>
      <t>-intensitet, men kan ikke stå alene som dokumentation af virkomhedens CO</t>
    </r>
    <r>
      <rPr>
        <vertAlign val="subscript"/>
        <sz val="11"/>
        <color theme="1"/>
        <rFont val="Arial"/>
        <family val="2"/>
      </rPr>
      <t>2</t>
    </r>
    <r>
      <rPr>
        <sz val="11"/>
        <color theme="1"/>
        <rFont val="Arial"/>
        <family val="2"/>
      </rPr>
      <t>-intensitet.
Ved ansøgning om støtte skal virksomhedens CO</t>
    </r>
    <r>
      <rPr>
        <vertAlign val="subscript"/>
        <sz val="11"/>
        <color theme="1"/>
        <rFont val="Arial"/>
        <family val="2"/>
      </rPr>
      <t>2</t>
    </r>
    <r>
      <rPr>
        <sz val="11"/>
        <color theme="1"/>
        <rFont val="Arial"/>
        <family val="2"/>
      </rPr>
      <t>-intensitet påtegnes af en godkendt revisor i henhold til "Bestemmelser om revisors erklæringsopgave ved ansøgning"
For at kunne søge om støtte fra Driftsstøtteordningen skal virksomheden have en CO</t>
    </r>
    <r>
      <rPr>
        <vertAlign val="subscript"/>
        <sz val="11"/>
        <color theme="1"/>
        <rFont val="Arial"/>
        <family val="2"/>
      </rPr>
      <t>2</t>
    </r>
    <r>
      <rPr>
        <sz val="11"/>
        <color theme="1"/>
        <rFont val="Arial"/>
        <family val="2"/>
      </rPr>
      <t xml:space="preserve">-intensitet på mindst 6 pct. 
</t>
    </r>
  </si>
  <si>
    <r>
      <t>Virksomhedens CO</t>
    </r>
    <r>
      <rPr>
        <vertAlign val="subscript"/>
        <sz val="11"/>
        <color theme="1"/>
        <rFont val="Arial"/>
        <family val="2"/>
      </rPr>
      <t>2</t>
    </r>
    <r>
      <rPr>
        <sz val="11"/>
        <color theme="1"/>
        <rFont val="Arial"/>
        <family val="2"/>
      </rPr>
      <t>-intensitet beregnes automatisk.</t>
    </r>
  </si>
  <si>
    <t>3. Beregning af bruttoværditilvækst</t>
  </si>
  <si>
    <r>
      <t xml:space="preserve">Under fanen </t>
    </r>
    <r>
      <rPr>
        <i/>
        <sz val="11"/>
        <color theme="1"/>
        <rFont val="Arial"/>
        <family val="2"/>
      </rPr>
      <t>CO</t>
    </r>
    <r>
      <rPr>
        <i/>
        <vertAlign val="subscript"/>
        <sz val="11"/>
        <color theme="1"/>
        <rFont val="Arial"/>
        <family val="2"/>
      </rPr>
      <t>2</t>
    </r>
    <r>
      <rPr>
        <i/>
        <sz val="11"/>
        <color theme="1"/>
        <rFont val="Arial"/>
        <family val="2"/>
      </rPr>
      <t>-intensitet</t>
    </r>
    <r>
      <rPr>
        <sz val="11"/>
        <color theme="1"/>
        <rFont val="Arial"/>
        <family val="2"/>
      </rPr>
      <t xml:space="preserve"> skal kvoteomfattede virksomheder indtaste CO</t>
    </r>
    <r>
      <rPr>
        <vertAlign val="subscript"/>
        <sz val="11"/>
        <color theme="1"/>
        <rFont val="Arial"/>
        <family val="2"/>
      </rPr>
      <t>2</t>
    </r>
    <r>
      <rPr>
        <sz val="11"/>
        <color theme="1"/>
        <rFont val="Arial"/>
        <family val="2"/>
      </rPr>
      <t>-udledningen, som dok</t>
    </r>
    <r>
      <rPr>
        <sz val="11"/>
        <rFont val="Arial"/>
        <family val="2"/>
      </rPr>
      <t>umenteret i deres udledningsrapporter, samt angive afgiftskategorien, som udledningen hører under.</t>
    </r>
    <r>
      <rPr>
        <sz val="11"/>
        <color theme="1"/>
        <rFont val="Arial"/>
        <family val="2"/>
      </rPr>
      <t xml:space="preserve">
Bemærk, at virksomheden både skal angive CO</t>
    </r>
    <r>
      <rPr>
        <vertAlign val="subscript"/>
        <sz val="11"/>
        <color theme="1"/>
        <rFont val="Arial"/>
        <family val="2"/>
      </rPr>
      <t>2</t>
    </r>
    <r>
      <rPr>
        <sz val="11"/>
        <color theme="1"/>
        <rFont val="Arial"/>
        <family val="2"/>
      </rPr>
      <t>-udledningen fra henholdsvis energi og proces (procesudledninger). Der skal udelukkende indtastes den del af udledningen, der pålægges en ændret samlet afgiftsbetaling som følge af de nye energi- og CO</t>
    </r>
    <r>
      <rPr>
        <vertAlign val="subscript"/>
        <sz val="11"/>
        <color theme="1"/>
        <rFont val="Arial"/>
        <family val="2"/>
      </rPr>
      <t>2</t>
    </r>
    <r>
      <rPr>
        <sz val="11"/>
        <color theme="1"/>
        <rFont val="Arial"/>
        <family val="2"/>
      </rPr>
      <t>-afgiftslove.</t>
    </r>
  </si>
  <si>
    <r>
      <t xml:space="preserve">Under fanen </t>
    </r>
    <r>
      <rPr>
        <i/>
        <sz val="11"/>
        <color theme="1"/>
        <rFont val="Arial"/>
        <family val="2"/>
      </rPr>
      <t>CO</t>
    </r>
    <r>
      <rPr>
        <i/>
        <vertAlign val="subscript"/>
        <sz val="11"/>
        <color theme="1"/>
        <rFont val="Arial"/>
        <family val="2"/>
      </rPr>
      <t>2</t>
    </r>
    <r>
      <rPr>
        <i/>
        <sz val="11"/>
        <color theme="1"/>
        <rFont val="Arial"/>
        <family val="2"/>
      </rPr>
      <t>-intensitet</t>
    </r>
    <r>
      <rPr>
        <sz val="11"/>
        <color theme="1"/>
        <rFont val="Arial"/>
        <family val="2"/>
      </rPr>
      <t xml:space="preserve"> skal både kvoteomfattede og ikke-kvoteomfattede virksomheder indtaste virksomhedens energiforbrug, fordelt på de forskellige energiarter. Virksomheden skal yderligere vælge den specifikk</t>
    </r>
    <r>
      <rPr>
        <sz val="11"/>
        <rFont val="Arial"/>
        <family val="2"/>
      </rPr>
      <t>e afgiftskategori, som den anvendte energiart hø</t>
    </r>
    <r>
      <rPr>
        <sz val="11"/>
        <color theme="1"/>
        <rFont val="Arial"/>
        <family val="2"/>
      </rPr>
      <t>rer under.
For ikke-kvoteomfattede virksomheder estimeres den direkte afgiftsstigning, som skal ligge til grund for beregningen af virksomhedens CO</t>
    </r>
    <r>
      <rPr>
        <vertAlign val="subscript"/>
        <sz val="11"/>
        <color theme="1"/>
        <rFont val="Arial"/>
        <family val="2"/>
      </rPr>
      <t>2</t>
    </r>
    <r>
      <rPr>
        <sz val="11"/>
        <color theme="1"/>
        <rFont val="Arial"/>
        <family val="2"/>
      </rPr>
      <t>-intensitet.
Ikke-kvoteomfattede virksomheder skal ligeledes indtaste deres energiforbrug, fordelt på de forskellige energiarter, men beregningsværktøjet estimerer kun virksomhedens nuværende afgiftsbetaling.
Bemærk, at der kun skal indtastes energiforbrug for den anvendte energi, der pålægges en ændret samlet afgiftsbetaling som følge af de nye energi- og CO</t>
    </r>
    <r>
      <rPr>
        <vertAlign val="subscript"/>
        <sz val="11"/>
        <color theme="1"/>
        <rFont val="Arial"/>
        <family val="2"/>
      </rPr>
      <t>2</t>
    </r>
    <r>
      <rPr>
        <sz val="11"/>
        <color theme="1"/>
        <rFont val="Arial"/>
        <family val="2"/>
      </rPr>
      <t>-afgiftslove.</t>
    </r>
  </si>
  <si>
    <r>
      <t>4. Beregning af CO</t>
    </r>
    <r>
      <rPr>
        <b/>
        <vertAlign val="subscript"/>
        <sz val="18"/>
        <color theme="1"/>
        <rFont val="Calibri "/>
      </rPr>
      <t>2</t>
    </r>
    <r>
      <rPr>
        <b/>
        <sz val="18"/>
        <color theme="1"/>
        <rFont val="Calibri "/>
      </rPr>
      <t>-intensitet</t>
    </r>
  </si>
  <si>
    <t>Samlet stigning i afgiftsbetalingen</t>
  </si>
  <si>
    <t>Indekserede gns. personaleomkostninger</t>
  </si>
  <si>
    <r>
      <t>Omregning fra GJ til ton CO</t>
    </r>
    <r>
      <rPr>
        <b/>
        <vertAlign val="subscript"/>
        <sz val="18"/>
        <color theme="1"/>
        <rFont val="Calibri "/>
      </rPr>
      <t>2</t>
    </r>
    <r>
      <rPr>
        <b/>
        <sz val="18"/>
        <color theme="1"/>
        <rFont val="Calibri "/>
      </rPr>
      <t xml:space="preserve"> </t>
    </r>
  </si>
  <si>
    <r>
      <t>Ton CO</t>
    </r>
    <r>
      <rPr>
        <b/>
        <vertAlign val="subscript"/>
        <sz val="11"/>
        <color theme="1"/>
        <rFont val="Calibri "/>
      </rPr>
      <t>2</t>
    </r>
  </si>
  <si>
    <t>Tidligere afgiftssats</t>
  </si>
  <si>
    <t>Ny afgiftssats</t>
  </si>
  <si>
    <r>
      <t>Dataark til beregningsark vedr. CO</t>
    </r>
    <r>
      <rPr>
        <vertAlign val="subscript"/>
        <sz val="14"/>
        <rFont val="Verdana"/>
        <family val="2"/>
      </rPr>
      <t>2</t>
    </r>
    <r>
      <rPr>
        <sz val="14"/>
        <rFont val="Verdana"/>
        <family val="2"/>
      </rPr>
      <t>-intensitet</t>
    </r>
  </si>
  <si>
    <r>
      <t>CO</t>
    </r>
    <r>
      <rPr>
        <b/>
        <vertAlign val="subscript"/>
        <sz val="11"/>
        <rFont val="Arial"/>
        <family val="2"/>
      </rPr>
      <t>2</t>
    </r>
    <r>
      <rPr>
        <b/>
        <sz val="11"/>
        <rFont val="Arial"/>
        <family val="2"/>
      </rPr>
      <t>-emissionsafgift</t>
    </r>
  </si>
  <si>
    <r>
      <t>Ikke bionedbrydeligt affald anvendt som brændsel, afgift pr. ton udledt CO</t>
    </r>
    <r>
      <rPr>
        <vertAlign val="subscript"/>
        <sz val="10"/>
        <color rgb="FF14143C"/>
        <rFont val="Arial"/>
        <family val="2"/>
      </rPr>
      <t>2</t>
    </r>
  </si>
  <si>
    <r>
      <t>Naturgas og bygas med en nedre brændværdi på 39,6 MJ/Nm (CO</t>
    </r>
    <r>
      <rPr>
        <vertAlign val="subscript"/>
        <sz val="10"/>
        <color rgb="FF14143C"/>
        <rFont val="Arial"/>
        <family val="2"/>
      </rPr>
      <t>2</t>
    </r>
    <r>
      <rPr>
        <sz val="10"/>
        <color rgb="FF14143C"/>
        <rFont val="Arial"/>
        <family val="2"/>
      </rPr>
      <t>-afgift).</t>
    </r>
  </si>
  <si>
    <r>
      <t>Naturgas, der anvendes eller er bestemt til anvendelse som motorbrændstof i stationære stempelmotoranlæg i tillæg til CO</t>
    </r>
    <r>
      <rPr>
        <vertAlign val="subscript"/>
        <sz val="10"/>
        <color rgb="FF14143C"/>
        <rFont val="Arial"/>
        <family val="2"/>
      </rPr>
      <t>2</t>
    </r>
    <r>
      <rPr>
        <sz val="10"/>
        <color rgb="FF14143C"/>
        <rFont val="Arial"/>
        <family val="2"/>
      </rPr>
      <t>-afgift på naturgas (metanafgift)</t>
    </r>
  </si>
  <si>
    <r>
      <t xml:space="preserve">Virksomheden skal udfylde de </t>
    </r>
    <r>
      <rPr>
        <i/>
        <sz val="11"/>
        <color theme="1"/>
        <rFont val="Arial"/>
        <family val="2"/>
      </rPr>
      <t>gule felter</t>
    </r>
    <r>
      <rPr>
        <sz val="11"/>
        <color theme="1"/>
        <rFont val="Arial"/>
        <family val="2"/>
      </rPr>
      <t xml:space="preserve">, mens de </t>
    </r>
    <r>
      <rPr>
        <i/>
        <sz val="11"/>
        <color theme="1"/>
        <rFont val="Arial"/>
        <family val="2"/>
      </rPr>
      <t>grå felter</t>
    </r>
    <r>
      <rPr>
        <sz val="11"/>
        <color theme="1"/>
        <rFont val="Arial"/>
        <family val="2"/>
      </rPr>
      <t xml:space="preserve"> beregnes på baggrunden af indtastningen fra virksomheden.
Fanen </t>
    </r>
    <r>
      <rPr>
        <i/>
        <sz val="11"/>
        <color theme="1"/>
        <rFont val="Arial"/>
        <family val="2"/>
      </rPr>
      <t>CO</t>
    </r>
    <r>
      <rPr>
        <i/>
        <vertAlign val="subscript"/>
        <sz val="11"/>
        <color theme="1"/>
        <rFont val="Arial"/>
        <family val="2"/>
      </rPr>
      <t>2</t>
    </r>
    <r>
      <rPr>
        <i/>
        <sz val="11"/>
        <color theme="1"/>
        <rFont val="Arial"/>
        <family val="2"/>
      </rPr>
      <t>-intensitet</t>
    </r>
    <r>
      <rPr>
        <sz val="11"/>
        <color theme="1"/>
        <rFont val="Arial"/>
        <family val="2"/>
      </rPr>
      <t xml:space="preserve"> kan anvendes til at estimere virksomhedens CO</t>
    </r>
    <r>
      <rPr>
        <vertAlign val="subscript"/>
        <sz val="11"/>
        <color theme="1"/>
        <rFont val="Arial"/>
        <family val="2"/>
      </rPr>
      <t>2</t>
    </r>
    <r>
      <rPr>
        <sz val="11"/>
        <color theme="1"/>
        <rFont val="Arial"/>
        <family val="2"/>
      </rPr>
      <t xml:space="preserve">-intensitet.
Fanen </t>
    </r>
    <r>
      <rPr>
        <i/>
        <sz val="11"/>
        <color theme="1"/>
        <rFont val="Arial"/>
        <family val="2"/>
      </rPr>
      <t>Historisk udledning</t>
    </r>
    <r>
      <rPr>
        <sz val="11"/>
        <color theme="1"/>
        <rFont val="Arial"/>
        <family val="2"/>
      </rPr>
      <t xml:space="preserve"> kan anvendes til at estimere virksomhedens historiske udledning.
Virksomheden skal anvende årene 2022, 2023 og 2024, og have offentligtgjort årsregnskaber for alle tre år, som referenceperiode. Har virksomheden ikke offentliggjort årsregnskab for 2024, kan 2021, 2022 og 2023.
I beregningsværktøjet anvendes referenceår 1, referenceår 2 og referenceår 3 som tilsvarer virksomhedens referenceperiode.
Beregningsark kan anvendes af virksomheder indenfor: kvoteomfattet alm. proces, Ikke-kvoteomfattet alm. proces, kvoteomfattede minerologiske processer mv., ikke-kvotetomfattede mineralogiske processer mv., kvoteomfattet indenrigssøfart, raffinaderi og Nordsø.
Beregningsværktøjet kan ikke anvendes af virksomheder inden for Nordsø og Indenrigssøfart, hvis virksomheden ikke er omfattet af EU's kvotehandelssystem.</t>
    </r>
  </si>
  <si>
    <r>
      <t>Under fanen CO</t>
    </r>
    <r>
      <rPr>
        <vertAlign val="subscript"/>
        <sz val="11"/>
        <color theme="1"/>
        <rFont val="Arial"/>
        <family val="2"/>
      </rPr>
      <t>2</t>
    </r>
    <r>
      <rPr>
        <sz val="11"/>
        <color theme="1"/>
        <rFont val="Arial"/>
        <family val="2"/>
      </rPr>
      <t>-intensitet skal både kvoteomfattet og ikke-kvoteomfattede virksomheder indtaste virksomhedern driftsresultat og personaleomkostninger for hvert af de tre år i referenceperioden.
Bemærk, at driftsresultat og personaleomkostninger skal angives, som de er angivet i virksomheders årsregnskab.</t>
    </r>
  </si>
  <si>
    <t>Kvoteomfattede mineralogiske processer mv.</t>
  </si>
  <si>
    <t>Raffinaderier og Nordsø</t>
  </si>
  <si>
    <t>Ikke-kvoteomfattede mineralogiske processer mv. og indenrigssøfart</t>
  </si>
  <si>
    <r>
      <t>Ikke-bionedbrydeligt affald anvendt som brændsel, afgift pr. ton udledt CO</t>
    </r>
    <r>
      <rPr>
        <vertAlign val="subscript"/>
        <sz val="11"/>
        <color rgb="FF14143C"/>
        <rFont val="Calibri "/>
      </rPr>
      <t>2</t>
    </r>
  </si>
  <si>
    <r>
      <t xml:space="preserve">Virksomheden kan estimeres sin historiske udledning pr. år ved anvendelse af fanen </t>
    </r>
    <r>
      <rPr>
        <i/>
        <sz val="11"/>
        <color theme="1"/>
        <rFont val="Arial"/>
        <family val="2"/>
      </rPr>
      <t>Historisk udledning</t>
    </r>
    <r>
      <rPr>
        <sz val="11"/>
        <color theme="1"/>
        <rFont val="Arial"/>
        <family val="2"/>
      </rPr>
      <t>, hvor der indtastes energiforbruget for den pågældende energiart.
Bemærk, at beregningen ikke tager højde for procesudledninger, hvorfor disse skal beregnes særkilt.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</si>
</sst>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r.&quot;_-;\-* #,##0.00\ &quot;kr.&quot;_-;_-* &quot;-&quot;??\ &quot;kr.&quot;_-;_-@_-"/>
    <numFmt numFmtId="164" formatCode="_-* #,##0.00\ _k_r_._-;\-* #,##0.00\ _k_r_._-;_-* &quot;-&quot;??\ _k_r_._-;_-@_-"/>
    <numFmt numFmtId="165" formatCode="_-* #,##0\ &quot;kr.&quot;_-;\-* #,##0\ &quot;kr.&quot;_-;_-* &quot;-&quot;??\ &quot;kr.&quot;_-;_-@_-"/>
    <numFmt numFmtId="166" formatCode="#,##0\ &quot;kr.&quot;"/>
    <numFmt numFmtId="167" formatCode="0.000%"/>
  </numFmts>
  <fonts count="32">
    <font>
      <sz val="11"/>
      <color theme="1"/>
      <name val="Calibri"/>
      <family val="2"/>
      <scheme val="minor"/>
    </font>
    <font>
      <sz val="11"/>
      <color theme="1"/>
      <name val="Calibri"/>
      <family val="2"/>
      <scheme val="minor"/>
    </font>
    <font>
      <sz val="10"/>
      <color rgb="FF14143C"/>
      <name val="Arial"/>
      <family val="2"/>
    </font>
    <font>
      <b/>
      <sz val="11"/>
      <color theme="1"/>
      <name val="Arial"/>
      <family val="2"/>
    </font>
    <font>
      <sz val="11"/>
      <color theme="1"/>
      <name val="Arial"/>
      <family val="2"/>
    </font>
    <font>
      <sz val="9"/>
      <color theme="1"/>
      <name val="Calibri"/>
      <family val="2"/>
      <scheme val="minor"/>
    </font>
    <font>
      <sz val="14"/>
      <color theme="4" tint="-0.249977111117893"/>
      <name val="Verdana"/>
      <family val="2"/>
    </font>
    <font>
      <sz val="9"/>
      <color theme="1"/>
      <name val="Verdana"/>
      <family val="2"/>
    </font>
    <font>
      <sz val="11"/>
      <color theme="0" tint="-0.499984740745262"/>
      <name val="Arial"/>
      <family val="2"/>
    </font>
    <font>
      <b/>
      <sz val="18"/>
      <color theme="1"/>
      <name val="Calibri "/>
    </font>
    <font>
      <sz val="11"/>
      <color theme="1"/>
      <name val="Calibri "/>
    </font>
    <font>
      <b/>
      <sz val="11"/>
      <color theme="1"/>
      <name val="Calibri "/>
    </font>
    <font>
      <sz val="11"/>
      <color rgb="FF14143C"/>
      <name val="Calibri "/>
    </font>
    <font>
      <b/>
      <vertAlign val="subscript"/>
      <sz val="18"/>
      <color theme="1"/>
      <name val="Calibri "/>
    </font>
    <font>
      <b/>
      <vertAlign val="subscript"/>
      <sz val="11"/>
      <color theme="1"/>
      <name val="Calibri "/>
    </font>
    <font>
      <vertAlign val="subscript"/>
      <sz val="11"/>
      <color rgb="FF14143C"/>
      <name val="Calibri "/>
    </font>
    <font>
      <vertAlign val="subscript"/>
      <sz val="11"/>
      <color theme="1"/>
      <name val="Calibri "/>
    </font>
    <font>
      <sz val="26"/>
      <color theme="1"/>
      <name val="Verdana"/>
      <family val="2"/>
    </font>
    <font>
      <vertAlign val="subscript"/>
      <sz val="26"/>
      <color theme="1"/>
      <name val="Verdana"/>
      <family val="2"/>
    </font>
    <font>
      <sz val="11"/>
      <name val="Arial"/>
      <family val="2"/>
    </font>
    <font>
      <b/>
      <sz val="11"/>
      <name val="Arial"/>
      <family val="2"/>
    </font>
    <font>
      <b/>
      <sz val="16"/>
      <color theme="0"/>
      <name val="Arial"/>
      <family val="2"/>
    </font>
    <font>
      <b/>
      <sz val="14"/>
      <color theme="0"/>
      <name val="Arial"/>
      <family val="2"/>
    </font>
    <font>
      <i/>
      <sz val="11"/>
      <color theme="1"/>
      <name val="Arial"/>
      <family val="2"/>
    </font>
    <font>
      <vertAlign val="subscript"/>
      <sz val="11"/>
      <color theme="1"/>
      <name val="Arial"/>
      <family val="2"/>
    </font>
    <font>
      <sz val="14"/>
      <name val="Verdana"/>
      <family val="2"/>
    </font>
    <font>
      <vertAlign val="subscript"/>
      <sz val="14"/>
      <name val="Verdana"/>
      <family val="2"/>
    </font>
    <font>
      <b/>
      <vertAlign val="subscript"/>
      <sz val="14"/>
      <color theme="0"/>
      <name val="Arial"/>
      <family val="2"/>
    </font>
    <font>
      <i/>
      <vertAlign val="subscript"/>
      <sz val="11"/>
      <color theme="1"/>
      <name val="Arial"/>
      <family val="2"/>
    </font>
    <font>
      <b/>
      <vertAlign val="subscript"/>
      <sz val="11"/>
      <name val="Arial"/>
      <family val="2"/>
    </font>
    <font>
      <vertAlign val="subscript"/>
      <sz val="10"/>
      <color rgb="FF14143C"/>
      <name val="Arial"/>
      <family val="2"/>
    </font>
    <font>
      <sz val="8"/>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8EA9DB"/>
        <bgColor indexed="64"/>
      </patternFill>
    </fill>
    <fill>
      <patternFill patternType="solid">
        <fgColor rgb="FF0070C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5" fillId="0" borderId="0"/>
  </cellStyleXfs>
  <cellXfs count="134">
    <xf numFmtId="0" fontId="0" fillId="0" borderId="0" xfId="0"/>
    <xf numFmtId="0" fontId="4" fillId="2" borderId="0" xfId="0" applyFont="1" applyFill="1" applyBorder="1" applyProtection="1">
      <protection hidden="1"/>
    </xf>
    <xf numFmtId="0" fontId="8" fillId="2" borderId="0" xfId="0" applyFont="1" applyFill="1" applyBorder="1" applyProtection="1">
      <protection hidden="1"/>
    </xf>
    <xf numFmtId="0" fontId="4" fillId="4" borderId="0" xfId="0" applyFont="1" applyFill="1" applyBorder="1" applyProtection="1">
      <protection hidden="1"/>
    </xf>
    <xf numFmtId="0" fontId="0" fillId="7" borderId="0" xfId="0" applyFill="1" applyProtection="1">
      <protection hidden="1"/>
    </xf>
    <xf numFmtId="0" fontId="6" fillId="7" borderId="0" xfId="4" applyFont="1" applyFill="1" applyAlignment="1" applyProtection="1">
      <protection hidden="1"/>
    </xf>
    <xf numFmtId="0" fontId="4" fillId="6" borderId="0" xfId="0" applyFont="1" applyFill="1" applyBorder="1" applyProtection="1">
      <protection hidden="1"/>
    </xf>
    <xf numFmtId="0" fontId="11" fillId="5" borderId="2" xfId="0" applyFont="1" applyFill="1" applyBorder="1" applyProtection="1">
      <protection hidden="1"/>
    </xf>
    <xf numFmtId="0" fontId="10" fillId="3" borderId="1" xfId="0" applyFont="1" applyFill="1" applyBorder="1" applyAlignment="1" applyProtection="1">
      <alignment horizontal="center" vertical="center"/>
      <protection locked="0" hidden="1"/>
    </xf>
    <xf numFmtId="1" fontId="10" fillId="3" borderId="1" xfId="0" applyNumberFormat="1" applyFont="1" applyFill="1" applyBorder="1" applyAlignment="1" applyProtection="1">
      <alignment horizontal="center" vertical="center"/>
      <protection locked="0" hidden="1"/>
    </xf>
    <xf numFmtId="165" fontId="10" fillId="3" borderId="1" xfId="0" applyNumberFormat="1" applyFont="1" applyFill="1" applyBorder="1" applyProtection="1">
      <protection locked="0" hidden="1"/>
    </xf>
    <xf numFmtId="1" fontId="10" fillId="4" borderId="1" xfId="0" applyNumberFormat="1" applyFont="1" applyFill="1" applyBorder="1" applyAlignment="1" applyProtection="1">
      <alignment horizontal="center" vertical="center"/>
    </xf>
    <xf numFmtId="1" fontId="10" fillId="4" borderId="3" xfId="0" applyNumberFormat="1" applyFont="1" applyFill="1" applyBorder="1" applyAlignment="1" applyProtection="1">
      <alignment horizontal="center" vertical="center"/>
    </xf>
    <xf numFmtId="1" fontId="11" fillId="4" borderId="2" xfId="0" applyNumberFormat="1" applyFont="1" applyFill="1" applyBorder="1" applyProtection="1"/>
    <xf numFmtId="165" fontId="11" fillId="4" borderId="2" xfId="0" applyNumberFormat="1" applyFont="1" applyFill="1" applyBorder="1" applyProtection="1"/>
    <xf numFmtId="165" fontId="10" fillId="4" borderId="1" xfId="0" applyNumberFormat="1" applyFont="1" applyFill="1" applyBorder="1" applyProtection="1"/>
    <xf numFmtId="0" fontId="4" fillId="2" borderId="0" xfId="0" applyFont="1" applyFill="1" applyProtection="1">
      <protection hidden="1"/>
    </xf>
    <xf numFmtId="0" fontId="4" fillId="4" borderId="0" xfId="0" applyFont="1" applyFill="1" applyProtection="1">
      <protection hidden="1"/>
    </xf>
    <xf numFmtId="0" fontId="8" fillId="4" borderId="0" xfId="0" applyFont="1" applyFill="1" applyBorder="1" applyProtection="1">
      <protection hidden="1"/>
    </xf>
    <xf numFmtId="0" fontId="6" fillId="4" borderId="0" xfId="4" applyFont="1" applyFill="1" applyAlignment="1" applyProtection="1">
      <protection hidden="1"/>
    </xf>
    <xf numFmtId="0" fontId="7" fillId="4" borderId="0" xfId="4" applyFont="1" applyFill="1" applyAlignment="1" applyProtection="1">
      <alignment vertical="center"/>
      <protection hidden="1"/>
    </xf>
    <xf numFmtId="0" fontId="3" fillId="6" borderId="1" xfId="0" applyFont="1" applyFill="1" applyBorder="1" applyProtection="1">
      <protection hidden="1"/>
    </xf>
    <xf numFmtId="0" fontId="4" fillId="6" borderId="0" xfId="0" applyFont="1" applyFill="1" applyProtection="1">
      <protection hidden="1"/>
    </xf>
    <xf numFmtId="0" fontId="3" fillId="6" borderId="0" xfId="0" applyFont="1" applyFill="1" applyProtection="1">
      <protection hidden="1"/>
    </xf>
    <xf numFmtId="0" fontId="3" fillId="2" borderId="0" xfId="0" applyFont="1" applyFill="1" applyProtection="1">
      <protection hidden="1"/>
    </xf>
    <xf numFmtId="0" fontId="3" fillId="4" borderId="0" xfId="0" applyFont="1" applyFill="1" applyAlignment="1" applyProtection="1">
      <alignment horizontal="center"/>
      <protection hidden="1"/>
    </xf>
    <xf numFmtId="0" fontId="4" fillId="4" borderId="0" xfId="0" applyFont="1" applyFill="1" applyAlignment="1" applyProtection="1">
      <alignment horizontal="center"/>
      <protection hidden="1"/>
    </xf>
    <xf numFmtId="0" fontId="2" fillId="6" borderId="1" xfId="0" applyFont="1" applyFill="1" applyBorder="1" applyAlignment="1" applyProtection="1">
      <alignment vertical="center" wrapText="1"/>
      <protection hidden="1"/>
    </xf>
    <xf numFmtId="0" fontId="2" fillId="6" borderId="1" xfId="0" applyFont="1" applyFill="1" applyBorder="1" applyAlignment="1" applyProtection="1">
      <alignment horizontal="center" vertical="center" wrapText="1"/>
      <protection hidden="1"/>
    </xf>
    <xf numFmtId="2" fontId="2" fillId="6" borderId="1" xfId="0" applyNumberFormat="1" applyFont="1" applyFill="1" applyBorder="1" applyAlignment="1" applyProtection="1">
      <alignment horizontal="center" vertical="center" wrapText="1"/>
      <protection hidden="1"/>
    </xf>
    <xf numFmtId="0" fontId="2" fillId="6" borderId="0" xfId="0" applyFont="1" applyFill="1" applyBorder="1" applyAlignment="1" applyProtection="1">
      <alignment horizontal="left" vertical="center" wrapText="1"/>
      <protection hidden="1"/>
    </xf>
    <xf numFmtId="0" fontId="2" fillId="6" borderId="0" xfId="0" applyFont="1" applyFill="1" applyBorder="1" applyAlignment="1" applyProtection="1">
      <alignment horizontal="center" vertical="center" wrapText="1"/>
      <protection hidden="1"/>
    </xf>
    <xf numFmtId="0" fontId="3" fillId="2" borderId="0" xfId="0" applyFont="1" applyFill="1" applyBorder="1" applyProtection="1">
      <protection hidden="1"/>
    </xf>
    <xf numFmtId="165" fontId="4" fillId="4" borderId="0" xfId="0" applyNumberFormat="1" applyFont="1" applyFill="1" applyBorder="1" applyProtection="1">
      <protection hidden="1"/>
    </xf>
    <xf numFmtId="0" fontId="2" fillId="6" borderId="4" xfId="0" applyFont="1" applyFill="1" applyBorder="1" applyAlignment="1" applyProtection="1">
      <alignment vertical="center" wrapText="1"/>
      <protection hidden="1"/>
    </xf>
    <xf numFmtId="0" fontId="2" fillId="6" borderId="5" xfId="0" applyFont="1" applyFill="1" applyBorder="1" applyAlignment="1" applyProtection="1">
      <alignment horizontal="center" vertical="center" wrapText="1"/>
      <protection hidden="1"/>
    </xf>
    <xf numFmtId="0" fontId="2" fillId="6" borderId="7" xfId="0" applyFont="1" applyFill="1" applyBorder="1" applyAlignment="1" applyProtection="1">
      <alignment vertical="center" wrapText="1"/>
      <protection hidden="1"/>
    </xf>
    <xf numFmtId="0" fontId="2" fillId="6" borderId="6" xfId="0" applyFont="1" applyFill="1" applyBorder="1" applyAlignment="1" applyProtection="1">
      <alignment horizontal="center" vertical="center" wrapText="1"/>
      <protection hidden="1"/>
    </xf>
    <xf numFmtId="0" fontId="2" fillId="6" borderId="6" xfId="0" applyFont="1" applyFill="1" applyBorder="1" applyAlignment="1" applyProtection="1">
      <alignment vertical="center" wrapText="1"/>
      <protection hidden="1"/>
    </xf>
    <xf numFmtId="2" fontId="2" fillId="2" borderId="0" xfId="0" applyNumberFormat="1" applyFont="1" applyFill="1" applyBorder="1" applyAlignment="1" applyProtection="1">
      <alignment horizontal="center" vertical="center" wrapText="1"/>
      <protection hidden="1"/>
    </xf>
    <xf numFmtId="2" fontId="4" fillId="2" borderId="0" xfId="0" applyNumberFormat="1" applyFont="1" applyFill="1" applyBorder="1" applyProtection="1">
      <protection hidden="1"/>
    </xf>
    <xf numFmtId="2" fontId="2" fillId="4" borderId="0" xfId="0" applyNumberFormat="1" applyFont="1" applyFill="1" applyBorder="1" applyAlignment="1" applyProtection="1">
      <alignment horizontal="center" vertical="center" wrapText="1"/>
      <protection hidden="1"/>
    </xf>
    <xf numFmtId="2" fontId="4" fillId="4" borderId="0" xfId="0" applyNumberFormat="1" applyFont="1" applyFill="1" applyBorder="1" applyProtection="1">
      <protection hidden="1"/>
    </xf>
    <xf numFmtId="1" fontId="11" fillId="4" borderId="2" xfId="0" applyNumberFormat="1" applyFont="1" applyFill="1" applyBorder="1" applyAlignment="1" applyProtection="1">
      <alignment horizontal="center"/>
    </xf>
    <xf numFmtId="0" fontId="4" fillId="8" borderId="0" xfId="0" applyFont="1" applyFill="1" applyBorder="1" applyProtection="1">
      <protection hidden="1"/>
    </xf>
    <xf numFmtId="0" fontId="9" fillId="8" borderId="0" xfId="0" applyFont="1" applyFill="1" applyBorder="1" applyProtection="1">
      <protection hidden="1"/>
    </xf>
    <xf numFmtId="0" fontId="10" fillId="8" borderId="0" xfId="0" applyFont="1" applyFill="1" applyBorder="1" applyProtection="1">
      <protection hidden="1"/>
    </xf>
    <xf numFmtId="0" fontId="4" fillId="9" borderId="0" xfId="0" applyFont="1" applyFill="1" applyBorder="1" applyProtection="1">
      <protection hidden="1"/>
    </xf>
    <xf numFmtId="0" fontId="8" fillId="9" borderId="0" xfId="0" applyFont="1" applyFill="1" applyBorder="1" applyProtection="1">
      <protection hidden="1"/>
    </xf>
    <xf numFmtId="0" fontId="17" fillId="9" borderId="0" xfId="0" applyFont="1" applyFill="1" applyProtection="1">
      <protection hidden="1"/>
    </xf>
    <xf numFmtId="0" fontId="11" fillId="8" borderId="2" xfId="0" applyFont="1" applyFill="1" applyBorder="1" applyProtection="1">
      <protection hidden="1"/>
    </xf>
    <xf numFmtId="0" fontId="11" fillId="8" borderId="0" xfId="0" applyFont="1" applyFill="1" applyBorder="1" applyProtection="1">
      <protection hidden="1"/>
    </xf>
    <xf numFmtId="165" fontId="11" fillId="8" borderId="0" xfId="0" applyNumberFormat="1" applyFont="1" applyFill="1" applyBorder="1" applyProtection="1">
      <protection hidden="1"/>
    </xf>
    <xf numFmtId="0" fontId="11" fillId="8" borderId="0" xfId="0" applyFont="1" applyFill="1" applyBorder="1" applyAlignment="1" applyProtection="1">
      <alignment horizontal="center" vertical="center"/>
      <protection hidden="1"/>
    </xf>
    <xf numFmtId="165" fontId="10" fillId="8" borderId="0" xfId="1" applyNumberFormat="1" applyFont="1" applyFill="1" applyBorder="1" applyAlignment="1" applyProtection="1">
      <alignment vertical="center"/>
      <protection hidden="1"/>
    </xf>
    <xf numFmtId="0" fontId="11" fillId="8" borderId="1" xfId="0" applyFont="1" applyFill="1" applyBorder="1" applyAlignment="1" applyProtection="1">
      <alignment vertical="center"/>
      <protection hidden="1"/>
    </xf>
    <xf numFmtId="0" fontId="11" fillId="8" borderId="3" xfId="0" applyFont="1" applyFill="1" applyBorder="1" applyProtection="1">
      <protection hidden="1"/>
    </xf>
    <xf numFmtId="0" fontId="11" fillId="8" borderId="1" xfId="0" applyFont="1" applyFill="1" applyBorder="1" applyProtection="1">
      <protection hidden="1"/>
    </xf>
    <xf numFmtId="0" fontId="11" fillId="8" borderId="1" xfId="0" applyFont="1" applyFill="1" applyBorder="1" applyAlignment="1" applyProtection="1">
      <alignment horizontal="center"/>
      <protection hidden="1"/>
    </xf>
    <xf numFmtId="165" fontId="10" fillId="8" borderId="1" xfId="0" applyNumberFormat="1" applyFont="1" applyFill="1" applyBorder="1" applyProtection="1">
      <protection hidden="1"/>
    </xf>
    <xf numFmtId="0" fontId="11" fillId="8" borderId="0" xfId="0" applyFont="1" applyFill="1" applyBorder="1" applyAlignment="1" applyProtection="1">
      <alignment horizontal="center"/>
      <protection hidden="1"/>
    </xf>
    <xf numFmtId="165" fontId="10" fillId="8" borderId="0" xfId="0" applyNumberFormat="1" applyFont="1" applyFill="1" applyBorder="1" applyProtection="1">
      <protection hidden="1"/>
    </xf>
    <xf numFmtId="164" fontId="10" fillId="8" borderId="0" xfId="3" applyFont="1" applyFill="1" applyBorder="1" applyProtection="1">
      <protection hidden="1"/>
    </xf>
    <xf numFmtId="0" fontId="11" fillId="8" borderId="8" xfId="0" applyFont="1" applyFill="1" applyBorder="1" applyAlignment="1" applyProtection="1">
      <alignment horizontal="center" wrapText="1"/>
      <protection hidden="1"/>
    </xf>
    <xf numFmtId="0" fontId="11" fillId="8" borderId="9" xfId="0" applyFont="1" applyFill="1" applyBorder="1" applyAlignment="1" applyProtection="1">
      <alignment horizontal="center"/>
      <protection hidden="1"/>
    </xf>
    <xf numFmtId="0" fontId="12" fillId="8" borderId="11" xfId="0" applyFont="1" applyFill="1" applyBorder="1" applyAlignment="1" applyProtection="1">
      <alignment vertical="center" wrapText="1"/>
      <protection hidden="1"/>
    </xf>
    <xf numFmtId="0" fontId="10" fillId="8" borderId="1" xfId="0" applyFont="1" applyFill="1" applyBorder="1" applyAlignment="1" applyProtection="1">
      <alignment vertical="center"/>
      <protection hidden="1"/>
    </xf>
    <xf numFmtId="0" fontId="12" fillId="8" borderId="13" xfId="0" applyFont="1" applyFill="1" applyBorder="1" applyAlignment="1" applyProtection="1">
      <alignment vertical="center" wrapText="1"/>
      <protection hidden="1"/>
    </xf>
    <xf numFmtId="0" fontId="10" fillId="8" borderId="14" xfId="0" applyFont="1" applyFill="1" applyBorder="1" applyAlignment="1" applyProtection="1">
      <alignment vertical="center"/>
      <protection hidden="1"/>
    </xf>
    <xf numFmtId="0" fontId="10" fillId="8" borderId="15" xfId="0" applyFont="1" applyFill="1" applyBorder="1" applyProtection="1">
      <protection hidden="1"/>
    </xf>
    <xf numFmtId="0" fontId="10" fillId="8" borderId="16" xfId="0" applyFont="1" applyFill="1" applyBorder="1" applyProtection="1">
      <protection hidden="1"/>
    </xf>
    <xf numFmtId="0" fontId="11" fillId="8" borderId="10" xfId="0" applyFont="1" applyFill="1" applyBorder="1" applyProtection="1">
      <protection hidden="1"/>
    </xf>
    <xf numFmtId="1" fontId="11" fillId="8" borderId="0" xfId="0" applyNumberFormat="1" applyFont="1" applyFill="1" applyBorder="1" applyAlignment="1" applyProtection="1">
      <alignment horizontal="center"/>
      <protection hidden="1"/>
    </xf>
    <xf numFmtId="1" fontId="11" fillId="8" borderId="0" xfId="0" applyNumberFormat="1" applyFont="1" applyFill="1" applyBorder="1" applyProtection="1">
      <protection hidden="1"/>
    </xf>
    <xf numFmtId="165" fontId="10" fillId="8" borderId="0" xfId="1" applyNumberFormat="1" applyFont="1" applyFill="1" applyBorder="1" applyProtection="1">
      <protection hidden="1"/>
    </xf>
    <xf numFmtId="44" fontId="10" fillId="8" borderId="0" xfId="1" applyFont="1" applyFill="1" applyBorder="1" applyProtection="1">
      <protection hidden="1"/>
    </xf>
    <xf numFmtId="0" fontId="11" fillId="8" borderId="1" xfId="0" applyFont="1" applyFill="1" applyBorder="1" applyAlignment="1" applyProtection="1">
      <alignment horizontal="center" vertical="center"/>
      <protection hidden="1"/>
    </xf>
    <xf numFmtId="0" fontId="10" fillId="3" borderId="19" xfId="0" applyFont="1" applyFill="1" applyBorder="1" applyAlignment="1" applyProtection="1">
      <alignment horizontal="center"/>
      <protection locked="0" hidden="1"/>
    </xf>
    <xf numFmtId="0" fontId="10" fillId="3" borderId="26" xfId="0" applyFont="1" applyFill="1" applyBorder="1" applyAlignment="1" applyProtection="1">
      <alignment horizontal="center"/>
      <protection locked="0" hidden="1"/>
    </xf>
    <xf numFmtId="0" fontId="10" fillId="8" borderId="21" xfId="0" applyFont="1" applyFill="1" applyBorder="1" applyAlignment="1" applyProtection="1">
      <alignment horizontal="center"/>
      <protection hidden="1"/>
    </xf>
    <xf numFmtId="0" fontId="10" fillId="3" borderId="3" xfId="0" applyFont="1" applyFill="1" applyBorder="1" applyAlignment="1" applyProtection="1">
      <alignment horizontal="center" vertical="center"/>
      <protection locked="0" hidden="1"/>
    </xf>
    <xf numFmtId="165" fontId="10" fillId="4" borderId="1" xfId="1" applyNumberFormat="1" applyFont="1" applyFill="1" applyBorder="1" applyAlignment="1" applyProtection="1">
      <alignment horizontal="center" vertical="center"/>
    </xf>
    <xf numFmtId="0" fontId="10" fillId="3" borderId="1" xfId="0" applyFont="1" applyFill="1" applyBorder="1" applyAlignment="1" applyProtection="1">
      <alignment horizontal="left" vertical="center" wrapText="1"/>
      <protection locked="0" hidden="1"/>
    </xf>
    <xf numFmtId="0" fontId="10" fillId="3" borderId="3" xfId="0" applyFont="1" applyFill="1" applyBorder="1" applyAlignment="1" applyProtection="1">
      <alignment horizontal="left" vertical="center" wrapText="1"/>
      <protection locked="0" hidden="1"/>
    </xf>
    <xf numFmtId="0" fontId="10" fillId="3" borderId="1" xfId="0" applyFont="1" applyFill="1" applyBorder="1" applyAlignment="1" applyProtection="1">
      <alignment horizontal="left" vertical="center"/>
      <protection locked="0" hidden="1"/>
    </xf>
    <xf numFmtId="0" fontId="19" fillId="6" borderId="0" xfId="0" applyFont="1" applyFill="1" applyProtection="1">
      <protection hidden="1"/>
    </xf>
    <xf numFmtId="0" fontId="20" fillId="6" borderId="0" xfId="0" applyFont="1" applyFill="1" applyProtection="1">
      <protection hidden="1"/>
    </xf>
    <xf numFmtId="0" fontId="4" fillId="0" borderId="0" xfId="0" applyFont="1"/>
    <xf numFmtId="0" fontId="25" fillId="2" borderId="0" xfId="0" applyFont="1" applyFill="1" applyProtection="1">
      <protection hidden="1"/>
    </xf>
    <xf numFmtId="0" fontId="3" fillId="6" borderId="1" xfId="0" applyFont="1" applyFill="1" applyBorder="1" applyAlignment="1" applyProtection="1">
      <alignment wrapText="1"/>
      <protection hidden="1"/>
    </xf>
    <xf numFmtId="0" fontId="11" fillId="8" borderId="18" xfId="0" applyFont="1" applyFill="1" applyBorder="1" applyAlignment="1" applyProtection="1">
      <alignment horizontal="center"/>
      <protection hidden="1"/>
    </xf>
    <xf numFmtId="0" fontId="11" fillId="8" borderId="1" xfId="0" applyFont="1" applyFill="1" applyBorder="1" applyAlignment="1" applyProtection="1">
      <alignment horizontal="center" vertical="center"/>
      <protection hidden="1"/>
    </xf>
    <xf numFmtId="1" fontId="10" fillId="4" borderId="1" xfId="0" applyNumberFormat="1" applyFont="1" applyFill="1" applyBorder="1" applyAlignment="1" applyProtection="1">
      <alignment horizontal="center" vertical="center"/>
      <protection hidden="1"/>
    </xf>
    <xf numFmtId="165" fontId="10" fillId="4" borderId="1" xfId="1" applyNumberFormat="1" applyFont="1" applyFill="1" applyBorder="1" applyAlignment="1" applyProtection="1">
      <alignment vertical="center"/>
      <protection hidden="1"/>
    </xf>
    <xf numFmtId="1" fontId="10" fillId="4" borderId="3" xfId="0" applyNumberFormat="1" applyFont="1" applyFill="1" applyBorder="1" applyAlignment="1" applyProtection="1">
      <alignment horizontal="center" vertical="center"/>
      <protection hidden="1"/>
    </xf>
    <xf numFmtId="165" fontId="10" fillId="4" borderId="3" xfId="1" applyNumberFormat="1" applyFont="1" applyFill="1" applyBorder="1" applyAlignment="1" applyProtection="1">
      <alignment vertical="center"/>
      <protection hidden="1"/>
    </xf>
    <xf numFmtId="0" fontId="11" fillId="4" borderId="2" xfId="0" applyFont="1" applyFill="1" applyBorder="1" applyProtection="1">
      <protection hidden="1"/>
    </xf>
    <xf numFmtId="165" fontId="11" fillId="4" borderId="2" xfId="0" applyNumberFormat="1" applyFont="1" applyFill="1" applyBorder="1" applyProtection="1">
      <protection hidden="1"/>
    </xf>
    <xf numFmtId="0" fontId="10" fillId="4" borderId="12" xfId="0" applyFont="1" applyFill="1" applyBorder="1" applyProtection="1">
      <protection hidden="1"/>
    </xf>
    <xf numFmtId="0" fontId="10" fillId="4" borderId="17" xfId="0" applyFont="1" applyFill="1" applyBorder="1" applyProtection="1">
      <protection hidden="1"/>
    </xf>
    <xf numFmtId="0" fontId="0" fillId="0" borderId="0" xfId="0" applyProtection="1">
      <protection locked="0" hidden="1"/>
    </xf>
    <xf numFmtId="0" fontId="4" fillId="0" borderId="35" xfId="0" applyFont="1" applyBorder="1" applyAlignment="1" applyProtection="1">
      <alignment horizontal="left" vertical="top" wrapText="1"/>
      <protection hidden="1"/>
    </xf>
    <xf numFmtId="0" fontId="4" fillId="0" borderId="36" xfId="0" applyFont="1" applyBorder="1" applyAlignment="1" applyProtection="1">
      <alignment horizontal="left" vertical="top" wrapText="1"/>
      <protection hidden="1"/>
    </xf>
    <xf numFmtId="0" fontId="4" fillId="0" borderId="37" xfId="0" applyFont="1" applyBorder="1" applyAlignment="1" applyProtection="1">
      <alignment horizontal="left" vertical="top" wrapText="1"/>
      <protection hidden="1"/>
    </xf>
    <xf numFmtId="0" fontId="21" fillId="11" borderId="30" xfId="0" applyFont="1" applyFill="1" applyBorder="1" applyAlignment="1" applyProtection="1">
      <alignment horizontal="center"/>
      <protection hidden="1"/>
    </xf>
    <xf numFmtId="0" fontId="21" fillId="11" borderId="31" xfId="0" applyFont="1" applyFill="1" applyBorder="1" applyAlignment="1" applyProtection="1">
      <alignment horizontal="center"/>
      <protection hidden="1"/>
    </xf>
    <xf numFmtId="0" fontId="21" fillId="11" borderId="32" xfId="0" applyFont="1" applyFill="1" applyBorder="1" applyAlignment="1" applyProtection="1">
      <alignment horizontal="center"/>
      <protection hidden="1"/>
    </xf>
    <xf numFmtId="0" fontId="4" fillId="0" borderId="33" xfId="0" applyFont="1" applyBorder="1" applyAlignment="1" applyProtection="1">
      <alignment horizontal="left" wrapText="1"/>
      <protection hidden="1"/>
    </xf>
    <xf numFmtId="0" fontId="4" fillId="0" borderId="29" xfId="0" applyFont="1" applyBorder="1" applyAlignment="1" applyProtection="1">
      <alignment horizontal="left" wrapText="1"/>
      <protection hidden="1"/>
    </xf>
    <xf numFmtId="0" fontId="4" fillId="0" borderId="34" xfId="0" applyFont="1" applyBorder="1" applyAlignment="1" applyProtection="1">
      <alignment horizontal="left" wrapText="1"/>
      <protection hidden="1"/>
    </xf>
    <xf numFmtId="0" fontId="22" fillId="10" borderId="35" xfId="0" applyFont="1" applyFill="1" applyBorder="1" applyAlignment="1" applyProtection="1">
      <alignment horizontal="center"/>
      <protection hidden="1"/>
    </xf>
    <xf numFmtId="0" fontId="22" fillId="10" borderId="36" xfId="0" applyFont="1" applyFill="1" applyBorder="1" applyAlignment="1" applyProtection="1">
      <alignment horizontal="center"/>
      <protection hidden="1"/>
    </xf>
    <xf numFmtId="0" fontId="22" fillId="10" borderId="37" xfId="0" applyFont="1" applyFill="1" applyBorder="1" applyAlignment="1" applyProtection="1">
      <alignment horizontal="center"/>
      <protection hidden="1"/>
    </xf>
    <xf numFmtId="0" fontId="4" fillId="0" borderId="36" xfId="0" applyFont="1" applyBorder="1" applyAlignment="1" applyProtection="1">
      <alignment horizontal="left" vertical="top"/>
      <protection hidden="1"/>
    </xf>
    <xf numFmtId="0" fontId="4" fillId="0" borderId="37" xfId="0" applyFont="1" applyBorder="1" applyAlignment="1" applyProtection="1">
      <alignment horizontal="left" vertical="top"/>
      <protection hidden="1"/>
    </xf>
    <xf numFmtId="0" fontId="11" fillId="8" borderId="1" xfId="0" applyFont="1" applyFill="1" applyBorder="1" applyAlignment="1" applyProtection="1">
      <alignment horizontal="center" vertical="center"/>
      <protection hidden="1"/>
    </xf>
    <xf numFmtId="0" fontId="11" fillId="8" borderId="20" xfId="0" applyFont="1" applyFill="1" applyBorder="1" applyAlignment="1" applyProtection="1">
      <alignment horizontal="center" vertical="center"/>
      <protection hidden="1"/>
    </xf>
    <xf numFmtId="0" fontId="11" fillId="8" borderId="22" xfId="0" applyFont="1" applyFill="1" applyBorder="1" applyAlignment="1" applyProtection="1">
      <alignment horizontal="center" vertical="center"/>
      <protection hidden="1"/>
    </xf>
    <xf numFmtId="0" fontId="11" fillId="8" borderId="23" xfId="0" applyFont="1" applyFill="1" applyBorder="1" applyAlignment="1" applyProtection="1">
      <alignment horizontal="center" vertical="center"/>
      <protection hidden="1"/>
    </xf>
    <xf numFmtId="0" fontId="11" fillId="8" borderId="24" xfId="0" applyFont="1" applyFill="1" applyBorder="1" applyAlignment="1" applyProtection="1">
      <alignment horizontal="center" vertical="center"/>
      <protection hidden="1"/>
    </xf>
    <xf numFmtId="165" fontId="10" fillId="4" borderId="19" xfId="1" applyNumberFormat="1" applyFont="1" applyFill="1" applyBorder="1" applyAlignment="1" applyProtection="1">
      <alignment horizontal="center" vertical="center"/>
      <protection hidden="1"/>
    </xf>
    <xf numFmtId="165" fontId="10" fillId="4" borderId="25" xfId="1" applyNumberFormat="1" applyFont="1" applyFill="1" applyBorder="1" applyAlignment="1" applyProtection="1">
      <alignment horizontal="center" vertical="center"/>
      <protection hidden="1"/>
    </xf>
    <xf numFmtId="0" fontId="11" fillId="8" borderId="18" xfId="0" applyFont="1" applyFill="1" applyBorder="1" applyAlignment="1" applyProtection="1">
      <alignment horizontal="center"/>
      <protection hidden="1"/>
    </xf>
    <xf numFmtId="0" fontId="11" fillId="8" borderId="27" xfId="0" applyFont="1" applyFill="1" applyBorder="1" applyAlignment="1" applyProtection="1">
      <alignment horizontal="center"/>
      <protection hidden="1"/>
    </xf>
    <xf numFmtId="165" fontId="10" fillId="4" borderId="1" xfId="0" applyNumberFormat="1" applyFont="1" applyFill="1" applyBorder="1" applyAlignment="1" applyProtection="1">
      <alignment vertical="center"/>
    </xf>
    <xf numFmtId="166" fontId="10" fillId="4" borderId="1" xfId="0" applyNumberFormat="1" applyFont="1" applyFill="1" applyBorder="1" applyAlignment="1" applyProtection="1">
      <alignment vertical="center"/>
    </xf>
    <xf numFmtId="166" fontId="10" fillId="4" borderId="1" xfId="0" applyNumberFormat="1" applyFont="1" applyFill="1" applyBorder="1" applyAlignment="1" applyProtection="1"/>
    <xf numFmtId="167" fontId="11" fillId="5" borderId="1" xfId="2" applyNumberFormat="1" applyFont="1" applyFill="1" applyBorder="1" applyAlignment="1" applyProtection="1">
      <alignment horizontal="right"/>
    </xf>
    <xf numFmtId="0" fontId="9" fillId="8" borderId="0" xfId="0" applyFont="1" applyFill="1" applyBorder="1" applyAlignment="1" applyProtection="1">
      <alignment horizontal="left"/>
      <protection hidden="1"/>
    </xf>
    <xf numFmtId="0" fontId="9" fillId="8" borderId="29" xfId="0" applyFont="1" applyFill="1" applyBorder="1" applyAlignment="1" applyProtection="1">
      <alignment horizontal="left"/>
      <protection hidden="1"/>
    </xf>
    <xf numFmtId="0" fontId="12" fillId="8" borderId="13" xfId="0" applyFont="1" applyFill="1" applyBorder="1" applyAlignment="1" applyProtection="1">
      <alignment horizontal="left" vertical="center" wrapText="1"/>
      <protection hidden="1"/>
    </xf>
    <xf numFmtId="0" fontId="12" fillId="8" borderId="28" xfId="0" applyFont="1" applyFill="1" applyBorder="1" applyAlignment="1" applyProtection="1">
      <alignment horizontal="left" vertical="center" wrapText="1"/>
      <protection hidden="1"/>
    </xf>
    <xf numFmtId="0" fontId="10" fillId="8" borderId="14" xfId="0" applyFont="1" applyFill="1" applyBorder="1" applyAlignment="1" applyProtection="1">
      <alignment horizontal="right" vertical="center"/>
      <protection hidden="1"/>
    </xf>
    <xf numFmtId="0" fontId="10" fillId="8" borderId="2" xfId="0" applyFont="1" applyFill="1" applyBorder="1" applyAlignment="1" applyProtection="1">
      <alignment horizontal="right" vertical="center"/>
      <protection hidden="1"/>
    </xf>
  </cellXfs>
  <cellStyles count="5">
    <cellStyle name="Komma" xfId="3" builtinId="3"/>
    <cellStyle name="Normal" xfId="0" builtinId="0"/>
    <cellStyle name="Normal 2" xfId="4" xr:uid="{AF87E0B4-C853-4DD3-951A-46FE7DC21106}"/>
    <cellStyle name="Procent" xfId="2" builtinId="5"/>
    <cellStyle name="Valuta" xfId="1" builtinId="4"/>
  </cellStyles>
  <dxfs count="0"/>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81E5-4EAC-4CDE-A617-60F70ABCE38F}">
  <dimension ref="B1:K15"/>
  <sheetViews>
    <sheetView showGridLines="0" zoomScaleNormal="100" workbookViewId="0">
      <selection activeCell="G24" sqref="G24"/>
    </sheetView>
  </sheetViews>
  <sheetFormatPr defaultColWidth="9.26953125" defaultRowHeight="14"/>
  <cols>
    <col min="1" max="10" width="9.26953125" style="87"/>
    <col min="11" max="11" width="9" style="87" customWidth="1"/>
    <col min="12" max="16384" width="9.26953125" style="87"/>
  </cols>
  <sheetData>
    <row r="1" spans="2:11" ht="14.5" thickBot="1"/>
    <row r="2" spans="2:11" ht="20">
      <c r="B2" s="104" t="s">
        <v>50</v>
      </c>
      <c r="C2" s="105"/>
      <c r="D2" s="105"/>
      <c r="E2" s="105"/>
      <c r="F2" s="105"/>
      <c r="G2" s="105"/>
      <c r="H2" s="105"/>
      <c r="I2" s="105"/>
      <c r="J2" s="105"/>
      <c r="K2" s="106"/>
    </row>
    <row r="3" spans="2:11" ht="178.5" customHeight="1">
      <c r="B3" s="107" t="s">
        <v>59</v>
      </c>
      <c r="C3" s="108"/>
      <c r="D3" s="108"/>
      <c r="E3" s="108"/>
      <c r="F3" s="108"/>
      <c r="G3" s="108"/>
      <c r="H3" s="108"/>
      <c r="I3" s="108"/>
      <c r="J3" s="108"/>
      <c r="K3" s="109"/>
    </row>
    <row r="4" spans="2:11" ht="18">
      <c r="B4" s="110" t="s">
        <v>51</v>
      </c>
      <c r="C4" s="111"/>
      <c r="D4" s="111"/>
      <c r="E4" s="111"/>
      <c r="F4" s="111"/>
      <c r="G4" s="111"/>
      <c r="H4" s="111"/>
      <c r="I4" s="111"/>
      <c r="J4" s="111"/>
      <c r="K4" s="112"/>
    </row>
    <row r="5" spans="2:11" ht="249.75" customHeight="1">
      <c r="B5" s="101" t="s">
        <v>76</v>
      </c>
      <c r="C5" s="102"/>
      <c r="D5" s="102"/>
      <c r="E5" s="102"/>
      <c r="F5" s="102"/>
      <c r="G5" s="102"/>
      <c r="H5" s="102"/>
      <c r="I5" s="102"/>
      <c r="J5" s="102"/>
      <c r="K5" s="103"/>
    </row>
    <row r="6" spans="2:11" ht="20">
      <c r="B6" s="110" t="s">
        <v>55</v>
      </c>
      <c r="C6" s="111"/>
      <c r="D6" s="111"/>
      <c r="E6" s="111"/>
      <c r="F6" s="111"/>
      <c r="G6" s="111"/>
      <c r="H6" s="111"/>
      <c r="I6" s="111"/>
      <c r="J6" s="111"/>
      <c r="K6" s="112"/>
    </row>
    <row r="7" spans="2:11" ht="165" customHeight="1">
      <c r="B7" s="101" t="s">
        <v>63</v>
      </c>
      <c r="C7" s="102"/>
      <c r="D7" s="102"/>
      <c r="E7" s="102"/>
      <c r="F7" s="102"/>
      <c r="G7" s="102"/>
      <c r="H7" s="102"/>
      <c r="I7" s="102"/>
      <c r="J7" s="102"/>
      <c r="K7" s="103"/>
    </row>
    <row r="8" spans="2:11" ht="20">
      <c r="B8" s="110" t="s">
        <v>56</v>
      </c>
      <c r="C8" s="111"/>
      <c r="D8" s="111"/>
      <c r="E8" s="111"/>
      <c r="F8" s="111"/>
      <c r="G8" s="111"/>
      <c r="H8" s="111"/>
      <c r="I8" s="111"/>
      <c r="J8" s="111"/>
      <c r="K8" s="112"/>
    </row>
    <row r="9" spans="2:11" ht="123" customHeight="1">
      <c r="B9" s="101" t="s">
        <v>62</v>
      </c>
      <c r="C9" s="113"/>
      <c r="D9" s="113"/>
      <c r="E9" s="113"/>
      <c r="F9" s="113"/>
      <c r="G9" s="113"/>
      <c r="H9" s="113"/>
      <c r="I9" s="113"/>
      <c r="J9" s="113"/>
      <c r="K9" s="114"/>
    </row>
    <row r="10" spans="2:11" ht="18">
      <c r="B10" s="110" t="s">
        <v>61</v>
      </c>
      <c r="C10" s="111"/>
      <c r="D10" s="111"/>
      <c r="E10" s="111"/>
      <c r="F10" s="111"/>
      <c r="G10" s="111"/>
      <c r="H10" s="111"/>
      <c r="I10" s="111"/>
      <c r="J10" s="111"/>
      <c r="K10" s="112"/>
    </row>
    <row r="11" spans="2:11" ht="43.5" customHeight="1">
      <c r="B11" s="101" t="s">
        <v>77</v>
      </c>
      <c r="C11" s="113"/>
      <c r="D11" s="113"/>
      <c r="E11" s="113"/>
      <c r="F11" s="113"/>
      <c r="G11" s="113"/>
      <c r="H11" s="113"/>
      <c r="I11" s="113"/>
      <c r="J11" s="113"/>
      <c r="K11" s="114"/>
    </row>
    <row r="12" spans="2:11" ht="20">
      <c r="B12" s="110" t="s">
        <v>57</v>
      </c>
      <c r="C12" s="111"/>
      <c r="D12" s="111"/>
      <c r="E12" s="111"/>
      <c r="F12" s="111"/>
      <c r="G12" s="111"/>
      <c r="H12" s="111"/>
      <c r="I12" s="111"/>
      <c r="J12" s="111"/>
      <c r="K12" s="112"/>
    </row>
    <row r="13" spans="2:11" ht="24" customHeight="1">
      <c r="B13" s="101" t="s">
        <v>60</v>
      </c>
      <c r="C13" s="102"/>
      <c r="D13" s="102"/>
      <c r="E13" s="102"/>
      <c r="F13" s="102"/>
      <c r="G13" s="102"/>
      <c r="H13" s="102"/>
      <c r="I13" s="102"/>
      <c r="J13" s="102"/>
      <c r="K13" s="103"/>
    </row>
    <row r="14" spans="2:11" ht="18">
      <c r="B14" s="110" t="s">
        <v>58</v>
      </c>
      <c r="C14" s="111"/>
      <c r="D14" s="111"/>
      <c r="E14" s="111"/>
      <c r="F14" s="111"/>
      <c r="G14" s="111"/>
      <c r="H14" s="111"/>
      <c r="I14" s="111"/>
      <c r="J14" s="111"/>
      <c r="K14" s="112"/>
    </row>
    <row r="15" spans="2:11" ht="79.5" customHeight="1">
      <c r="B15" s="101" t="s">
        <v>82</v>
      </c>
      <c r="C15" s="102"/>
      <c r="D15" s="102"/>
      <c r="E15" s="102"/>
      <c r="F15" s="102"/>
      <c r="G15" s="102"/>
      <c r="H15" s="102"/>
      <c r="I15" s="102"/>
      <c r="J15" s="102"/>
      <c r="K15" s="103"/>
    </row>
  </sheetData>
  <sheetProtection algorithmName="SHA-512" hashValue="GxiGaVKUw2R2KPS+R2OF07cdtzAEfR9SJavtwEojMS5m7+rPts95uxLm2O2ZkGMP2LDvMKQ3UeR1uC3jNUKetw==" saltValue="vlLF9I+obeCyHophhDYUCQ==" spinCount="100000" sheet="1" objects="1" scenarios="1" selectLockedCells="1"/>
  <mergeCells count="14">
    <mergeCell ref="B14:K14"/>
    <mergeCell ref="B15:K15"/>
    <mergeCell ref="B8:K8"/>
    <mergeCell ref="B9:K9"/>
    <mergeCell ref="B10:K10"/>
    <mergeCell ref="B11:K11"/>
    <mergeCell ref="B12:K12"/>
    <mergeCell ref="B13:K13"/>
    <mergeCell ref="B7:K7"/>
    <mergeCell ref="B2:K2"/>
    <mergeCell ref="B3:K3"/>
    <mergeCell ref="B4:K4"/>
    <mergeCell ref="B5:K5"/>
    <mergeCell ref="B6:K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7"/>
  <sheetViews>
    <sheetView showGridLines="0" tabSelected="1" topLeftCell="A23" zoomScale="43" zoomScaleNormal="70" workbookViewId="0">
      <selection activeCell="E35" sqref="E35"/>
    </sheetView>
  </sheetViews>
  <sheetFormatPr defaultColWidth="9.1796875" defaultRowHeight="14"/>
  <cols>
    <col min="1" max="1" width="9.1796875" style="3"/>
    <col min="2" max="2" width="6.1796875" style="3" customWidth="1"/>
    <col min="3" max="3" width="49.26953125" style="3" customWidth="1"/>
    <col min="4" max="4" width="17.453125" style="3" bestFit="1" customWidth="1"/>
    <col min="5" max="5" width="18.54296875" style="3" bestFit="1" customWidth="1"/>
    <col min="6" max="6" width="17.81640625" style="3" bestFit="1" customWidth="1"/>
    <col min="7" max="7" width="17" style="3" bestFit="1" customWidth="1"/>
    <col min="8" max="8" width="67.54296875" style="3" customWidth="1"/>
    <col min="9" max="9" width="6.1796875" style="3" customWidth="1"/>
    <col min="10" max="10" width="22.7265625" style="3" customWidth="1"/>
    <col min="11" max="11" width="6.1796875" style="3" customWidth="1"/>
    <col min="12" max="12" width="25.453125" style="3" bestFit="1" customWidth="1"/>
    <col min="13" max="13" width="30" style="3" bestFit="1" customWidth="1"/>
    <col min="14" max="14" width="6" style="3" customWidth="1"/>
    <col min="15" max="15" width="8.7265625" style="3" customWidth="1"/>
    <col min="16" max="16" width="47.453125" style="3" bestFit="1" customWidth="1"/>
    <col min="17" max="17" width="38.26953125" style="3" bestFit="1" customWidth="1"/>
    <col min="18" max="18" width="6.1796875" style="3" customWidth="1"/>
    <col min="19" max="19" width="6" style="3" customWidth="1"/>
    <col min="20" max="20" width="12" style="3" customWidth="1"/>
    <col min="21" max="21" width="6.1796875" style="3" customWidth="1"/>
    <col min="22" max="16384" width="9.1796875" style="3"/>
  </cols>
  <sheetData>
    <row r="1" spans="1:22">
      <c r="A1" s="47"/>
      <c r="B1" s="47"/>
      <c r="C1" s="47"/>
      <c r="D1" s="47"/>
      <c r="E1" s="47"/>
      <c r="F1" s="47"/>
      <c r="G1" s="47"/>
      <c r="H1" s="48"/>
      <c r="I1" s="47"/>
      <c r="J1" s="47"/>
      <c r="K1" s="47"/>
      <c r="L1" s="47"/>
      <c r="M1" s="47"/>
      <c r="N1" s="47"/>
      <c r="O1" s="47"/>
      <c r="P1" s="47"/>
      <c r="Q1" s="47"/>
      <c r="R1" s="47"/>
      <c r="S1" s="47"/>
      <c r="T1" s="47"/>
      <c r="U1" s="47"/>
      <c r="V1" s="47"/>
    </row>
    <row r="2" spans="1:22">
      <c r="A2" s="47"/>
      <c r="B2" s="47"/>
      <c r="C2" s="47"/>
      <c r="D2" s="47"/>
      <c r="E2" s="47"/>
      <c r="F2" s="47"/>
      <c r="G2" s="47"/>
      <c r="H2" s="47"/>
      <c r="I2" s="48"/>
      <c r="J2" s="48"/>
      <c r="K2" s="48"/>
      <c r="L2" s="48"/>
      <c r="M2" s="47"/>
      <c r="N2" s="47"/>
      <c r="O2" s="47"/>
      <c r="P2" s="47"/>
      <c r="Q2" s="47"/>
      <c r="R2" s="47"/>
      <c r="S2" s="47"/>
      <c r="T2" s="47"/>
      <c r="U2" s="47"/>
      <c r="V2" s="47"/>
    </row>
    <row r="3" spans="1:22">
      <c r="A3" s="47"/>
      <c r="B3" s="47"/>
      <c r="C3" s="47"/>
      <c r="D3" s="47"/>
      <c r="E3" s="47"/>
      <c r="F3" s="47"/>
      <c r="G3" s="47"/>
      <c r="H3" s="47"/>
      <c r="I3" s="47"/>
      <c r="J3" s="47"/>
      <c r="K3" s="47"/>
      <c r="L3" s="47"/>
      <c r="M3" s="47"/>
      <c r="N3" s="47"/>
      <c r="O3" s="47"/>
      <c r="P3" s="47"/>
      <c r="Q3" s="47"/>
      <c r="R3" s="47"/>
      <c r="S3" s="47"/>
      <c r="T3" s="47"/>
      <c r="U3" s="47"/>
      <c r="V3" s="47"/>
    </row>
    <row r="4" spans="1:22" ht="38.5">
      <c r="A4" s="47"/>
      <c r="B4" s="49" t="s">
        <v>34</v>
      </c>
      <c r="C4" s="47"/>
      <c r="D4" s="47"/>
      <c r="E4" s="47"/>
      <c r="F4" s="47"/>
      <c r="G4" s="47"/>
      <c r="H4" s="47"/>
      <c r="I4" s="47"/>
      <c r="J4" s="47"/>
      <c r="K4" s="47"/>
      <c r="L4" s="47"/>
      <c r="M4" s="47"/>
      <c r="N4" s="47"/>
      <c r="O4" s="47"/>
      <c r="P4" s="47"/>
      <c r="Q4" s="47"/>
      <c r="R4" s="47"/>
      <c r="S4" s="47"/>
      <c r="T4" s="47"/>
      <c r="U4" s="47"/>
      <c r="V4" s="47"/>
    </row>
    <row r="5" spans="1:22" ht="31.5" customHeight="1">
      <c r="A5" s="47"/>
      <c r="B5" s="44"/>
      <c r="C5" s="45" t="s">
        <v>44</v>
      </c>
      <c r="D5" s="46"/>
      <c r="E5" s="46"/>
      <c r="F5" s="46"/>
      <c r="G5" s="46"/>
      <c r="H5" s="46"/>
      <c r="I5" s="46"/>
      <c r="J5" s="46"/>
      <c r="K5" s="46"/>
      <c r="L5" s="46"/>
      <c r="M5" s="46"/>
      <c r="N5" s="46"/>
      <c r="O5" s="46"/>
      <c r="P5" s="47"/>
      <c r="Q5" s="47"/>
      <c r="R5" s="47"/>
      <c r="S5" s="47"/>
      <c r="T5" s="47"/>
      <c r="U5" s="47"/>
      <c r="V5" s="47"/>
    </row>
    <row r="6" spans="1:22">
      <c r="A6" s="47"/>
      <c r="B6" s="46"/>
      <c r="C6" s="115" t="s">
        <v>0</v>
      </c>
      <c r="D6" s="115" t="s">
        <v>3</v>
      </c>
      <c r="E6" s="115"/>
      <c r="F6" s="115"/>
      <c r="G6" s="115" t="s">
        <v>2</v>
      </c>
      <c r="H6" s="115" t="s">
        <v>1</v>
      </c>
      <c r="I6" s="116" t="s">
        <v>37</v>
      </c>
      <c r="J6" s="117"/>
      <c r="K6" s="116" t="s">
        <v>38</v>
      </c>
      <c r="L6" s="117"/>
      <c r="M6" s="115" t="s">
        <v>23</v>
      </c>
      <c r="N6" s="53"/>
      <c r="O6" s="53"/>
      <c r="P6" s="47"/>
      <c r="Q6" s="47"/>
      <c r="R6" s="47"/>
      <c r="S6" s="47"/>
      <c r="T6" s="47"/>
      <c r="U6" s="47"/>
      <c r="V6" s="47"/>
    </row>
    <row r="7" spans="1:22">
      <c r="A7" s="47"/>
      <c r="B7" s="46"/>
      <c r="C7" s="115"/>
      <c r="D7" s="91" t="s">
        <v>35</v>
      </c>
      <c r="E7" s="91" t="s">
        <v>39</v>
      </c>
      <c r="F7" s="91" t="s">
        <v>36</v>
      </c>
      <c r="G7" s="115"/>
      <c r="H7" s="115"/>
      <c r="I7" s="118"/>
      <c r="J7" s="119"/>
      <c r="K7" s="118"/>
      <c r="L7" s="119"/>
      <c r="M7" s="115"/>
      <c r="N7" s="53"/>
      <c r="O7" s="53"/>
      <c r="P7" s="47"/>
      <c r="Q7" s="47"/>
      <c r="R7" s="47"/>
      <c r="S7" s="47"/>
      <c r="T7" s="47"/>
      <c r="U7" s="47"/>
      <c r="V7" s="47"/>
    </row>
    <row r="8" spans="1:22" ht="60" customHeight="1">
      <c r="A8" s="47"/>
      <c r="B8" s="46"/>
      <c r="C8" s="82"/>
      <c r="D8" s="8"/>
      <c r="E8" s="8"/>
      <c r="F8" s="8"/>
      <c r="G8" s="92" t="e">
        <f>AVERAGE(D8:F8)</f>
        <v>#DIV/0!</v>
      </c>
      <c r="H8" s="8"/>
      <c r="I8" s="120" t="e">
        <f>IF(OR(H8="Kvoteomfattet alm. proces",H8="Kvoteomfattede mineralogiske processer mv.",H8="Kvoteomfattet indenrigssøfart",H8="Raffinaderier og Nordsø"),0,
VLOOKUP(C8,Baggrundsdata!$B$7:$E$26,3,FALSE)*G8)+
IF(OR(H8="Kvoteomfattede mineralogiske processer mv.",H8="Ikke-kvoteomfattede mineralogiske processer mv. og indenrigssøfart"),G8*6.8,
IF(OR(H8="Raffinaderier og Nordsø",H8="Kvoteomfattet indenrigssøfart"),0,G8*11.9))</f>
        <v>#N/A</v>
      </c>
      <c r="J8" s="121"/>
      <c r="K8" s="120" t="e">
        <f>IF(OR(H8="Kvoteomfattet alm. proces",H8="Kvoteomfattede mineralogiske processer mv.",H8="Kvoteomfattet indenrigssøfart",H8="Raffinaderier og Nordsø"),0,
VLOOKUP(C8,Baggrundsdata!$B$7:$E$26,4,FALSE)*G8)+
IF(H8="Kvoteomfattet alm. proces",IF(VLOOKUP(C8,Baggrundsdata!$B$7:$F$26,5,FALSE)="M",'CO2-intensitet'!G8*4.5,'CO2-intensitet'!G8*1.2),0)</f>
        <v>#N/A</v>
      </c>
      <c r="L8" s="121"/>
      <c r="M8" s="93">
        <f t="shared" ref="M8:M28" si="0">IF(C8="",0,K8-I8)</f>
        <v>0</v>
      </c>
      <c r="N8" s="54"/>
      <c r="O8" s="54"/>
      <c r="P8" s="47"/>
      <c r="Q8" s="47"/>
      <c r="R8" s="47"/>
      <c r="S8" s="47"/>
      <c r="T8" s="47"/>
      <c r="U8" s="47"/>
      <c r="V8" s="47"/>
    </row>
    <row r="9" spans="1:22" ht="60" customHeight="1">
      <c r="A9" s="47"/>
      <c r="B9" s="46"/>
      <c r="C9" s="82"/>
      <c r="D9" s="8"/>
      <c r="E9" s="8"/>
      <c r="F9" s="8"/>
      <c r="G9" s="92" t="e">
        <f t="shared" ref="G9:G28" si="1">AVERAGE(D9:F9)</f>
        <v>#DIV/0!</v>
      </c>
      <c r="H9" s="8"/>
      <c r="I9" s="120" t="e">
        <f>IF(OR(H9="Kvoteomfattet alm. proces",H9="Kvoteomfattede mineralogiske processer mv.",H9="Kvoteomfattet indenrigssøfart",H9="Raffinaderier og Nordsø"),0,
VLOOKUP(C9,Baggrundsdata!$B$7:$E$26,3,FALSE)*G9)+
IF(OR(H9="Kvoteomfattede mineralogiske processer mv.",H9="Ikke-kvoteomfattede mineralogiske processer mv. og indenrigssøfart"),G9*6.8,
IF(OR(H9="Raffinaderier og Nordsø",H9="Kvoteomfattet indenrigssøfart"),0,G9*11.9))</f>
        <v>#N/A</v>
      </c>
      <c r="J9" s="121"/>
      <c r="K9" s="120" t="e">
        <f>IF(OR(H9="Kvoteomfattet alm. proces",H9="Kvoteomfattede mineralogiske processer mv.",H9="Kvoteomfattet indenrigssøfart",H9="Raffinaderier og Nordsø"),0,
VLOOKUP(C9,Baggrundsdata!$B$7:$E$26,4,FALSE)*G9)+
IF(H9="Kvoteomfattet alm. proces",IF(VLOOKUP(C9,Baggrundsdata!$B$7:$F$26,5,FALSE)="M",'CO2-intensitet'!G9*4.5,'CO2-intensitet'!G9*1.2),0)</f>
        <v>#N/A</v>
      </c>
      <c r="L9" s="121"/>
      <c r="M9" s="93">
        <f t="shared" si="0"/>
        <v>0</v>
      </c>
      <c r="N9" s="54"/>
      <c r="O9" s="54"/>
      <c r="P9" s="47"/>
      <c r="Q9" s="47"/>
      <c r="R9" s="47"/>
      <c r="S9" s="47"/>
      <c r="T9" s="47"/>
      <c r="U9" s="47"/>
      <c r="V9" s="47"/>
    </row>
    <row r="10" spans="1:22" ht="60" customHeight="1">
      <c r="A10" s="47"/>
      <c r="B10" s="46"/>
      <c r="C10" s="82"/>
      <c r="D10" s="8"/>
      <c r="E10" s="8"/>
      <c r="F10" s="8"/>
      <c r="G10" s="92" t="e">
        <f t="shared" si="1"/>
        <v>#DIV/0!</v>
      </c>
      <c r="H10" s="8"/>
      <c r="I10" s="120" t="e">
        <f>IF(OR(H10="Kvoteomfattet alm. proces",H10="Kvoteomfattede mineralogiske processer mv.",H10="Kvoteomfattet indenrigssøfart",H10="Raffinaderier og Nordsø"),0,
VLOOKUP(C10,Baggrundsdata!$B$7:$E$26,3,FALSE)*G10)+
IF(OR(H10="Kvoteomfattede mineralogiske processer mv.",H10="Ikke-kvoteomfattede mineralogiske processer mv. og indenrigssøfart"),G10*6.8,
IF(OR(H10="Raffinaderier og Nordsø",H10="Kvoteomfattet indenrigssøfart"),0,G10*11.9))</f>
        <v>#N/A</v>
      </c>
      <c r="J10" s="121"/>
      <c r="K10" s="120" t="e">
        <f>IF(OR(H10="Kvoteomfattet alm. proces",H10="Kvoteomfattede mineralogiske processer mv.",H10="Kvoteomfattet indenrigssøfart",H10="Raffinaderier og Nordsø"),0,
VLOOKUP(C10,Baggrundsdata!$B$7:$E$26,4,FALSE)*G10)+
IF(H10="Kvoteomfattet alm. proces",IF(VLOOKUP(C10,Baggrundsdata!$B$7:$F$26,5,FALSE)="M",'CO2-intensitet'!G10*4.5,'CO2-intensitet'!G10*1.2),0)</f>
        <v>#N/A</v>
      </c>
      <c r="L10" s="121"/>
      <c r="M10" s="93">
        <f t="shared" si="0"/>
        <v>0</v>
      </c>
      <c r="N10" s="54"/>
      <c r="O10" s="54"/>
      <c r="P10" s="47"/>
      <c r="Q10" s="47"/>
      <c r="R10" s="47"/>
      <c r="S10" s="47"/>
      <c r="T10" s="47"/>
      <c r="U10" s="47"/>
      <c r="V10" s="47"/>
    </row>
    <row r="11" spans="1:22" ht="60" customHeight="1">
      <c r="A11" s="47"/>
      <c r="B11" s="46"/>
      <c r="C11" s="82"/>
      <c r="D11" s="8"/>
      <c r="E11" s="8"/>
      <c r="F11" s="8"/>
      <c r="G11" s="92" t="e">
        <f t="shared" si="1"/>
        <v>#DIV/0!</v>
      </c>
      <c r="H11" s="8"/>
      <c r="I11" s="120" t="e">
        <f>IF(OR(H11="Kvoteomfattet alm. proces",H11="Kvoteomfattede mineralogiske processer mv.",H11="Kvoteomfattet indenrigssøfart",H11="Raffinaderier og Nordsø"),0,
VLOOKUP(C11,Baggrundsdata!$B$7:$E$26,3,FALSE)*G11)+
IF(OR(H11="Kvoteomfattede mineralogiske processer mv.",H11="Ikke-kvoteomfattede mineralogiske processer mv. og indenrigssøfart"),G11*6.8,
IF(OR(H11="Raffinaderier og Nordsø",H11="Kvoteomfattet indenrigssøfart"),0,G11*11.9))</f>
        <v>#N/A</v>
      </c>
      <c r="J11" s="121"/>
      <c r="K11" s="120" t="e">
        <f>IF(OR(H11="Kvoteomfattet alm. proces",H11="Kvoteomfattede mineralogiske processer mv.",H11="Kvoteomfattet indenrigssøfart",H11="Raffinaderier og Nordsø"),0,
VLOOKUP(C11,Baggrundsdata!$B$7:$E$26,4,FALSE)*G11)+
IF(H11="Kvoteomfattet alm. proces",IF(VLOOKUP(C11,Baggrundsdata!$B$7:$F$26,5,FALSE)="M",'CO2-intensitet'!G11*4.5,'CO2-intensitet'!G11*1.2),0)</f>
        <v>#N/A</v>
      </c>
      <c r="L11" s="121"/>
      <c r="M11" s="93">
        <f t="shared" si="0"/>
        <v>0</v>
      </c>
      <c r="N11" s="54"/>
      <c r="O11" s="54"/>
      <c r="P11" s="47"/>
      <c r="Q11" s="47"/>
      <c r="R11" s="47"/>
      <c r="S11" s="47"/>
      <c r="T11" s="47"/>
      <c r="U11" s="47"/>
      <c r="V11" s="47"/>
    </row>
    <row r="12" spans="1:22" ht="60" customHeight="1">
      <c r="A12" s="47"/>
      <c r="B12" s="46"/>
      <c r="C12" s="82"/>
      <c r="D12" s="8"/>
      <c r="E12" s="8"/>
      <c r="F12" s="8"/>
      <c r="G12" s="92" t="e">
        <f t="shared" si="1"/>
        <v>#DIV/0!</v>
      </c>
      <c r="H12" s="8"/>
      <c r="I12" s="120" t="e">
        <f>IF(OR(H12="Kvoteomfattet alm. proces",H12="Kvoteomfattede mineralogiske processer mv.",H12="Kvoteomfattet indenrigssøfart",H12="Raffinaderier og Nordsø"),0,
VLOOKUP(C12,Baggrundsdata!$B$7:$E$26,3,FALSE)*G12)+
IF(OR(H12="Kvoteomfattede mineralogiske processer mv.",H12="Ikke-kvoteomfattede mineralogiske processer mv. og indenrigssøfart"),G12*6.8,
IF(OR(H12="Raffinaderier og Nordsø",H12="Kvoteomfattet indenrigssøfart"),0,G12*11.9))</f>
        <v>#N/A</v>
      </c>
      <c r="J12" s="121"/>
      <c r="K12" s="120" t="e">
        <f>IF(OR(H12="Kvoteomfattet alm. proces",H12="Kvoteomfattede mineralogiske processer mv.",H12="Kvoteomfattet indenrigssøfart",H12="Raffinaderier og Nordsø"),0,
VLOOKUP(C12,Baggrundsdata!$B$7:$E$26,4,FALSE)*G12)+
IF(H12="Kvoteomfattet alm. proces",IF(VLOOKUP(C12,Baggrundsdata!$B$7:$F$26,5,FALSE)="M",'CO2-intensitet'!G12*4.5,'CO2-intensitet'!G12*1.2),0)</f>
        <v>#N/A</v>
      </c>
      <c r="L12" s="121"/>
      <c r="M12" s="93">
        <f t="shared" si="0"/>
        <v>0</v>
      </c>
      <c r="N12" s="54"/>
      <c r="O12" s="54"/>
      <c r="P12" s="47"/>
      <c r="Q12" s="47"/>
      <c r="R12" s="47"/>
      <c r="S12" s="47"/>
      <c r="T12" s="47"/>
      <c r="U12" s="47"/>
      <c r="V12" s="47"/>
    </row>
    <row r="13" spans="1:22" ht="60" customHeight="1">
      <c r="A13" s="47"/>
      <c r="B13" s="46"/>
      <c r="C13" s="82"/>
      <c r="D13" s="8"/>
      <c r="E13" s="8"/>
      <c r="F13" s="8"/>
      <c r="G13" s="92" t="e">
        <f t="shared" si="1"/>
        <v>#DIV/0!</v>
      </c>
      <c r="H13" s="8"/>
      <c r="I13" s="120" t="e">
        <f>IF(OR(H13="Kvoteomfattet alm. proces",H13="Kvoteomfattede mineralogiske processer mv.",H13="Kvoteomfattet indenrigssøfart",H13="Raffinaderier og Nordsø"),0,
VLOOKUP(C13,Baggrundsdata!$B$7:$E$26,3,FALSE)*G13)+
IF(OR(H13="Kvoteomfattede mineralogiske processer mv.",H13="Ikke-kvoteomfattede mineralogiske processer mv. og indenrigssøfart"),G13*6.8,
IF(OR(H13="Raffinaderier og Nordsø",H13="Kvoteomfattet indenrigssøfart"),0,G13*11.9))</f>
        <v>#N/A</v>
      </c>
      <c r="J13" s="121"/>
      <c r="K13" s="120" t="e">
        <f>IF(OR(H13="Kvoteomfattet alm. proces",H13="Kvoteomfattede mineralogiske processer mv.",H13="Kvoteomfattet indenrigssøfart",H13="Raffinaderier og Nordsø"),0,
VLOOKUP(C13,Baggrundsdata!$B$7:$E$26,4,FALSE)*G13)+
IF(H13="Kvoteomfattet alm. proces",IF(VLOOKUP(C13,Baggrundsdata!$B$7:$F$26,5,FALSE)="M",'CO2-intensitet'!G13*4.5,'CO2-intensitet'!G13*1.2),0)</f>
        <v>#N/A</v>
      </c>
      <c r="L13" s="121"/>
      <c r="M13" s="93">
        <f>IF(C13="",0,K13-I13)</f>
        <v>0</v>
      </c>
      <c r="N13" s="54"/>
      <c r="O13" s="54"/>
      <c r="P13" s="47"/>
      <c r="Q13" s="47"/>
      <c r="R13" s="47"/>
      <c r="S13" s="47"/>
      <c r="T13" s="47"/>
      <c r="U13" s="47"/>
      <c r="V13" s="47"/>
    </row>
    <row r="14" spans="1:22" ht="60" customHeight="1">
      <c r="A14" s="47"/>
      <c r="B14" s="46"/>
      <c r="C14" s="82"/>
      <c r="D14" s="8"/>
      <c r="E14" s="8"/>
      <c r="F14" s="8"/>
      <c r="G14" s="92" t="e">
        <f t="shared" si="1"/>
        <v>#DIV/0!</v>
      </c>
      <c r="H14" s="8"/>
      <c r="I14" s="120" t="e">
        <f>IF(OR(H14="Kvoteomfattet alm. proces",H14="Kvoteomfattede mineralogiske processer mv.",H14="Kvoteomfattet indenrigssøfart",H14="Raffinaderier og Nordsø"),0,
VLOOKUP(C14,Baggrundsdata!$B$7:$E$26,3,FALSE)*G14)+
IF(OR(H14="Kvoteomfattede mineralogiske processer mv.",H14="Ikke-kvoteomfattede mineralogiske processer mv. og indenrigssøfart"),G14*6.8,
IF(OR(H14="Raffinaderier og Nordsø",H14="Kvoteomfattet indenrigssøfart"),0,G14*11.9))</f>
        <v>#N/A</v>
      </c>
      <c r="J14" s="121"/>
      <c r="K14" s="120" t="e">
        <f>IF(OR(H14="Kvoteomfattet alm. proces",H14="Kvoteomfattede mineralogiske processer mv.",H14="Kvoteomfattet indenrigssøfart",H14="Raffinaderier og Nordsø"),0,
VLOOKUP(C14,Baggrundsdata!$B$7:$E$26,4,FALSE)*G14)+
IF(H14="Kvoteomfattet alm. proces",IF(VLOOKUP(C14,Baggrundsdata!$B$7:$F$26,5,FALSE)="M",'CO2-intensitet'!G14*4.5,'CO2-intensitet'!G14*1.2),0)</f>
        <v>#N/A</v>
      </c>
      <c r="L14" s="121"/>
      <c r="M14" s="93">
        <f t="shared" si="0"/>
        <v>0</v>
      </c>
      <c r="N14" s="54"/>
      <c r="O14" s="54"/>
      <c r="P14" s="47"/>
      <c r="Q14" s="47"/>
      <c r="R14" s="47"/>
      <c r="S14" s="47"/>
      <c r="T14" s="47"/>
      <c r="U14" s="47"/>
      <c r="V14" s="47"/>
    </row>
    <row r="15" spans="1:22" ht="60" customHeight="1">
      <c r="A15" s="47"/>
      <c r="B15" s="46"/>
      <c r="C15" s="82"/>
      <c r="D15" s="8"/>
      <c r="E15" s="8"/>
      <c r="F15" s="8"/>
      <c r="G15" s="92" t="e">
        <f t="shared" si="1"/>
        <v>#DIV/0!</v>
      </c>
      <c r="H15" s="8"/>
      <c r="I15" s="120" t="e">
        <f>IF(OR(H15="Kvoteomfattet alm. proces",H15="Kvoteomfattede mineralogiske processer mv.",H15="Kvoteomfattet indenrigssøfart",H15="Raffinaderier og Nordsø"),0,
VLOOKUP(C15,Baggrundsdata!$B$7:$E$26,3,FALSE)*G15)+
IF(OR(H15="Kvoteomfattede mineralogiske processer mv.",H15="Ikke-kvoteomfattede mineralogiske processer mv. og indenrigssøfart"),G15*6.8,
IF(OR(H15="Raffinaderier og Nordsø",H15="Kvoteomfattet indenrigssøfart"),0,G15*11.9))</f>
        <v>#N/A</v>
      </c>
      <c r="J15" s="121"/>
      <c r="K15" s="120" t="e">
        <f>IF(OR(H15="Kvoteomfattet alm. proces",H15="Kvoteomfattede mineralogiske processer mv.",H15="Kvoteomfattet indenrigssøfart",H15="Raffinaderier og Nordsø"),0,
VLOOKUP(C15,Baggrundsdata!$B$7:$E$26,4,FALSE)*G15)+
IF(H15="Kvoteomfattet alm. proces",IF(VLOOKUP(C15,Baggrundsdata!$B$7:$F$26,5,FALSE)="M",'CO2-intensitet'!G15*4.5,'CO2-intensitet'!G15*1.2),0)</f>
        <v>#N/A</v>
      </c>
      <c r="L15" s="121"/>
      <c r="M15" s="93">
        <f t="shared" si="0"/>
        <v>0</v>
      </c>
      <c r="N15" s="54"/>
      <c r="O15" s="54"/>
      <c r="P15" s="47"/>
      <c r="Q15" s="47"/>
      <c r="R15" s="47"/>
      <c r="S15" s="47"/>
      <c r="T15" s="47"/>
      <c r="U15" s="47"/>
      <c r="V15" s="47"/>
    </row>
    <row r="16" spans="1:22" ht="60" customHeight="1">
      <c r="A16" s="47"/>
      <c r="B16" s="46"/>
      <c r="C16" s="82"/>
      <c r="D16" s="8"/>
      <c r="E16" s="8"/>
      <c r="F16" s="8"/>
      <c r="G16" s="92" t="e">
        <f t="shared" si="1"/>
        <v>#DIV/0!</v>
      </c>
      <c r="H16" s="8"/>
      <c r="I16" s="120" t="e">
        <f>IF(OR(H16="Kvoteomfattet alm. proces",H16="Kvoteomfattede mineralogiske processer mv.",H16="Kvoteomfattet indenrigssøfart",H16="Raffinaderier og Nordsø"),0,
VLOOKUP(C16,Baggrundsdata!$B$7:$E$26,3,FALSE)*G16)+
IF(OR(H16="Kvoteomfattede mineralogiske processer mv.",H16="Ikke-kvoteomfattede mineralogiske processer mv. og indenrigssøfart"),G16*6.8,
IF(OR(H16="Raffinaderier og Nordsø",H16="Kvoteomfattet indenrigssøfart"),0,G16*11.9))</f>
        <v>#N/A</v>
      </c>
      <c r="J16" s="121"/>
      <c r="K16" s="120" t="e">
        <f>IF(OR(H16="Kvoteomfattet alm. proces",H16="Kvoteomfattede mineralogiske processer mv.",H16="Kvoteomfattet indenrigssøfart",H16="Raffinaderier og Nordsø"),0,
VLOOKUP(C16,Baggrundsdata!$B$7:$E$26,4,FALSE)*G16)+
IF(H16="Kvoteomfattet alm. proces",IF(VLOOKUP(C16,Baggrundsdata!$B$7:$F$26,5,FALSE)="M",'CO2-intensitet'!G16*4.5,'CO2-intensitet'!G16*1.2),0)</f>
        <v>#N/A</v>
      </c>
      <c r="L16" s="121"/>
      <c r="M16" s="93">
        <f t="shared" si="0"/>
        <v>0</v>
      </c>
      <c r="N16" s="54"/>
      <c r="O16" s="54"/>
      <c r="P16" s="47"/>
      <c r="Q16" s="47"/>
      <c r="R16" s="47"/>
      <c r="S16" s="47"/>
      <c r="T16" s="47"/>
      <c r="U16" s="47"/>
      <c r="V16" s="47"/>
    </row>
    <row r="17" spans="1:22" ht="60" customHeight="1">
      <c r="A17" s="47"/>
      <c r="B17" s="46"/>
      <c r="C17" s="82"/>
      <c r="D17" s="8"/>
      <c r="E17" s="8"/>
      <c r="F17" s="8"/>
      <c r="G17" s="92" t="e">
        <f t="shared" si="1"/>
        <v>#DIV/0!</v>
      </c>
      <c r="H17" s="8"/>
      <c r="I17" s="120" t="e">
        <f>IF(OR(H17="Kvoteomfattet alm. proces",H17="Kvoteomfattede mineralogiske processer mv.",H17="Kvoteomfattet indenrigssøfart",H17="Raffinaderier og Nordsø"),0,
VLOOKUP(C17,Baggrundsdata!$B$7:$E$26,3,FALSE)*G17)+
IF(OR(H17="Kvoteomfattede mineralogiske processer mv.",H17="Ikke-kvoteomfattede mineralogiske processer mv. og indenrigssøfart"),G17*6.8,
IF(OR(H17="Raffinaderier og Nordsø",H17="Kvoteomfattet indenrigssøfart"),0,G17*11.9))</f>
        <v>#N/A</v>
      </c>
      <c r="J17" s="121"/>
      <c r="K17" s="120" t="e">
        <f>IF(OR(H17="Kvoteomfattet alm. proces",H17="Kvoteomfattede mineralogiske processer mv.",H17="Kvoteomfattet indenrigssøfart",H17="Raffinaderier og Nordsø"),0,
VLOOKUP(C17,Baggrundsdata!$B$7:$E$26,4,FALSE)*G17)+
IF(H17="Kvoteomfattet alm. proces",IF(VLOOKUP(C17,Baggrundsdata!$B$7:$F$26,5,FALSE)="M",'CO2-intensitet'!G17*4.5,'CO2-intensitet'!G17*1.2),0)</f>
        <v>#N/A</v>
      </c>
      <c r="L17" s="121"/>
      <c r="M17" s="93">
        <f t="shared" si="0"/>
        <v>0</v>
      </c>
      <c r="N17" s="54"/>
      <c r="O17" s="54"/>
      <c r="P17" s="47"/>
      <c r="Q17" s="47"/>
      <c r="R17" s="47"/>
      <c r="S17" s="47"/>
      <c r="T17" s="47"/>
      <c r="U17" s="47"/>
      <c r="V17" s="47"/>
    </row>
    <row r="18" spans="1:22" ht="60" customHeight="1">
      <c r="A18" s="47"/>
      <c r="B18" s="46"/>
      <c r="C18" s="82"/>
      <c r="D18" s="8"/>
      <c r="E18" s="8"/>
      <c r="F18" s="8"/>
      <c r="G18" s="92" t="e">
        <f t="shared" si="1"/>
        <v>#DIV/0!</v>
      </c>
      <c r="H18" s="8"/>
      <c r="I18" s="120" t="e">
        <f>IF(OR(H18="Kvoteomfattet alm. proces",H18="Kvoteomfattede mineralogiske processer mv.",H18="Kvoteomfattet indenrigssøfart",H18="Raffinaderier og Nordsø"),0,
VLOOKUP(C18,Baggrundsdata!$B$7:$E$26,3,FALSE)*G18)+
IF(OR(H18="Kvoteomfattede mineralogiske processer mv.",H18="Ikke-kvoteomfattede mineralogiske processer mv. og indenrigssøfart"),G18*6.8,
IF(OR(H18="Raffinaderier og Nordsø",H18="Kvoteomfattet indenrigssøfart"),0,G18*11.9))</f>
        <v>#N/A</v>
      </c>
      <c r="J18" s="121"/>
      <c r="K18" s="120" t="e">
        <f>IF(OR(H18="Kvoteomfattet alm. proces",H18="Kvoteomfattede mineralogiske processer mv.",H18="Kvoteomfattet indenrigssøfart",H18="Raffinaderier og Nordsø"),0,
VLOOKUP(C18,Baggrundsdata!$B$7:$E$26,4,FALSE)*G18)+
IF(H18="Kvoteomfattet alm. proces",IF(VLOOKUP(C18,Baggrundsdata!$B$7:$F$26,5,FALSE)="M",'CO2-intensitet'!G18*4.5,'CO2-intensitet'!G18*1.2),0)</f>
        <v>#N/A</v>
      </c>
      <c r="L18" s="121"/>
      <c r="M18" s="93">
        <f t="shared" si="0"/>
        <v>0</v>
      </c>
      <c r="N18" s="54"/>
      <c r="O18" s="54"/>
      <c r="P18" s="47"/>
      <c r="Q18" s="47"/>
      <c r="R18" s="47"/>
      <c r="S18" s="47"/>
      <c r="T18" s="47"/>
      <c r="U18" s="47"/>
      <c r="V18" s="47"/>
    </row>
    <row r="19" spans="1:22" ht="60" customHeight="1">
      <c r="A19" s="47"/>
      <c r="B19" s="46"/>
      <c r="C19" s="82"/>
      <c r="D19" s="8"/>
      <c r="E19" s="8"/>
      <c r="F19" s="8"/>
      <c r="G19" s="92" t="e">
        <f t="shared" si="1"/>
        <v>#DIV/0!</v>
      </c>
      <c r="H19" s="8"/>
      <c r="I19" s="120" t="e">
        <f>IF(OR(H19="Kvoteomfattet alm. proces",H19="Kvoteomfattede mineralogiske processer mv.",H19="Kvoteomfattet indenrigssøfart",H19="Raffinaderier og Nordsø"),0,
VLOOKUP(C19,Baggrundsdata!$B$7:$E$26,3,FALSE)*G19)+
IF(OR(H19="Kvoteomfattede mineralogiske processer mv.",H19="Ikke-kvoteomfattede mineralogiske processer mv. og indenrigssøfart"),G19*6.8,
IF(OR(H19="Raffinaderier og Nordsø",H19="Kvoteomfattet indenrigssøfart"),0,G19*11.9))</f>
        <v>#N/A</v>
      </c>
      <c r="J19" s="121"/>
      <c r="K19" s="120" t="e">
        <f>IF(OR(H19="Kvoteomfattet alm. proces",H19="Kvoteomfattede mineralogiske processer mv.",H19="Kvoteomfattet indenrigssøfart",H19="Raffinaderier og Nordsø"),0,
VLOOKUP(C19,Baggrundsdata!$B$7:$E$26,4,FALSE)*G19)+
IF(H19="Kvoteomfattet alm. proces",IF(VLOOKUP(C19,Baggrundsdata!$B$7:$F$26,5,FALSE)="M",'CO2-intensitet'!G19*4.5,'CO2-intensitet'!G19*1.2),0)</f>
        <v>#N/A</v>
      </c>
      <c r="L19" s="121"/>
      <c r="M19" s="93">
        <f t="shared" si="0"/>
        <v>0</v>
      </c>
      <c r="N19" s="54"/>
      <c r="O19" s="54"/>
      <c r="P19" s="47"/>
      <c r="Q19" s="47"/>
      <c r="R19" s="47"/>
      <c r="S19" s="47"/>
      <c r="T19" s="47"/>
      <c r="U19" s="47"/>
      <c r="V19" s="47"/>
    </row>
    <row r="20" spans="1:22" ht="60" customHeight="1">
      <c r="A20" s="47"/>
      <c r="B20" s="46"/>
      <c r="C20" s="82"/>
      <c r="D20" s="8"/>
      <c r="E20" s="8"/>
      <c r="F20" s="8"/>
      <c r="G20" s="92" t="e">
        <f t="shared" si="1"/>
        <v>#DIV/0!</v>
      </c>
      <c r="H20" s="8"/>
      <c r="I20" s="120" t="e">
        <f>IF(OR(H20="Kvoteomfattet alm. proces",H20="Kvoteomfattede mineralogiske processer mv.",H20="Kvoteomfattet indenrigssøfart",H20="Raffinaderier og Nordsø"),0,
VLOOKUP(C20,Baggrundsdata!$B$7:$E$26,3,FALSE)*G20)+
IF(OR(H20="Kvoteomfattede mineralogiske processer mv.",H20="Ikke-kvoteomfattede mineralogiske processer mv. og indenrigssøfart"),G20*6.8,
IF(OR(H20="Raffinaderier og Nordsø",H20="Kvoteomfattet indenrigssøfart"),0,G20*11.9))</f>
        <v>#N/A</v>
      </c>
      <c r="J20" s="121"/>
      <c r="K20" s="120" t="e">
        <f>IF(OR(H20="Kvoteomfattet alm. proces",H20="Kvoteomfattede mineralogiske processer mv.",H20="Kvoteomfattet indenrigssøfart",H20="Raffinaderier og Nordsø"),0,
VLOOKUP(C20,Baggrundsdata!$B$7:$E$26,4,FALSE)*G20)+
IF(H20="Kvoteomfattet alm. proces",IF(VLOOKUP(C20,Baggrundsdata!$B$7:$F$26,5,FALSE)="M",'CO2-intensitet'!G20*4.5,'CO2-intensitet'!G20*1.2),0)</f>
        <v>#N/A</v>
      </c>
      <c r="L20" s="121"/>
      <c r="M20" s="93">
        <f t="shared" si="0"/>
        <v>0</v>
      </c>
      <c r="N20" s="54"/>
      <c r="O20" s="54"/>
      <c r="P20" s="47"/>
      <c r="Q20" s="47"/>
      <c r="R20" s="47"/>
      <c r="S20" s="47"/>
      <c r="T20" s="47"/>
      <c r="U20" s="47"/>
      <c r="V20" s="47"/>
    </row>
    <row r="21" spans="1:22" ht="60" customHeight="1">
      <c r="A21" s="47"/>
      <c r="B21" s="46"/>
      <c r="C21" s="82"/>
      <c r="D21" s="8"/>
      <c r="E21" s="8"/>
      <c r="F21" s="8"/>
      <c r="G21" s="92" t="e">
        <f t="shared" si="1"/>
        <v>#DIV/0!</v>
      </c>
      <c r="H21" s="8"/>
      <c r="I21" s="120" t="e">
        <f>IF(OR(H21="Kvoteomfattet alm. proces",H21="Kvoteomfattede mineralogiske processer mv.",H21="Kvoteomfattet indenrigssøfart",H21="Raffinaderier og Nordsø"),0,
VLOOKUP(C21,Baggrundsdata!$B$7:$E$26,3,FALSE)*G21)+
IF(OR(H21="Kvoteomfattede mineralogiske processer mv.",H21="Ikke-kvoteomfattede mineralogiske processer mv. og indenrigssøfart"),G21*6.8,
IF(OR(H21="Raffinaderier og Nordsø",H21="Kvoteomfattet indenrigssøfart"),0,G21*11.9))</f>
        <v>#N/A</v>
      </c>
      <c r="J21" s="121"/>
      <c r="K21" s="120" t="e">
        <f>IF(OR(H21="Kvoteomfattet alm. proces",H21="Kvoteomfattede mineralogiske processer mv.",H21="Kvoteomfattet indenrigssøfart",H21="Raffinaderier og Nordsø"),0,
VLOOKUP(C21,Baggrundsdata!$B$7:$E$26,4,FALSE)*G21)+
IF(H21="Kvoteomfattet alm. proces",IF(VLOOKUP(C21,Baggrundsdata!$B$7:$F$26,5,FALSE)="M",'CO2-intensitet'!G21*4.5,'CO2-intensitet'!G21*1.2),0)</f>
        <v>#N/A</v>
      </c>
      <c r="L21" s="121"/>
      <c r="M21" s="93">
        <f t="shared" si="0"/>
        <v>0</v>
      </c>
      <c r="N21" s="54"/>
      <c r="O21" s="46"/>
      <c r="P21" s="47"/>
      <c r="Q21" s="47"/>
      <c r="R21" s="47"/>
      <c r="S21" s="47"/>
      <c r="T21" s="47"/>
      <c r="U21" s="47"/>
      <c r="V21" s="47"/>
    </row>
    <row r="22" spans="1:22" ht="60" customHeight="1">
      <c r="A22" s="47"/>
      <c r="B22" s="46"/>
      <c r="C22" s="82"/>
      <c r="D22" s="8"/>
      <c r="E22" s="8"/>
      <c r="F22" s="8"/>
      <c r="G22" s="92" t="e">
        <f t="shared" si="1"/>
        <v>#DIV/0!</v>
      </c>
      <c r="H22" s="8"/>
      <c r="I22" s="120" t="e">
        <f>IF(OR(H22="Kvoteomfattet alm. proces",H22="Kvoteomfattede mineralogiske processer mv.",H22="Kvoteomfattet indenrigssøfart",H22="Raffinaderier og Nordsø"),0,
VLOOKUP(C22,Baggrundsdata!$B$7:$E$26,3,FALSE)*G22)+
IF(OR(H22="Kvoteomfattede mineralogiske processer mv.",H22="Ikke-kvoteomfattede mineralogiske processer mv. og indenrigssøfart"),G22*6.8,
IF(OR(H22="Raffinaderier og Nordsø",H22="Kvoteomfattet indenrigssøfart"),0,G22*11.9))</f>
        <v>#N/A</v>
      </c>
      <c r="J22" s="121"/>
      <c r="K22" s="120" t="e">
        <f>IF(OR(H22="Kvoteomfattet alm. proces",H22="Kvoteomfattede mineralogiske processer mv.",H22="Kvoteomfattet indenrigssøfart",H22="Raffinaderier og Nordsø"),0,
VLOOKUP(C22,Baggrundsdata!$B$7:$E$26,4,FALSE)*G22)+
IF(H22="Kvoteomfattet alm. proces",IF(VLOOKUP(C22,Baggrundsdata!$B$7:$F$26,5,FALSE)="M",'CO2-intensitet'!G22*4.5,'CO2-intensitet'!G22*1.2),0)</f>
        <v>#N/A</v>
      </c>
      <c r="L22" s="121"/>
      <c r="M22" s="93">
        <f t="shared" si="0"/>
        <v>0</v>
      </c>
      <c r="N22" s="54"/>
      <c r="O22" s="46"/>
      <c r="P22" s="47"/>
      <c r="Q22" s="47"/>
      <c r="R22" s="47"/>
      <c r="S22" s="47"/>
      <c r="T22" s="47"/>
      <c r="U22" s="47"/>
      <c r="V22" s="47"/>
    </row>
    <row r="23" spans="1:22" ht="60" customHeight="1">
      <c r="A23" s="47"/>
      <c r="B23" s="46"/>
      <c r="C23" s="82"/>
      <c r="D23" s="8"/>
      <c r="E23" s="8"/>
      <c r="F23" s="8"/>
      <c r="G23" s="92" t="e">
        <f t="shared" si="1"/>
        <v>#DIV/0!</v>
      </c>
      <c r="H23" s="8"/>
      <c r="I23" s="120" t="e">
        <f>IF(OR(H23="Kvoteomfattet alm. proces",H23="Kvoteomfattede mineralogiske processer mv.",H23="Kvoteomfattet indenrigssøfart",H23="Raffinaderier og Nordsø"),0,
VLOOKUP(C23,Baggrundsdata!$B$7:$E$26,3,FALSE)*G23)+
IF(OR(H23="Kvoteomfattede mineralogiske processer mv.",H23="Ikke-kvoteomfattede mineralogiske processer mv. og indenrigssøfart"),G23*6.8,
IF(OR(H23="Raffinaderier og Nordsø",H23="Kvoteomfattet indenrigssøfart"),0,G23*11.9))</f>
        <v>#N/A</v>
      </c>
      <c r="J23" s="121"/>
      <c r="K23" s="120" t="e">
        <f>IF(OR(H23="Kvoteomfattet alm. proces",H23="Kvoteomfattede mineralogiske processer mv.",H23="Kvoteomfattet indenrigssøfart",H23="Raffinaderier og Nordsø"),0,
VLOOKUP(C23,Baggrundsdata!$B$7:$E$26,4,FALSE)*G23)+
IF(H23="Kvoteomfattet alm. proces",IF(VLOOKUP(C23,Baggrundsdata!$B$7:$F$26,5,FALSE)="M",'CO2-intensitet'!G23*4.5,'CO2-intensitet'!G23*1.2),0)</f>
        <v>#N/A</v>
      </c>
      <c r="L23" s="121"/>
      <c r="M23" s="93">
        <f t="shared" si="0"/>
        <v>0</v>
      </c>
      <c r="N23" s="54"/>
      <c r="O23" s="46"/>
      <c r="P23" s="47"/>
      <c r="Q23" s="47"/>
      <c r="R23" s="47"/>
      <c r="S23" s="47"/>
      <c r="T23" s="47"/>
      <c r="U23" s="47"/>
      <c r="V23" s="47"/>
    </row>
    <row r="24" spans="1:22" ht="60" customHeight="1">
      <c r="A24" s="47"/>
      <c r="B24" s="46"/>
      <c r="C24" s="82"/>
      <c r="D24" s="8"/>
      <c r="E24" s="8"/>
      <c r="F24" s="8"/>
      <c r="G24" s="92" t="e">
        <f t="shared" si="1"/>
        <v>#DIV/0!</v>
      </c>
      <c r="H24" s="8"/>
      <c r="I24" s="120" t="e">
        <f>IF(OR(H24="Kvoteomfattet alm. proces",H24="Kvoteomfattede mineralogiske processer mv.",H24="Kvoteomfattet indenrigssøfart",H24="Raffinaderier og Nordsø"),0,
VLOOKUP(C24,Baggrundsdata!$B$7:$E$26,3,FALSE)*G24)+
IF(OR(H24="Kvoteomfattede mineralogiske processer mv.",H24="Ikke-kvoteomfattede mineralogiske processer mv. og indenrigssøfart"),G24*6.8,
IF(OR(H24="Raffinaderier og Nordsø",H24="Kvoteomfattet indenrigssøfart"),0,G24*11.9))</f>
        <v>#N/A</v>
      </c>
      <c r="J24" s="121"/>
      <c r="K24" s="120" t="e">
        <f>IF(OR(H24="Kvoteomfattet alm. proces",H24="Kvoteomfattede mineralogiske processer mv.",H24="Kvoteomfattet indenrigssøfart",H24="Raffinaderier og Nordsø"),0,
VLOOKUP(C24,Baggrundsdata!$B$7:$E$26,4,FALSE)*G24)+
IF(H24="Kvoteomfattet alm. proces",IF(VLOOKUP(C24,Baggrundsdata!$B$7:$F$26,5,FALSE)="M",'CO2-intensitet'!G24*4.5,'CO2-intensitet'!G24*1.2),0)</f>
        <v>#N/A</v>
      </c>
      <c r="L24" s="121"/>
      <c r="M24" s="93">
        <f t="shared" si="0"/>
        <v>0</v>
      </c>
      <c r="N24" s="54"/>
      <c r="O24" s="46"/>
      <c r="P24" s="47"/>
      <c r="Q24" s="47"/>
      <c r="R24" s="47"/>
      <c r="S24" s="47"/>
      <c r="T24" s="47"/>
      <c r="U24" s="47"/>
      <c r="V24" s="47"/>
    </row>
    <row r="25" spans="1:22" ht="60" customHeight="1">
      <c r="A25" s="47"/>
      <c r="B25" s="46"/>
      <c r="C25" s="82"/>
      <c r="D25" s="8"/>
      <c r="E25" s="8"/>
      <c r="F25" s="8"/>
      <c r="G25" s="92" t="e">
        <f>AVERAGE(D25:F25)</f>
        <v>#DIV/0!</v>
      </c>
      <c r="H25" s="8"/>
      <c r="I25" s="120" t="e">
        <f>IF(OR(H25="Kvoteomfattet alm. proces",H25="Kvoteomfattede mineralogiske processer mv.",H25="Kvoteomfattet indenrigssøfart",H25="Raffinaderier og Nordsø"),0,
VLOOKUP(C25,Baggrundsdata!$B$7:$E$26,3,FALSE)*G25)+
IF(OR(H25="Kvoteomfattede mineralogiske processer mv.",H25="Ikke-kvoteomfattede mineralogiske processer mv. og indenrigssøfart"),G25*6.8,
IF(OR(H25="Raffinaderier og Nordsø",H25="Kvoteomfattet indenrigssøfart"),0,G25*11.9))</f>
        <v>#N/A</v>
      </c>
      <c r="J25" s="121"/>
      <c r="K25" s="120" t="e">
        <f>IF(OR(H25="Kvoteomfattet alm. proces",H25="Kvoteomfattede mineralogiske processer mv.",H25="Kvoteomfattet indenrigssøfart",H25="Raffinaderier og Nordsø"),0,
VLOOKUP(C25,Baggrundsdata!$B$7:$E$26,4,FALSE)*G25)+
IF(H25="Kvoteomfattet alm. proces",IF(VLOOKUP(C25,Baggrundsdata!$B$7:$F$26,5,FALSE)="M",'CO2-intensitet'!G25*4.5,'CO2-intensitet'!G25*1.2),0)</f>
        <v>#N/A</v>
      </c>
      <c r="L25" s="121"/>
      <c r="M25" s="93">
        <f t="shared" si="0"/>
        <v>0</v>
      </c>
      <c r="N25" s="54"/>
      <c r="O25" s="46"/>
      <c r="P25" s="47"/>
      <c r="Q25" s="47"/>
      <c r="R25" s="47"/>
      <c r="S25" s="47"/>
      <c r="T25" s="47"/>
      <c r="U25" s="47"/>
      <c r="V25" s="47"/>
    </row>
    <row r="26" spans="1:22" ht="60" customHeight="1">
      <c r="A26" s="47"/>
      <c r="B26" s="46"/>
      <c r="C26" s="82"/>
      <c r="D26" s="8"/>
      <c r="E26" s="8"/>
      <c r="F26" s="8"/>
      <c r="G26" s="92" t="e">
        <f t="shared" si="1"/>
        <v>#DIV/0!</v>
      </c>
      <c r="H26" s="8"/>
      <c r="I26" s="120" t="e">
        <f>IF(OR(H26="Kvoteomfattet alm. proces",H26="Kvoteomfattede mineralogiske processer mv.",H26="Kvoteomfattet indenrigssøfart",H26="Raffinaderier og Nordsø"),0,
VLOOKUP(C26,Baggrundsdata!$B$7:$E$26,3,FALSE)*G26)+
IF(OR(H26="Kvoteomfattede mineralogiske processer mv.",H26="Ikke-kvoteomfattede mineralogiske processer mv. og indenrigssøfart"),G26*6.8,
IF(OR(H26="Raffinaderier og Nordsø",H26="Kvoteomfattet indenrigssøfart"),0,G26*11.9))</f>
        <v>#N/A</v>
      </c>
      <c r="J26" s="121"/>
      <c r="K26" s="120" t="e">
        <f>IF(OR(H26="Kvoteomfattet alm. proces",H26="Kvoteomfattede mineralogiske processer mv.",H26="Kvoteomfattet indenrigssøfart",H26="Raffinaderier og Nordsø"),0,
VLOOKUP(C26,Baggrundsdata!$B$7:$E$26,4,FALSE)*G26)+
IF(H26="Kvoteomfattet alm. proces",IF(VLOOKUP(C26,Baggrundsdata!$B$7:$F$26,5,FALSE)="M",'CO2-intensitet'!G26*4.5,'CO2-intensitet'!G26*1.2),0)</f>
        <v>#N/A</v>
      </c>
      <c r="L26" s="121"/>
      <c r="M26" s="93">
        <f t="shared" si="0"/>
        <v>0</v>
      </c>
      <c r="N26" s="54"/>
      <c r="O26" s="46"/>
      <c r="P26" s="47"/>
      <c r="Q26" s="47"/>
      <c r="R26" s="47"/>
      <c r="S26" s="47"/>
      <c r="T26" s="47"/>
      <c r="U26" s="47"/>
      <c r="V26" s="47"/>
    </row>
    <row r="27" spans="1:22" ht="60" customHeight="1">
      <c r="A27" s="47"/>
      <c r="B27" s="46"/>
      <c r="C27" s="82"/>
      <c r="D27" s="8"/>
      <c r="E27" s="8"/>
      <c r="F27" s="8"/>
      <c r="G27" s="92" t="e">
        <f t="shared" si="1"/>
        <v>#DIV/0!</v>
      </c>
      <c r="H27" s="8"/>
      <c r="I27" s="120" t="e">
        <f>IF(OR(H27="Kvoteomfattet alm. proces",H27="Kvoteomfattede mineralogiske processer mv.",H27="Kvoteomfattet indenrigssøfart",H27="Raffinaderier og Nordsø"),0,
VLOOKUP(C27,Baggrundsdata!$B$7:$E$26,3,FALSE)*G27)+
IF(OR(H27="Kvoteomfattede mineralogiske processer mv.",H27="Ikke-kvoteomfattede mineralogiske processer mv. og indenrigssøfart"),G27*6.8,
IF(OR(H27="Raffinaderier og Nordsø",H27="Kvoteomfattet indenrigssøfart"),0,G27*11.9))</f>
        <v>#N/A</v>
      </c>
      <c r="J27" s="121"/>
      <c r="K27" s="120" t="e">
        <f>IF(OR(H27="Kvoteomfattet alm. proces",H27="Kvoteomfattede mineralogiske processer mv.",H27="Kvoteomfattet indenrigssøfart",H27="Raffinaderier og Nordsø"),0,
VLOOKUP(C27,Baggrundsdata!$B$7:$E$26,4,FALSE)*G27)+
IF(H27="Kvoteomfattet alm. proces",IF(VLOOKUP(C27,Baggrundsdata!$B$7:$F$26,5,FALSE)="M",'CO2-intensitet'!G27*4.5,'CO2-intensitet'!G27*1.2),0)</f>
        <v>#N/A</v>
      </c>
      <c r="L27" s="121"/>
      <c r="M27" s="93">
        <f t="shared" si="0"/>
        <v>0</v>
      </c>
      <c r="N27" s="54"/>
      <c r="O27" s="46"/>
      <c r="P27" s="47"/>
      <c r="Q27" s="47"/>
      <c r="R27" s="47"/>
      <c r="S27" s="47"/>
      <c r="T27" s="47"/>
      <c r="U27" s="47"/>
      <c r="V27" s="47"/>
    </row>
    <row r="28" spans="1:22" ht="60" customHeight="1" thickBot="1">
      <c r="A28" s="47"/>
      <c r="B28" s="46"/>
      <c r="C28" s="83"/>
      <c r="D28" s="80"/>
      <c r="E28" s="80"/>
      <c r="F28" s="80"/>
      <c r="G28" s="94" t="e">
        <f t="shared" si="1"/>
        <v>#DIV/0!</v>
      </c>
      <c r="H28" s="80"/>
      <c r="I28" s="120" t="e">
        <f>IF(OR(H28="Kvoteomfattet alm. proces",H28="Kvoteomfattede mineralogiske processer mv.",H28="Kvoteomfattet indenrigssøfart",H28="Raffinaderier og Nordsø"),0,
VLOOKUP(C28,Baggrundsdata!$B$7:$E$26,3,FALSE)*G28)+
IF(OR(H28="Kvoteomfattede mineralogiske processer mv.",H28="Ikke-kvoteomfattede mineralogiske processer mv. og indenrigssøfart"),G28*6.8,
IF(OR(H28="Raffinaderier og Nordsø",H28="Kvoteomfattet indenrigssøfart"),0,G28*11.9))</f>
        <v>#N/A</v>
      </c>
      <c r="J28" s="121"/>
      <c r="K28" s="120" t="e">
        <f>IF(OR(H28="Kvoteomfattet alm. proces",H28="Kvoteomfattede mineralogiske processer mv.",H28="Kvoteomfattet indenrigssøfart",H28="Raffinaderier og Nordsø"),0,
VLOOKUP(C28,Baggrundsdata!$B$7:$E$26,4,FALSE)*G28)+
IF(H28="Kvoteomfattet alm. proces",IF(VLOOKUP(C28,Baggrundsdata!$B$7:$F$26,5,FALSE)="M",'CO2-intensitet'!G28*4.5,'CO2-intensitet'!G28*1.2),0)</f>
        <v>#N/A</v>
      </c>
      <c r="L28" s="121"/>
      <c r="M28" s="95">
        <f t="shared" si="0"/>
        <v>0</v>
      </c>
      <c r="N28" s="54"/>
      <c r="O28" s="46"/>
      <c r="P28" s="47"/>
      <c r="Q28" s="47"/>
      <c r="R28" s="47"/>
      <c r="S28" s="47"/>
      <c r="T28" s="47"/>
      <c r="U28" s="47"/>
      <c r="V28" s="47"/>
    </row>
    <row r="29" spans="1:22">
      <c r="A29" s="47"/>
      <c r="B29" s="46"/>
      <c r="C29" s="50" t="s">
        <v>28</v>
      </c>
      <c r="D29" s="96">
        <f>SUM(D8:D28)</f>
        <v>0</v>
      </c>
      <c r="E29" s="96">
        <f>SUM(E8:E28)</f>
        <v>0</v>
      </c>
      <c r="F29" s="96">
        <f>SUM(F8:F28)</f>
        <v>0</v>
      </c>
      <c r="G29" s="96">
        <f>AVERAGE(D29:F29)</f>
        <v>0</v>
      </c>
      <c r="H29" s="50"/>
      <c r="I29" s="122"/>
      <c r="J29" s="123"/>
      <c r="K29" s="122"/>
      <c r="L29" s="123"/>
      <c r="M29" s="97">
        <f>SUM(M8:M28)</f>
        <v>0</v>
      </c>
      <c r="N29" s="52"/>
      <c r="O29" s="46"/>
      <c r="P29" s="47"/>
      <c r="Q29" s="47"/>
      <c r="R29" s="47"/>
      <c r="S29" s="47"/>
      <c r="T29" s="47"/>
      <c r="U29" s="47"/>
      <c r="V29" s="47"/>
    </row>
    <row r="30" spans="1:22">
      <c r="A30" s="47"/>
      <c r="B30" s="46"/>
      <c r="C30" s="51"/>
      <c r="D30" s="51"/>
      <c r="E30" s="51"/>
      <c r="F30" s="51"/>
      <c r="G30" s="51"/>
      <c r="H30" s="51"/>
      <c r="I30" s="51"/>
      <c r="J30" s="51"/>
      <c r="K30" s="51"/>
      <c r="L30" s="51"/>
      <c r="M30" s="52"/>
      <c r="N30" s="52"/>
      <c r="O30" s="52"/>
      <c r="P30" s="47"/>
      <c r="Q30" s="47"/>
      <c r="R30" s="47"/>
      <c r="S30" s="47"/>
      <c r="T30" s="47"/>
      <c r="U30" s="47"/>
      <c r="V30" s="47"/>
    </row>
    <row r="31" spans="1:22">
      <c r="A31" s="47"/>
      <c r="B31" s="47"/>
      <c r="C31" s="47"/>
      <c r="D31" s="47"/>
      <c r="E31" s="47"/>
      <c r="F31" s="47"/>
      <c r="G31" s="47"/>
      <c r="H31" s="47"/>
      <c r="I31" s="47"/>
      <c r="J31" s="47"/>
      <c r="K31" s="47"/>
      <c r="L31" s="47"/>
      <c r="M31" s="47"/>
      <c r="N31" s="47"/>
      <c r="O31" s="47"/>
      <c r="P31" s="47"/>
      <c r="Q31" s="47"/>
      <c r="R31" s="47"/>
      <c r="S31" s="47"/>
      <c r="T31" s="47"/>
      <c r="U31" s="47"/>
      <c r="V31" s="47"/>
    </row>
    <row r="32" spans="1:22" ht="27">
      <c r="A32" s="47"/>
      <c r="B32" s="44"/>
      <c r="C32" s="45" t="s">
        <v>45</v>
      </c>
      <c r="D32" s="46"/>
      <c r="E32" s="46"/>
      <c r="F32" s="46"/>
      <c r="G32" s="46"/>
      <c r="H32" s="46"/>
      <c r="I32" s="46"/>
      <c r="J32" s="46"/>
      <c r="K32" s="46"/>
      <c r="L32" s="46"/>
      <c r="M32" s="46"/>
      <c r="N32" s="46"/>
      <c r="O32" s="46"/>
      <c r="P32" s="47"/>
      <c r="Q32" s="47"/>
      <c r="R32" s="47"/>
      <c r="S32" s="47"/>
      <c r="T32" s="47"/>
      <c r="U32" s="47"/>
      <c r="V32" s="47"/>
    </row>
    <row r="33" spans="1:22" ht="17">
      <c r="A33" s="47"/>
      <c r="B33" s="44"/>
      <c r="C33" s="115" t="s">
        <v>1</v>
      </c>
      <c r="D33" s="115" t="s">
        <v>48</v>
      </c>
      <c r="E33" s="115"/>
      <c r="F33" s="115"/>
      <c r="G33" s="115" t="s">
        <v>2</v>
      </c>
      <c r="H33" s="115" t="s">
        <v>46</v>
      </c>
      <c r="I33" s="53"/>
      <c r="J33" s="46"/>
      <c r="K33" s="46"/>
      <c r="L33" s="46"/>
      <c r="M33" s="46"/>
      <c r="N33" s="46"/>
      <c r="O33" s="46"/>
      <c r="P33" s="47"/>
      <c r="Q33" s="47"/>
      <c r="R33" s="47"/>
      <c r="S33" s="47"/>
      <c r="T33" s="47"/>
      <c r="U33" s="47"/>
      <c r="V33" s="47"/>
    </row>
    <row r="34" spans="1:22">
      <c r="A34" s="47"/>
      <c r="B34" s="44"/>
      <c r="C34" s="115"/>
      <c r="D34" s="76" t="s">
        <v>35</v>
      </c>
      <c r="E34" s="76" t="s">
        <v>39</v>
      </c>
      <c r="F34" s="76" t="s">
        <v>36</v>
      </c>
      <c r="G34" s="115"/>
      <c r="H34" s="115"/>
      <c r="I34" s="53"/>
      <c r="J34" s="46"/>
      <c r="K34" s="46"/>
      <c r="L34" s="46"/>
      <c r="M34" s="46"/>
      <c r="N34" s="46"/>
      <c r="O34" s="46"/>
      <c r="P34" s="47"/>
      <c r="Q34" s="47"/>
      <c r="R34" s="47"/>
      <c r="S34" s="47"/>
      <c r="T34" s="47"/>
      <c r="U34" s="47"/>
      <c r="V34" s="47"/>
    </row>
    <row r="35" spans="1:22">
      <c r="A35" s="47"/>
      <c r="B35" s="44"/>
      <c r="C35" s="84"/>
      <c r="D35" s="9"/>
      <c r="E35" s="9"/>
      <c r="F35" s="9"/>
      <c r="G35" s="11" t="e">
        <f>AVERAGE(D35:F35)</f>
        <v>#DIV/0!</v>
      </c>
      <c r="H35" s="81">
        <f>IF(OR(C35="Kvoteomfattet alm. proces",C35="Kvoteomfattet indenrigssøfart",C35="Raffinaderier og Nordsø"),G35*426,IF(C35="Kvoteomfattede mineralogiske processer mv.",G35*142,0))</f>
        <v>0</v>
      </c>
      <c r="I35" s="74"/>
      <c r="J35" s="46"/>
      <c r="K35" s="46"/>
      <c r="L35" s="46"/>
      <c r="M35" s="46"/>
      <c r="N35" s="46"/>
      <c r="O35" s="46"/>
      <c r="P35" s="47"/>
      <c r="Q35" s="47"/>
      <c r="R35" s="47"/>
      <c r="S35" s="47"/>
      <c r="T35" s="47"/>
      <c r="U35" s="47"/>
      <c r="V35" s="47"/>
    </row>
    <row r="36" spans="1:22">
      <c r="A36" s="47"/>
      <c r="B36" s="44"/>
      <c r="C36" s="84"/>
      <c r="D36" s="8"/>
      <c r="E36" s="8"/>
      <c r="F36" s="8"/>
      <c r="G36" s="11" t="e">
        <f>AVERAGE(D36:F36)</f>
        <v>#DIV/0!</v>
      </c>
      <c r="H36" s="81">
        <f t="shared" ref="H36:H38" si="2">IF(OR(C36="Kvoteomfattet alm. proces",C36="Kvoteomfattet indenrigssøfart",C36="Raffinaderier og Nordsø"),G36*426,IF(C36="Kvoteomfattede mineralogiske processer mv.",G36*142,0))</f>
        <v>0</v>
      </c>
      <c r="I36" s="75"/>
      <c r="J36" s="46"/>
      <c r="K36" s="46"/>
      <c r="L36" s="46"/>
      <c r="M36" s="46"/>
      <c r="N36" s="46"/>
      <c r="O36" s="46"/>
      <c r="P36" s="47"/>
      <c r="Q36" s="47"/>
      <c r="R36" s="47"/>
      <c r="S36" s="47"/>
      <c r="T36" s="47"/>
      <c r="U36" s="47"/>
      <c r="V36" s="47"/>
    </row>
    <row r="37" spans="1:22">
      <c r="A37" s="47"/>
      <c r="B37" s="44"/>
      <c r="C37" s="84"/>
      <c r="D37" s="8"/>
      <c r="E37" s="8"/>
      <c r="F37" s="8"/>
      <c r="G37" s="11" t="e">
        <f>AVERAGE(D37:F37)</f>
        <v>#DIV/0!</v>
      </c>
      <c r="H37" s="81">
        <f t="shared" si="2"/>
        <v>0</v>
      </c>
      <c r="I37" s="75"/>
      <c r="J37" s="46"/>
      <c r="K37" s="46"/>
      <c r="L37" s="46"/>
      <c r="M37" s="46"/>
      <c r="N37" s="46"/>
      <c r="O37" s="46"/>
      <c r="P37" s="47"/>
      <c r="Q37" s="47"/>
      <c r="R37" s="47"/>
      <c r="S37" s="47"/>
      <c r="T37" s="47"/>
      <c r="U37" s="47"/>
      <c r="V37" s="47"/>
    </row>
    <row r="38" spans="1:22" ht="14.5" thickBot="1">
      <c r="A38" s="47"/>
      <c r="B38" s="44"/>
      <c r="C38" s="84"/>
      <c r="D38" s="80"/>
      <c r="E38" s="80"/>
      <c r="F38" s="80"/>
      <c r="G38" s="12" t="e">
        <f>AVERAGE(D38:F38)</f>
        <v>#DIV/0!</v>
      </c>
      <c r="H38" s="81">
        <f t="shared" si="2"/>
        <v>0</v>
      </c>
      <c r="I38" s="75"/>
      <c r="J38" s="46"/>
      <c r="K38" s="46"/>
      <c r="L38" s="46"/>
      <c r="M38" s="46"/>
      <c r="N38" s="46"/>
      <c r="O38" s="46"/>
      <c r="P38" s="47"/>
      <c r="Q38" s="47"/>
      <c r="R38" s="47"/>
      <c r="S38" s="47"/>
      <c r="T38" s="47"/>
      <c r="U38" s="47"/>
      <c r="V38" s="47"/>
    </row>
    <row r="39" spans="1:22">
      <c r="A39" s="47"/>
      <c r="B39" s="44"/>
      <c r="C39" s="50" t="s">
        <v>28</v>
      </c>
      <c r="D39" s="43">
        <f>SUM(D35:D38)</f>
        <v>0</v>
      </c>
      <c r="E39" s="43">
        <f>SUM(E35:E38)</f>
        <v>0</v>
      </c>
      <c r="F39" s="43">
        <f>SUM(F35:F38)</f>
        <v>0</v>
      </c>
      <c r="G39" s="13">
        <f>AVERAGE(D39:F39)</f>
        <v>0</v>
      </c>
      <c r="H39" s="14">
        <f>SUM(H35:H38)</f>
        <v>0</v>
      </c>
      <c r="I39" s="52"/>
      <c r="J39" s="46"/>
      <c r="K39" s="46"/>
      <c r="L39" s="46"/>
      <c r="M39" s="46"/>
      <c r="N39" s="46"/>
      <c r="O39" s="46"/>
      <c r="P39" s="47"/>
      <c r="Q39" s="47"/>
      <c r="R39" s="47"/>
      <c r="S39" s="47"/>
      <c r="T39" s="47"/>
      <c r="U39" s="47"/>
      <c r="V39" s="47"/>
    </row>
    <row r="40" spans="1:22">
      <c r="A40" s="47"/>
      <c r="B40" s="44"/>
      <c r="C40" s="51"/>
      <c r="D40" s="72"/>
      <c r="E40" s="72"/>
      <c r="F40" s="72"/>
      <c r="G40" s="73"/>
      <c r="H40" s="52"/>
      <c r="I40" s="52"/>
      <c r="J40" s="46"/>
      <c r="K40" s="46"/>
      <c r="L40" s="46"/>
      <c r="M40" s="46"/>
      <c r="N40" s="46"/>
      <c r="O40" s="46"/>
      <c r="P40" s="47"/>
      <c r="Q40" s="47"/>
      <c r="R40" s="47"/>
      <c r="S40" s="47"/>
      <c r="T40" s="47"/>
      <c r="U40" s="47"/>
      <c r="V40" s="47"/>
    </row>
    <row r="41" spans="1:22">
      <c r="A41" s="47"/>
      <c r="B41" s="47"/>
      <c r="C41" s="47"/>
      <c r="D41" s="47"/>
      <c r="E41" s="47"/>
      <c r="F41" s="47"/>
      <c r="G41" s="47"/>
      <c r="H41" s="47"/>
      <c r="I41" s="47"/>
      <c r="J41" s="47"/>
      <c r="K41" s="47"/>
      <c r="L41" s="47"/>
      <c r="M41" s="47"/>
      <c r="N41" s="47"/>
      <c r="O41" s="47"/>
      <c r="P41" s="47"/>
      <c r="Q41" s="47"/>
      <c r="R41" s="47"/>
      <c r="S41" s="47"/>
      <c r="T41" s="47"/>
      <c r="U41" s="47"/>
      <c r="V41" s="47"/>
    </row>
    <row r="42" spans="1:22" ht="32.25" customHeight="1">
      <c r="A42" s="47"/>
      <c r="B42" s="44"/>
      <c r="C42" s="45" t="s">
        <v>61</v>
      </c>
      <c r="D42" s="46"/>
      <c r="E42" s="46"/>
      <c r="F42" s="46"/>
      <c r="G42" s="46"/>
      <c r="H42" s="46"/>
      <c r="I42" s="46"/>
      <c r="J42" s="46"/>
      <c r="K42" s="46"/>
      <c r="L42" s="46"/>
      <c r="M42" s="46"/>
      <c r="N42" s="46"/>
      <c r="O42" s="46"/>
      <c r="P42" s="47"/>
      <c r="Q42" s="47"/>
      <c r="R42" s="47"/>
      <c r="S42" s="47"/>
      <c r="T42" s="47"/>
      <c r="U42" s="47"/>
      <c r="V42" s="47"/>
    </row>
    <row r="43" spans="1:22">
      <c r="A43" s="47"/>
      <c r="B43" s="44"/>
      <c r="C43" s="57" t="s">
        <v>43</v>
      </c>
      <c r="D43" s="58" t="s">
        <v>35</v>
      </c>
      <c r="E43" s="58" t="s">
        <v>39</v>
      </c>
      <c r="F43" s="58" t="s">
        <v>36</v>
      </c>
      <c r="G43" s="58"/>
      <c r="H43" s="58" t="s">
        <v>49</v>
      </c>
      <c r="I43" s="60"/>
      <c r="J43" s="46"/>
      <c r="K43" s="46"/>
      <c r="L43" s="46"/>
      <c r="M43" s="46"/>
      <c r="N43" s="46"/>
      <c r="O43" s="46"/>
      <c r="P43" s="47"/>
      <c r="Q43" s="47"/>
      <c r="R43" s="47"/>
      <c r="S43" s="47"/>
      <c r="T43" s="47"/>
      <c r="U43" s="47"/>
      <c r="V43" s="47"/>
    </row>
    <row r="44" spans="1:22">
      <c r="A44" s="47"/>
      <c r="B44" s="44"/>
      <c r="C44" s="57" t="s">
        <v>54</v>
      </c>
      <c r="D44" s="10"/>
      <c r="E44" s="10"/>
      <c r="F44" s="10"/>
      <c r="G44" s="59"/>
      <c r="H44" s="15">
        <f>SUM(D44*1.15+E44*1.12+F44*1.02)/3</f>
        <v>0</v>
      </c>
      <c r="I44" s="61"/>
      <c r="J44" s="46"/>
      <c r="K44" s="46"/>
      <c r="L44" s="46"/>
      <c r="M44" s="46"/>
      <c r="N44" s="46"/>
      <c r="O44" s="46"/>
      <c r="P44" s="47"/>
      <c r="Q44" s="47"/>
      <c r="R44" s="47"/>
      <c r="S44" s="47"/>
      <c r="T44" s="47"/>
      <c r="U44" s="47"/>
      <c r="V44" s="47"/>
    </row>
    <row r="45" spans="1:22">
      <c r="A45" s="47"/>
      <c r="B45" s="44"/>
      <c r="C45" s="57" t="s">
        <v>27</v>
      </c>
      <c r="D45" s="10"/>
      <c r="E45" s="10"/>
      <c r="F45" s="10"/>
      <c r="G45" s="59"/>
      <c r="H45" s="15">
        <f>SUM(D45*1.15+E45*1.12+F45*1.02)/3</f>
        <v>0</v>
      </c>
      <c r="I45" s="61"/>
      <c r="J45" s="46"/>
      <c r="K45" s="46"/>
      <c r="L45" s="46"/>
      <c r="M45" s="46"/>
      <c r="N45" s="46"/>
      <c r="O45" s="46"/>
      <c r="P45" s="47"/>
      <c r="Q45" s="47"/>
      <c r="R45" s="47"/>
      <c r="S45" s="47"/>
      <c r="T45" s="47"/>
      <c r="U45" s="47"/>
      <c r="V45" s="47"/>
    </row>
    <row r="46" spans="1:22">
      <c r="A46" s="47"/>
      <c r="B46" s="44"/>
      <c r="C46" s="46"/>
      <c r="D46" s="46"/>
      <c r="E46" s="46"/>
      <c r="F46" s="46"/>
      <c r="G46" s="46"/>
      <c r="H46" s="46"/>
      <c r="I46" s="46"/>
      <c r="J46" s="46"/>
      <c r="K46" s="46"/>
      <c r="L46" s="46"/>
      <c r="M46" s="46"/>
      <c r="N46" s="46"/>
      <c r="O46" s="46"/>
      <c r="P46" s="47"/>
      <c r="Q46" s="47"/>
      <c r="R46" s="47"/>
      <c r="S46" s="47"/>
      <c r="T46" s="47"/>
      <c r="U46" s="47"/>
      <c r="V46" s="47"/>
    </row>
    <row r="47" spans="1:22">
      <c r="A47" s="47"/>
      <c r="B47" s="47"/>
      <c r="C47" s="47"/>
      <c r="D47" s="47"/>
      <c r="E47" s="47"/>
      <c r="F47" s="47"/>
      <c r="G47" s="47"/>
      <c r="H47" s="47"/>
      <c r="I47" s="47"/>
      <c r="J47" s="47"/>
      <c r="K47" s="47"/>
      <c r="L47" s="47"/>
      <c r="M47" s="47"/>
      <c r="N47" s="47"/>
      <c r="O47" s="47"/>
      <c r="P47" s="47"/>
      <c r="Q47" s="47"/>
      <c r="R47" s="47"/>
      <c r="S47" s="47"/>
      <c r="T47" s="47"/>
      <c r="U47" s="47"/>
      <c r="V47" s="47"/>
    </row>
    <row r="48" spans="1:22" ht="14.25" customHeight="1">
      <c r="A48" s="47"/>
      <c r="B48" s="46"/>
      <c r="C48" s="128" t="s">
        <v>64</v>
      </c>
      <c r="D48" s="128"/>
      <c r="E48" s="46"/>
      <c r="F48" s="46"/>
      <c r="G48" s="46"/>
      <c r="H48" s="46"/>
      <c r="I48" s="46"/>
      <c r="J48" s="46"/>
      <c r="K48" s="46"/>
      <c r="L48" s="46"/>
      <c r="M48" s="46"/>
      <c r="N48" s="46"/>
      <c r="O48" s="46"/>
      <c r="P48" s="47"/>
      <c r="Q48" s="47"/>
      <c r="R48" s="47"/>
      <c r="S48" s="47"/>
      <c r="T48" s="47"/>
      <c r="U48" s="47"/>
      <c r="V48" s="47"/>
    </row>
    <row r="49" spans="1:22">
      <c r="A49" s="47"/>
      <c r="B49" s="46"/>
      <c r="C49" s="129"/>
      <c r="D49" s="129"/>
      <c r="E49" s="46"/>
      <c r="F49" s="46"/>
      <c r="G49" s="46"/>
      <c r="H49" s="46"/>
      <c r="I49" s="46"/>
      <c r="J49" s="46"/>
      <c r="K49" s="46"/>
      <c r="L49" s="46"/>
      <c r="M49" s="46"/>
      <c r="N49" s="46"/>
      <c r="O49" s="46"/>
      <c r="P49" s="47"/>
      <c r="Q49" s="47"/>
      <c r="R49" s="47"/>
      <c r="S49" s="47"/>
      <c r="T49" s="47"/>
      <c r="U49" s="47"/>
      <c r="V49" s="47"/>
    </row>
    <row r="50" spans="1:22">
      <c r="A50" s="47"/>
      <c r="B50" s="46"/>
      <c r="C50" s="55" t="s">
        <v>65</v>
      </c>
      <c r="D50" s="124">
        <f>M29+H39</f>
        <v>0</v>
      </c>
      <c r="E50" s="124"/>
      <c r="F50" s="124"/>
      <c r="G50" s="46"/>
      <c r="H50" s="46"/>
      <c r="I50" s="46"/>
      <c r="J50" s="46"/>
      <c r="K50" s="46"/>
      <c r="L50" s="46"/>
      <c r="M50" s="46"/>
      <c r="N50" s="46"/>
      <c r="O50" s="46"/>
      <c r="P50" s="47"/>
      <c r="Q50" s="47"/>
      <c r="R50" s="47"/>
      <c r="S50" s="47"/>
      <c r="T50" s="47"/>
      <c r="U50" s="47"/>
      <c r="V50" s="47"/>
    </row>
    <row r="51" spans="1:22">
      <c r="A51" s="47"/>
      <c r="B51" s="46"/>
      <c r="C51" s="55" t="s">
        <v>40</v>
      </c>
      <c r="D51" s="125">
        <f>SUM(H44)</f>
        <v>0</v>
      </c>
      <c r="E51" s="125"/>
      <c r="F51" s="125"/>
      <c r="G51" s="46"/>
      <c r="H51" s="46"/>
      <c r="I51" s="46"/>
      <c r="J51" s="46"/>
      <c r="K51" s="46"/>
      <c r="L51" s="46"/>
      <c r="M51" s="46"/>
      <c r="N51" s="46"/>
      <c r="O51" s="46"/>
      <c r="P51" s="47"/>
      <c r="Q51" s="47"/>
      <c r="R51" s="47"/>
      <c r="S51" s="47"/>
      <c r="T51" s="47"/>
      <c r="U51" s="47"/>
      <c r="V51" s="47"/>
    </row>
    <row r="52" spans="1:22" ht="14.5" thickBot="1">
      <c r="A52" s="47"/>
      <c r="B52" s="46"/>
      <c r="C52" s="56" t="s">
        <v>66</v>
      </c>
      <c r="D52" s="126">
        <f>SUM(H45)</f>
        <v>0</v>
      </c>
      <c r="E52" s="126"/>
      <c r="F52" s="126"/>
      <c r="G52" s="46"/>
      <c r="H52" s="46"/>
      <c r="I52" s="46"/>
      <c r="J52" s="46"/>
      <c r="K52" s="46"/>
      <c r="L52" s="46"/>
      <c r="M52" s="46"/>
      <c r="N52" s="46"/>
      <c r="O52" s="46"/>
      <c r="P52" s="47"/>
      <c r="Q52" s="47"/>
      <c r="R52" s="47"/>
      <c r="S52" s="47"/>
      <c r="T52" s="47"/>
      <c r="U52" s="47"/>
      <c r="V52" s="47"/>
    </row>
    <row r="53" spans="1:22" ht="15.75" customHeight="1">
      <c r="A53" s="47"/>
      <c r="B53" s="46"/>
      <c r="C53" s="7" t="s">
        <v>31</v>
      </c>
      <c r="D53" s="127" t="e">
        <f>D50/(D51+D52)</f>
        <v>#DIV/0!</v>
      </c>
      <c r="E53" s="127"/>
      <c r="F53" s="127"/>
      <c r="G53" s="46"/>
      <c r="H53" s="46"/>
      <c r="I53" s="46"/>
      <c r="J53" s="46"/>
      <c r="K53" s="46"/>
      <c r="L53" s="46"/>
      <c r="M53" s="46"/>
      <c r="N53" s="46"/>
      <c r="O53" s="46"/>
      <c r="P53" s="47"/>
      <c r="Q53" s="47"/>
      <c r="R53" s="47"/>
      <c r="S53" s="47"/>
      <c r="T53" s="47"/>
      <c r="U53" s="47"/>
      <c r="V53" s="47"/>
    </row>
    <row r="54" spans="1:22">
      <c r="A54" s="47"/>
      <c r="B54" s="46"/>
      <c r="C54" s="46"/>
      <c r="D54" s="46"/>
      <c r="E54" s="46"/>
      <c r="F54" s="46"/>
      <c r="G54" s="46"/>
      <c r="H54" s="46"/>
      <c r="I54" s="46"/>
      <c r="J54" s="46"/>
      <c r="K54" s="46"/>
      <c r="L54" s="46"/>
      <c r="M54" s="46"/>
      <c r="N54" s="46"/>
      <c r="O54" s="46"/>
      <c r="P54" s="47"/>
      <c r="Q54" s="47"/>
      <c r="R54" s="47"/>
      <c r="S54" s="47"/>
      <c r="T54" s="47"/>
      <c r="U54" s="47"/>
      <c r="V54" s="47"/>
    </row>
    <row r="55" spans="1:22">
      <c r="A55" s="47"/>
      <c r="B55" s="47"/>
      <c r="C55" s="47"/>
      <c r="D55" s="47"/>
      <c r="E55" s="47"/>
      <c r="F55" s="47"/>
      <c r="G55" s="47"/>
      <c r="H55" s="47"/>
      <c r="I55" s="47"/>
      <c r="J55" s="47"/>
      <c r="K55" s="47"/>
      <c r="L55" s="47"/>
      <c r="M55" s="47"/>
      <c r="N55" s="47"/>
      <c r="O55" s="47"/>
      <c r="P55" s="47"/>
      <c r="Q55" s="47"/>
      <c r="R55" s="47"/>
      <c r="S55" s="47"/>
      <c r="T55" s="47"/>
      <c r="U55" s="47"/>
      <c r="V55" s="47"/>
    </row>
    <row r="56" spans="1:22">
      <c r="A56" s="47"/>
      <c r="B56" s="47"/>
      <c r="C56" s="47"/>
      <c r="D56" s="47"/>
      <c r="E56" s="47"/>
      <c r="F56" s="47"/>
      <c r="G56" s="47"/>
      <c r="H56" s="47"/>
      <c r="I56" s="47"/>
      <c r="J56" s="47"/>
      <c r="K56" s="47"/>
      <c r="L56" s="47"/>
      <c r="M56" s="47"/>
      <c r="N56" s="47"/>
      <c r="O56" s="47"/>
      <c r="P56" s="47"/>
      <c r="Q56" s="47"/>
      <c r="R56" s="47"/>
      <c r="S56" s="47"/>
      <c r="T56" s="47"/>
      <c r="U56" s="47"/>
      <c r="V56" s="47"/>
    </row>
    <row r="57" spans="1:22">
      <c r="A57" s="47"/>
      <c r="B57" s="47"/>
      <c r="C57" s="47"/>
      <c r="D57" s="47"/>
      <c r="E57" s="47"/>
      <c r="F57" s="47"/>
      <c r="G57" s="47"/>
      <c r="H57" s="47"/>
      <c r="I57" s="47"/>
      <c r="J57" s="47"/>
      <c r="K57" s="47"/>
      <c r="L57" s="47"/>
      <c r="M57" s="47"/>
      <c r="N57" s="47"/>
      <c r="O57" s="47"/>
      <c r="P57" s="47"/>
      <c r="Q57" s="47"/>
      <c r="R57" s="47"/>
      <c r="S57" s="47"/>
      <c r="T57" s="47"/>
      <c r="U57" s="47"/>
      <c r="V57" s="47"/>
    </row>
  </sheetData>
  <sheetProtection algorithmName="SHA-512" hashValue="AxbLbyqGmQXPe+d3h5vClSpJ3v33SZh3G+4MBByLLiG5MDD87iOTtxacKUGqVnFuVNBia6RE092BnrJo7yNivg==" saltValue="ZZ6sQG/+xh54XGKIXnvVwQ==" spinCount="100000" sheet="1" objects="1" scenarios="1" selectLockedCells="1"/>
  <mergeCells count="60">
    <mergeCell ref="D50:F50"/>
    <mergeCell ref="D51:F51"/>
    <mergeCell ref="D52:F52"/>
    <mergeCell ref="D53:F53"/>
    <mergeCell ref="C48:D49"/>
    <mergeCell ref="K27:L27"/>
    <mergeCell ref="K28:L28"/>
    <mergeCell ref="K29:L29"/>
    <mergeCell ref="K22:L22"/>
    <mergeCell ref="K23:L23"/>
    <mergeCell ref="K24:L24"/>
    <mergeCell ref="K25:L25"/>
    <mergeCell ref="K26:L26"/>
    <mergeCell ref="I29:J29"/>
    <mergeCell ref="K6:L7"/>
    <mergeCell ref="K8:L8"/>
    <mergeCell ref="K9:L9"/>
    <mergeCell ref="K10:L10"/>
    <mergeCell ref="K11:L11"/>
    <mergeCell ref="K12:L12"/>
    <mergeCell ref="K13:L13"/>
    <mergeCell ref="K14:L14"/>
    <mergeCell ref="K15:L15"/>
    <mergeCell ref="K16:L16"/>
    <mergeCell ref="K17:L17"/>
    <mergeCell ref="K18:L18"/>
    <mergeCell ref="K19:L19"/>
    <mergeCell ref="K20:L20"/>
    <mergeCell ref="K21:L21"/>
    <mergeCell ref="I24:J24"/>
    <mergeCell ref="I25:J25"/>
    <mergeCell ref="I26:J26"/>
    <mergeCell ref="I27:J27"/>
    <mergeCell ref="I28:J28"/>
    <mergeCell ref="I19:J19"/>
    <mergeCell ref="I20:J20"/>
    <mergeCell ref="I21:J21"/>
    <mergeCell ref="I22:J22"/>
    <mergeCell ref="I23:J23"/>
    <mergeCell ref="I14:J14"/>
    <mergeCell ref="I15:J15"/>
    <mergeCell ref="I16:J16"/>
    <mergeCell ref="I17:J17"/>
    <mergeCell ref="I18:J18"/>
    <mergeCell ref="D33:F33"/>
    <mergeCell ref="C33:C34"/>
    <mergeCell ref="M6:M7"/>
    <mergeCell ref="G33:G34"/>
    <mergeCell ref="H33:H34"/>
    <mergeCell ref="D6:F6"/>
    <mergeCell ref="C6:C7"/>
    <mergeCell ref="G6:G7"/>
    <mergeCell ref="H6:H7"/>
    <mergeCell ref="I6:J7"/>
    <mergeCell ref="I8:J8"/>
    <mergeCell ref="I9:J9"/>
    <mergeCell ref="I10:J10"/>
    <mergeCell ref="I11:J11"/>
    <mergeCell ref="I12:J12"/>
    <mergeCell ref="I13:J13"/>
  </mergeCells>
  <phoneticPr fontId="3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7B0411E-3A25-45D6-8AE4-8BF7CBF6399E}">
          <x14:formula1>
            <xm:f>Baggrundsdata!$H$7:$H$12</xm:f>
          </x14:formula1>
          <xm:sqref>H8:H28</xm:sqref>
        </x14:dataValidation>
        <x14:dataValidation type="list" allowBlank="1" showInputMessage="1" showErrorMessage="1" xr:uid="{EEF4228D-6053-4F5B-A73B-6CDEB271EF1B}">
          <x14:formula1>
            <xm:f>Baggrundsdata!$B$7:$B$26</xm:f>
          </x14:formula1>
          <xm:sqref>C8:C28</xm:sqref>
        </x14:dataValidation>
        <x14:dataValidation type="list" allowBlank="1" showInputMessage="1" showErrorMessage="1" xr:uid="{E188C635-106C-4A79-95F6-10957CDC4E18}">
          <x14:formula1>
            <xm:f>Baggrundsdata!$H$16:$H$19</xm:f>
          </x14:formula1>
          <xm:sqref>C35:C38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D20E-6D9D-4AE8-8ED0-9274E3484A1E}">
  <dimension ref="A1:J26"/>
  <sheetViews>
    <sheetView zoomScale="79" workbookViewId="0">
      <selection activeCell="C22" sqref="C22"/>
    </sheetView>
  </sheetViews>
  <sheetFormatPr defaultRowHeight="14.5"/>
  <cols>
    <col min="2" max="2" width="46.54296875" customWidth="1"/>
    <col min="3" max="3" width="16.7265625" customWidth="1"/>
    <col min="4" max="4" width="28" customWidth="1"/>
    <col min="5" max="6" width="18.81640625" customWidth="1"/>
  </cols>
  <sheetData>
    <row r="1" spans="1:6">
      <c r="A1" s="62"/>
      <c r="B1" s="62"/>
      <c r="C1" s="62"/>
      <c r="D1" s="62"/>
      <c r="E1" s="62"/>
      <c r="F1" s="62"/>
    </row>
    <row r="2" spans="1:6" ht="27.5" thickBot="1">
      <c r="A2" s="62"/>
      <c r="B2" s="45" t="s">
        <v>67</v>
      </c>
      <c r="C2" s="46"/>
      <c r="D2" s="46"/>
      <c r="E2" s="46"/>
      <c r="F2" s="46"/>
    </row>
    <row r="3" spans="1:6" ht="17">
      <c r="A3" s="46"/>
      <c r="B3" s="63" t="s">
        <v>0</v>
      </c>
      <c r="C3" s="64" t="s">
        <v>52</v>
      </c>
      <c r="D3" s="90" t="s">
        <v>30</v>
      </c>
      <c r="E3" s="71" t="s">
        <v>68</v>
      </c>
      <c r="F3" s="46"/>
    </row>
    <row r="4" spans="1:6">
      <c r="A4" s="46"/>
      <c r="B4" s="65" t="s">
        <v>4</v>
      </c>
      <c r="C4" s="66">
        <v>7.4099999999999999E-2</v>
      </c>
      <c r="D4" s="77"/>
      <c r="E4" s="98">
        <f>C4*D4</f>
        <v>0</v>
      </c>
      <c r="F4" s="46"/>
    </row>
    <row r="5" spans="1:6" ht="37.5" customHeight="1">
      <c r="A5" s="46"/>
      <c r="B5" s="65" t="s">
        <v>5</v>
      </c>
      <c r="C5" s="66">
        <v>6.9000000000000006E-2</v>
      </c>
      <c r="D5" s="77"/>
      <c r="E5" s="98">
        <f t="shared" ref="E5:E24" si="0">C5*D5</f>
        <v>0</v>
      </c>
      <c r="F5" s="46"/>
    </row>
    <row r="6" spans="1:6" ht="32.25" customHeight="1">
      <c r="A6" s="46"/>
      <c r="B6" s="65" t="s">
        <v>24</v>
      </c>
      <c r="C6" s="66">
        <v>6.8500000000000005E-2</v>
      </c>
      <c r="D6" s="77"/>
      <c r="E6" s="98">
        <f t="shared" si="0"/>
        <v>0</v>
      </c>
      <c r="F6" s="46"/>
    </row>
    <row r="7" spans="1:6">
      <c r="A7" s="46"/>
      <c r="B7" s="65" t="s">
        <v>6</v>
      </c>
      <c r="C7" s="66">
        <v>7.8950000000000006E-2</v>
      </c>
      <c r="D7" s="77"/>
      <c r="E7" s="98">
        <f t="shared" si="0"/>
        <v>0</v>
      </c>
      <c r="F7" s="46"/>
    </row>
    <row r="8" spans="1:6">
      <c r="A8" s="46"/>
      <c r="B8" s="65" t="s">
        <v>7</v>
      </c>
      <c r="C8" s="66">
        <v>8.0699999999999994E-2</v>
      </c>
      <c r="D8" s="77"/>
      <c r="E8" s="98">
        <f t="shared" si="0"/>
        <v>0</v>
      </c>
      <c r="F8" s="46"/>
    </row>
    <row r="9" spans="1:6">
      <c r="A9" s="46"/>
      <c r="B9" s="65" t="s">
        <v>8</v>
      </c>
      <c r="C9" s="66">
        <v>7.1900000000000006E-2</v>
      </c>
      <c r="D9" s="77"/>
      <c r="E9" s="98">
        <f t="shared" si="0"/>
        <v>0</v>
      </c>
      <c r="F9" s="46"/>
    </row>
    <row r="10" spans="1:6">
      <c r="A10" s="46"/>
      <c r="B10" s="130" t="s">
        <v>9</v>
      </c>
      <c r="C10" s="132">
        <v>9.7500000000000003E-2</v>
      </c>
      <c r="D10" s="77"/>
      <c r="E10" s="98">
        <f t="shared" si="0"/>
        <v>0</v>
      </c>
      <c r="F10" s="46"/>
    </row>
    <row r="11" spans="1:6">
      <c r="A11" s="46"/>
      <c r="B11" s="131"/>
      <c r="C11" s="133"/>
      <c r="D11" s="77"/>
      <c r="E11" s="98">
        <f t="shared" si="0"/>
        <v>0</v>
      </c>
      <c r="F11" s="46"/>
    </row>
    <row r="12" spans="1:6">
      <c r="A12" s="46"/>
      <c r="B12" s="65" t="s">
        <v>12</v>
      </c>
      <c r="C12" s="66">
        <v>9.4E-2</v>
      </c>
      <c r="D12" s="77"/>
      <c r="E12" s="98">
        <f t="shared" si="0"/>
        <v>0</v>
      </c>
      <c r="F12" s="46"/>
    </row>
    <row r="13" spans="1:6">
      <c r="A13" s="46"/>
      <c r="B13" s="65" t="s">
        <v>13</v>
      </c>
      <c r="C13" s="66">
        <v>9.7500000000000003E-2</v>
      </c>
      <c r="D13" s="77"/>
      <c r="E13" s="98">
        <f t="shared" si="0"/>
        <v>0</v>
      </c>
      <c r="F13" s="46"/>
    </row>
    <row r="14" spans="1:6">
      <c r="A14" s="46"/>
      <c r="B14" s="65" t="s">
        <v>14</v>
      </c>
      <c r="C14" s="66">
        <v>6.4799999999999996E-2</v>
      </c>
      <c r="D14" s="77"/>
      <c r="E14" s="98">
        <f t="shared" si="0"/>
        <v>0</v>
      </c>
      <c r="F14" s="46"/>
    </row>
    <row r="15" spans="1:6">
      <c r="A15" s="46"/>
      <c r="B15" s="65" t="s">
        <v>15</v>
      </c>
      <c r="C15" s="66">
        <v>6.4799999999999996E-2</v>
      </c>
      <c r="D15" s="77"/>
      <c r="E15" s="98">
        <f t="shared" si="0"/>
        <v>0</v>
      </c>
      <c r="F15" s="46"/>
    </row>
    <row r="16" spans="1:6">
      <c r="A16" s="46"/>
      <c r="B16" s="65" t="s">
        <v>16</v>
      </c>
      <c r="C16" s="66">
        <v>5.7599999999999998E-2</v>
      </c>
      <c r="D16" s="77"/>
      <c r="E16" s="98">
        <f t="shared" si="0"/>
        <v>0</v>
      </c>
      <c r="F16" s="46"/>
    </row>
    <row r="17" spans="1:10" ht="30">
      <c r="A17" s="46"/>
      <c r="B17" s="65" t="s">
        <v>32</v>
      </c>
      <c r="C17" s="66">
        <v>5.7099999999999998E-2</v>
      </c>
      <c r="D17" s="77"/>
      <c r="E17" s="98">
        <f t="shared" si="0"/>
        <v>0</v>
      </c>
      <c r="F17" s="46"/>
    </row>
    <row r="18" spans="1:10" ht="58">
      <c r="A18" s="46"/>
      <c r="B18" s="65" t="s">
        <v>33</v>
      </c>
      <c r="C18" s="66">
        <v>5.7099999999999998E-2</v>
      </c>
      <c r="D18" s="77"/>
      <c r="E18" s="98">
        <f t="shared" si="0"/>
        <v>0</v>
      </c>
      <c r="F18" s="46"/>
    </row>
    <row r="19" spans="1:10">
      <c r="A19" s="46"/>
      <c r="B19" s="65" t="s">
        <v>17</v>
      </c>
      <c r="C19" s="66">
        <v>7.2999999999999995E-2</v>
      </c>
      <c r="D19" s="77"/>
      <c r="E19" s="98">
        <f t="shared" si="0"/>
        <v>0</v>
      </c>
      <c r="F19" s="46"/>
    </row>
    <row r="20" spans="1:10">
      <c r="A20" s="46"/>
      <c r="B20" s="65" t="s">
        <v>18</v>
      </c>
      <c r="C20" s="66">
        <v>6.9400000000000003E-2</v>
      </c>
      <c r="D20" s="77"/>
      <c r="E20" s="98">
        <f t="shared" si="0"/>
        <v>0</v>
      </c>
      <c r="F20" s="46"/>
    </row>
    <row r="21" spans="1:10">
      <c r="A21" s="46"/>
      <c r="B21" s="65" t="s">
        <v>19</v>
      </c>
      <c r="C21" s="66">
        <v>6.5799999999999997E-2</v>
      </c>
      <c r="D21" s="77"/>
      <c r="E21" s="98">
        <f t="shared" si="0"/>
        <v>0</v>
      </c>
      <c r="F21" s="46"/>
    </row>
    <row r="22" spans="1:10" ht="30">
      <c r="A22" s="46"/>
      <c r="B22" s="65" t="s">
        <v>81</v>
      </c>
      <c r="C22" s="77"/>
      <c r="D22" s="77"/>
      <c r="E22" s="98">
        <f t="shared" si="0"/>
        <v>0</v>
      </c>
      <c r="F22" s="46"/>
    </row>
    <row r="23" spans="1:10">
      <c r="A23" s="46"/>
      <c r="B23" s="65" t="s">
        <v>20</v>
      </c>
      <c r="C23" s="66">
        <v>7.3300000000000004E-2</v>
      </c>
      <c r="D23" s="77"/>
      <c r="E23" s="98">
        <f t="shared" si="0"/>
        <v>0</v>
      </c>
      <c r="F23" s="46"/>
    </row>
    <row r="24" spans="1:10" ht="42.5" thickBot="1">
      <c r="A24" s="46"/>
      <c r="B24" s="67" t="s">
        <v>21</v>
      </c>
      <c r="C24" s="68">
        <v>0</v>
      </c>
      <c r="D24" s="78"/>
      <c r="E24" s="98">
        <f t="shared" si="0"/>
        <v>0</v>
      </c>
      <c r="F24" s="46"/>
      <c r="J24" s="100"/>
    </row>
    <row r="25" spans="1:10" ht="16.5" thickBot="1">
      <c r="A25" s="46"/>
      <c r="B25" s="69" t="s">
        <v>53</v>
      </c>
      <c r="C25" s="70"/>
      <c r="D25" s="79"/>
      <c r="E25" s="99">
        <f>SUM(E4:E24)</f>
        <v>0</v>
      </c>
      <c r="F25" s="46"/>
    </row>
    <row r="26" spans="1:10">
      <c r="A26" s="46"/>
      <c r="B26" s="46"/>
      <c r="C26" s="46"/>
      <c r="D26" s="46"/>
      <c r="E26" s="46"/>
      <c r="F26" s="46"/>
    </row>
  </sheetData>
  <sheetProtection algorithmName="SHA-512" hashValue="wkyp6S5841DOs/qcxbCjGXsBDo8oO626bT0jSsLoDWaKiNDniKDetFPNgbezB+CT/IN4f1My52rzBXjG3ALTCw==" saltValue="+AKbwa2UXmnx/91jLtA+Ag==" spinCount="100000" sheet="1" objects="1" scenarios="1" selectLockedCells="1"/>
  <mergeCells count="2">
    <mergeCell ref="B10:B11"/>
    <mergeCell ref="C10: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showGridLines="0" zoomScale="89" zoomScaleNormal="89" workbookViewId="0">
      <selection activeCell="H20" sqref="H20:H21"/>
    </sheetView>
  </sheetViews>
  <sheetFormatPr defaultColWidth="9.1796875" defaultRowHeight="14"/>
  <cols>
    <col min="1" max="1" width="9.1796875" style="17"/>
    <col min="2" max="2" width="51.1796875" style="17" bestFit="1" customWidth="1"/>
    <col min="3" max="3" width="9.1796875" style="17"/>
    <col min="4" max="4" width="13.453125" style="17" customWidth="1"/>
    <col min="5" max="5" width="11.7265625" style="17" bestFit="1" customWidth="1"/>
    <col min="6" max="6" width="0" style="17" hidden="1" customWidth="1"/>
    <col min="7" max="7" width="9.1796875" style="17"/>
    <col min="8" max="8" width="62.81640625" style="17" bestFit="1" customWidth="1"/>
    <col min="9" max="9" width="12.7265625" style="17" customWidth="1"/>
    <col min="10" max="10" width="9.1796875" style="17"/>
    <col min="11" max="11" width="24.7265625" style="17" bestFit="1" customWidth="1"/>
    <col min="12" max="13" width="14.7265625" style="17" bestFit="1" customWidth="1"/>
    <col min="14" max="14" width="15.81640625" style="17" bestFit="1" customWidth="1"/>
    <col min="15" max="15" width="18.81640625" style="17" customWidth="1"/>
    <col min="16" max="16" width="19.1796875" style="17" bestFit="1" customWidth="1"/>
    <col min="17" max="17" width="9.1796875" style="17"/>
    <col min="18" max="18" width="18.81640625" style="17" bestFit="1" customWidth="1"/>
    <col min="19" max="16384" width="9.1796875" style="17"/>
  </cols>
  <sheetData>
    <row r="1" spans="1:23">
      <c r="A1" s="16"/>
      <c r="B1" s="1"/>
      <c r="C1" s="2"/>
      <c r="D1" s="1"/>
      <c r="E1" s="1"/>
      <c r="F1" s="1"/>
      <c r="G1" s="1"/>
      <c r="H1" s="1"/>
      <c r="I1" s="16"/>
      <c r="J1" s="1"/>
      <c r="K1" s="1"/>
      <c r="L1" s="3"/>
      <c r="M1" s="3"/>
      <c r="N1" s="3"/>
      <c r="O1" s="3"/>
      <c r="P1" s="3"/>
      <c r="Q1" s="3"/>
      <c r="R1" s="3"/>
      <c r="S1" s="3"/>
      <c r="T1" s="3"/>
      <c r="U1" s="3"/>
      <c r="V1" s="3"/>
      <c r="W1" s="3"/>
    </row>
    <row r="2" spans="1:23">
      <c r="A2" s="16"/>
      <c r="B2" s="1"/>
      <c r="C2" s="1"/>
      <c r="D2" s="1"/>
      <c r="E2" s="1"/>
      <c r="F2" s="1"/>
      <c r="G2" s="1"/>
      <c r="H2" s="1"/>
      <c r="I2" s="1"/>
      <c r="J2" s="2"/>
      <c r="K2" s="2"/>
      <c r="L2" s="18"/>
      <c r="M2" s="18"/>
      <c r="N2" s="3"/>
      <c r="O2" s="3"/>
      <c r="P2" s="3"/>
      <c r="Q2" s="3"/>
      <c r="R2" s="3"/>
      <c r="S2" s="3"/>
      <c r="T2" s="3"/>
      <c r="U2" s="3"/>
      <c r="V2" s="3"/>
      <c r="W2" s="3"/>
    </row>
    <row r="3" spans="1:23">
      <c r="A3" s="16"/>
      <c r="B3" s="1"/>
      <c r="C3" s="1"/>
      <c r="D3" s="1"/>
      <c r="E3" s="1"/>
      <c r="F3" s="1"/>
      <c r="G3" s="1"/>
      <c r="H3" s="1"/>
      <c r="I3" s="1"/>
      <c r="J3" s="1"/>
      <c r="K3" s="1"/>
      <c r="L3" s="3"/>
      <c r="M3" s="3"/>
      <c r="N3" s="3"/>
      <c r="O3" s="3"/>
      <c r="P3" s="3"/>
      <c r="Q3" s="3"/>
      <c r="R3" s="3"/>
      <c r="S3" s="3"/>
      <c r="T3" s="3"/>
      <c r="U3" s="3"/>
      <c r="V3" s="3"/>
      <c r="W3" s="3"/>
    </row>
    <row r="4" spans="1:23" ht="20.5">
      <c r="A4" s="16"/>
      <c r="B4" s="88" t="s">
        <v>71</v>
      </c>
      <c r="C4" s="16"/>
      <c r="D4" s="1"/>
      <c r="E4" s="1"/>
      <c r="F4" s="1"/>
      <c r="G4" s="1"/>
      <c r="H4" s="1"/>
      <c r="I4" s="1"/>
      <c r="J4" s="1">
        <f>'CO2-intensitet'!Q4</f>
        <v>0</v>
      </c>
      <c r="K4" s="1"/>
      <c r="L4" s="3"/>
      <c r="M4" s="3"/>
      <c r="N4" s="3"/>
      <c r="O4" s="3"/>
      <c r="P4" s="3"/>
      <c r="Q4" s="3"/>
      <c r="R4" s="3"/>
      <c r="S4" s="3"/>
      <c r="T4" s="3"/>
      <c r="U4" s="3"/>
      <c r="V4" s="3"/>
      <c r="W4" s="3"/>
    </row>
    <row r="5" spans="1:23" ht="17.5">
      <c r="A5" s="4"/>
      <c r="B5" s="4"/>
      <c r="C5" s="4"/>
      <c r="D5" s="5"/>
      <c r="E5" s="5"/>
      <c r="F5" s="5"/>
      <c r="G5" s="5"/>
      <c r="H5" s="5"/>
      <c r="I5" s="5"/>
      <c r="J5" s="5"/>
      <c r="K5" s="5"/>
      <c r="L5" s="19"/>
      <c r="M5" s="19"/>
      <c r="N5" s="19"/>
      <c r="O5" s="19"/>
      <c r="P5" s="19"/>
      <c r="Q5" s="19"/>
      <c r="R5" s="19"/>
      <c r="S5" s="19"/>
      <c r="T5" s="19"/>
      <c r="U5" s="19"/>
      <c r="V5" s="19"/>
      <c r="W5" s="20"/>
    </row>
    <row r="6" spans="1:23" ht="28">
      <c r="A6" s="16"/>
      <c r="B6" s="21" t="s">
        <v>0</v>
      </c>
      <c r="C6" s="21" t="s">
        <v>22</v>
      </c>
      <c r="D6" s="89" t="s">
        <v>69</v>
      </c>
      <c r="E6" s="89" t="s">
        <v>70</v>
      </c>
      <c r="F6" s="22"/>
      <c r="G6" s="22"/>
      <c r="H6" s="23" t="s">
        <v>1</v>
      </c>
      <c r="I6" s="22"/>
      <c r="J6" s="16"/>
      <c r="K6" s="24"/>
      <c r="L6" s="25"/>
      <c r="M6" s="25"/>
      <c r="N6" s="25"/>
      <c r="O6" s="26"/>
      <c r="P6" s="25"/>
    </row>
    <row r="7" spans="1:23">
      <c r="A7" s="16"/>
      <c r="B7" s="27" t="s">
        <v>4</v>
      </c>
      <c r="C7" s="28" t="s">
        <v>11</v>
      </c>
      <c r="D7" s="29">
        <v>15.07</v>
      </c>
      <c r="E7" s="28">
        <v>63.03</v>
      </c>
      <c r="F7" s="30" t="s">
        <v>25</v>
      </c>
      <c r="G7" s="31"/>
      <c r="H7" s="22" t="s">
        <v>41</v>
      </c>
      <c r="I7" s="22"/>
      <c r="J7" s="16"/>
      <c r="K7" s="32"/>
      <c r="L7" s="33"/>
      <c r="M7" s="33"/>
      <c r="N7" s="33"/>
      <c r="O7" s="33"/>
      <c r="P7" s="33"/>
    </row>
    <row r="8" spans="1:23">
      <c r="A8" s="16"/>
      <c r="B8" s="34" t="s">
        <v>5</v>
      </c>
      <c r="C8" s="28" t="s">
        <v>11</v>
      </c>
      <c r="D8" s="29">
        <v>14.05</v>
      </c>
      <c r="E8" s="35">
        <v>58.77</v>
      </c>
      <c r="F8" s="30" t="s">
        <v>25</v>
      </c>
      <c r="G8" s="31"/>
      <c r="H8" s="22" t="s">
        <v>42</v>
      </c>
      <c r="I8" s="22"/>
      <c r="J8" s="16"/>
      <c r="K8" s="32"/>
      <c r="L8" s="33"/>
      <c r="M8" s="33"/>
      <c r="N8" s="33"/>
      <c r="O8" s="33"/>
      <c r="P8" s="33"/>
    </row>
    <row r="9" spans="1:23">
      <c r="A9" s="16"/>
      <c r="B9" s="36" t="s">
        <v>24</v>
      </c>
      <c r="C9" s="28" t="s">
        <v>11</v>
      </c>
      <c r="D9" s="29">
        <v>13.93</v>
      </c>
      <c r="E9" s="37">
        <v>58.27</v>
      </c>
      <c r="F9" s="30" t="s">
        <v>25</v>
      </c>
      <c r="G9" s="31"/>
      <c r="H9" s="22" t="s">
        <v>78</v>
      </c>
      <c r="I9" s="22"/>
      <c r="J9" s="16"/>
      <c r="K9" s="16"/>
    </row>
    <row r="10" spans="1:23">
      <c r="A10" s="16"/>
      <c r="B10" s="38" t="s">
        <v>6</v>
      </c>
      <c r="C10" s="28" t="s">
        <v>11</v>
      </c>
      <c r="D10" s="29">
        <v>15.95</v>
      </c>
      <c r="E10" s="37">
        <v>66.709999999999994</v>
      </c>
      <c r="F10" s="30" t="s">
        <v>25</v>
      </c>
      <c r="G10" s="31"/>
      <c r="H10" s="22" t="s">
        <v>80</v>
      </c>
      <c r="I10" s="22"/>
      <c r="J10" s="16"/>
      <c r="K10" s="16"/>
    </row>
    <row r="11" spans="1:23">
      <c r="A11" s="16"/>
      <c r="B11" s="38" t="s">
        <v>7</v>
      </c>
      <c r="C11" s="28" t="s">
        <v>11</v>
      </c>
      <c r="D11" s="29">
        <v>14.36</v>
      </c>
      <c r="E11" s="37">
        <v>60.06</v>
      </c>
      <c r="F11" s="30" t="s">
        <v>25</v>
      </c>
      <c r="G11" s="31"/>
      <c r="H11" s="22" t="s">
        <v>79</v>
      </c>
      <c r="I11" s="22"/>
      <c r="J11" s="16"/>
      <c r="K11" s="16"/>
    </row>
    <row r="12" spans="1:23">
      <c r="A12" s="16"/>
      <c r="B12" s="36" t="s">
        <v>8</v>
      </c>
      <c r="C12" s="28" t="s">
        <v>11</v>
      </c>
      <c r="D12" s="29">
        <v>15.07</v>
      </c>
      <c r="E12" s="37">
        <v>63.03</v>
      </c>
      <c r="F12" s="30" t="s">
        <v>25</v>
      </c>
      <c r="G12" s="31"/>
      <c r="H12" s="22" t="s">
        <v>47</v>
      </c>
      <c r="I12" s="22"/>
      <c r="J12" s="16"/>
      <c r="K12" s="16"/>
    </row>
    <row r="13" spans="1:23" ht="30" customHeight="1">
      <c r="A13" s="16"/>
      <c r="B13" s="36" t="s">
        <v>9</v>
      </c>
      <c r="C13" s="28" t="s">
        <v>11</v>
      </c>
      <c r="D13" s="29">
        <v>19.34</v>
      </c>
      <c r="E13" s="37">
        <v>80.900000000000006</v>
      </c>
      <c r="F13" s="30" t="s">
        <v>26</v>
      </c>
      <c r="G13" s="31"/>
      <c r="H13" s="22"/>
      <c r="I13" s="22"/>
      <c r="J13" s="16"/>
      <c r="K13" s="16"/>
    </row>
    <row r="14" spans="1:23">
      <c r="A14" s="16"/>
      <c r="B14" s="36" t="s">
        <v>12</v>
      </c>
      <c r="C14" s="28" t="s">
        <v>11</v>
      </c>
      <c r="D14" s="29">
        <v>18.739999999999998</v>
      </c>
      <c r="E14" s="37">
        <v>78.400000000000006</v>
      </c>
      <c r="F14" s="30" t="s">
        <v>26</v>
      </c>
      <c r="G14" s="31"/>
      <c r="H14" s="22"/>
      <c r="I14" s="22"/>
      <c r="J14" s="16"/>
      <c r="K14" s="16"/>
    </row>
    <row r="15" spans="1:23" ht="17">
      <c r="A15" s="16"/>
      <c r="B15" s="36" t="s">
        <v>13</v>
      </c>
      <c r="C15" s="28" t="s">
        <v>11</v>
      </c>
      <c r="D15" s="29">
        <f>SUM(E15/4.35)*1.04</f>
        <v>19.341609195402302</v>
      </c>
      <c r="E15" s="37">
        <v>80.900000000000006</v>
      </c>
      <c r="F15" s="30" t="s">
        <v>26</v>
      </c>
      <c r="G15" s="31"/>
      <c r="H15" s="86" t="s">
        <v>72</v>
      </c>
      <c r="I15" s="22"/>
      <c r="J15" s="16"/>
      <c r="K15" s="16"/>
    </row>
    <row r="16" spans="1:23">
      <c r="A16" s="16"/>
      <c r="B16" s="38" t="s">
        <v>14</v>
      </c>
      <c r="C16" s="28" t="s">
        <v>11</v>
      </c>
      <c r="D16" s="29">
        <v>12.9</v>
      </c>
      <c r="E16" s="37">
        <v>53.96</v>
      </c>
      <c r="F16" s="30" t="s">
        <v>26</v>
      </c>
      <c r="G16" s="31"/>
      <c r="H16" s="85" t="s">
        <v>41</v>
      </c>
      <c r="I16" s="22"/>
      <c r="J16" s="16"/>
      <c r="K16" s="16"/>
    </row>
    <row r="17" spans="1:11">
      <c r="A17" s="16"/>
      <c r="B17" s="38" t="s">
        <v>15</v>
      </c>
      <c r="C17" s="28" t="s">
        <v>11</v>
      </c>
      <c r="D17" s="29">
        <v>12.12</v>
      </c>
      <c r="E17" s="37">
        <v>50.69</v>
      </c>
      <c r="F17" s="30" t="s">
        <v>26</v>
      </c>
      <c r="G17" s="31"/>
      <c r="H17" s="85" t="s">
        <v>78</v>
      </c>
      <c r="I17" s="22"/>
      <c r="J17" s="16"/>
      <c r="K17" s="16"/>
    </row>
    <row r="18" spans="1:11">
      <c r="A18" s="16"/>
      <c r="B18" s="38" t="s">
        <v>16</v>
      </c>
      <c r="C18" s="28" t="s">
        <v>11</v>
      </c>
      <c r="D18" s="29">
        <v>12.04</v>
      </c>
      <c r="E18" s="37">
        <v>50.36</v>
      </c>
      <c r="F18" s="30" t="s">
        <v>26</v>
      </c>
      <c r="G18" s="31"/>
      <c r="H18" s="85" t="s">
        <v>47</v>
      </c>
      <c r="I18" s="22"/>
      <c r="J18" s="16"/>
      <c r="K18" s="16"/>
    </row>
    <row r="19" spans="1:11" ht="28">
      <c r="A19" s="16"/>
      <c r="B19" s="38" t="s">
        <v>74</v>
      </c>
      <c r="C19" s="28" t="s">
        <v>11</v>
      </c>
      <c r="D19" s="29">
        <v>11.6</v>
      </c>
      <c r="E19" s="37">
        <v>48.52</v>
      </c>
      <c r="F19" s="30" t="s">
        <v>26</v>
      </c>
      <c r="G19" s="31"/>
      <c r="H19" s="85" t="s">
        <v>79</v>
      </c>
      <c r="I19" s="22"/>
      <c r="J19" s="16"/>
      <c r="K19" s="16"/>
    </row>
    <row r="20" spans="1:11" ht="40.5">
      <c r="A20" s="16"/>
      <c r="B20" s="38" t="s">
        <v>75</v>
      </c>
      <c r="C20" s="28" t="s">
        <v>11</v>
      </c>
      <c r="D20" s="29">
        <v>1.99</v>
      </c>
      <c r="E20" s="37">
        <v>8.32</v>
      </c>
      <c r="F20" s="30" t="s">
        <v>26</v>
      </c>
      <c r="G20" s="31"/>
      <c r="H20" s="85"/>
      <c r="I20" s="22"/>
      <c r="J20" s="16"/>
      <c r="K20" s="16"/>
    </row>
    <row r="21" spans="1:11">
      <c r="A21" s="16"/>
      <c r="B21" s="36" t="s">
        <v>17</v>
      </c>
      <c r="C21" s="28" t="s">
        <v>11</v>
      </c>
      <c r="D21" s="29">
        <v>14.86</v>
      </c>
      <c r="E21" s="37">
        <v>62.15</v>
      </c>
      <c r="F21" s="30" t="s">
        <v>26</v>
      </c>
      <c r="G21" s="31"/>
      <c r="H21" s="22"/>
      <c r="I21" s="22"/>
      <c r="J21" s="16"/>
      <c r="K21" s="16"/>
    </row>
    <row r="22" spans="1:11">
      <c r="A22" s="16"/>
      <c r="B22" s="36" t="s">
        <v>18</v>
      </c>
      <c r="C22" s="28" t="s">
        <v>11</v>
      </c>
      <c r="D22" s="29">
        <v>14.16</v>
      </c>
      <c r="E22" s="37">
        <v>59.23</v>
      </c>
      <c r="F22" s="30" t="s">
        <v>26</v>
      </c>
      <c r="G22" s="31"/>
      <c r="H22" s="22"/>
      <c r="I22" s="22"/>
      <c r="J22" s="16"/>
      <c r="K22" s="16"/>
    </row>
    <row r="23" spans="1:11">
      <c r="A23" s="16"/>
      <c r="B23" s="36" t="s">
        <v>19</v>
      </c>
      <c r="C23" s="28" t="s">
        <v>11</v>
      </c>
      <c r="D23" s="29">
        <v>13.41</v>
      </c>
      <c r="E23" s="37">
        <v>56.09</v>
      </c>
      <c r="F23" s="30" t="s">
        <v>26</v>
      </c>
      <c r="G23" s="31"/>
      <c r="H23" s="22"/>
      <c r="I23" s="22"/>
      <c r="J23" s="16"/>
      <c r="K23" s="16"/>
    </row>
    <row r="24" spans="1:11" ht="28">
      <c r="A24" s="16"/>
      <c r="B24" s="38" t="s">
        <v>73</v>
      </c>
      <c r="C24" s="37" t="s">
        <v>10</v>
      </c>
      <c r="D24" s="29">
        <v>203.65</v>
      </c>
      <c r="E24" s="37">
        <v>851.8</v>
      </c>
      <c r="F24" s="30"/>
      <c r="G24" s="31"/>
      <c r="H24" s="22"/>
      <c r="I24" s="6"/>
      <c r="J24" s="1"/>
      <c r="K24" s="1"/>
    </row>
    <row r="25" spans="1:11">
      <c r="A25" s="16"/>
      <c r="B25" s="38" t="s">
        <v>20</v>
      </c>
      <c r="C25" s="37" t="s">
        <v>29</v>
      </c>
      <c r="D25" s="29">
        <v>13.04</v>
      </c>
      <c r="E25" s="37">
        <v>54.54</v>
      </c>
      <c r="F25" s="30" t="s">
        <v>25</v>
      </c>
      <c r="G25" s="31"/>
      <c r="H25" s="22"/>
      <c r="I25" s="6"/>
      <c r="J25" s="39"/>
      <c r="K25" s="40"/>
    </row>
    <row r="26" spans="1:11" ht="37.5">
      <c r="A26" s="16"/>
      <c r="B26" s="38" t="s">
        <v>21</v>
      </c>
      <c r="C26" s="37" t="s">
        <v>11</v>
      </c>
      <c r="D26" s="29">
        <v>1.36</v>
      </c>
      <c r="E26" s="37">
        <v>5.7</v>
      </c>
      <c r="F26" s="30" t="s">
        <v>26</v>
      </c>
      <c r="G26" s="31"/>
      <c r="H26" s="22"/>
      <c r="I26" s="6"/>
      <c r="J26" s="39"/>
      <c r="K26" s="40"/>
    </row>
    <row r="27" spans="1:11">
      <c r="A27" s="16"/>
      <c r="B27" s="16"/>
      <c r="C27" s="16"/>
      <c r="D27" s="16"/>
      <c r="E27" s="16"/>
      <c r="F27" s="16"/>
      <c r="G27" s="16"/>
      <c r="H27" s="16"/>
      <c r="I27" s="1"/>
      <c r="J27" s="39"/>
      <c r="K27" s="40"/>
    </row>
    <row r="28" spans="1:11">
      <c r="A28" s="16"/>
      <c r="B28" s="16"/>
      <c r="C28" s="16"/>
      <c r="D28" s="16"/>
      <c r="E28" s="16"/>
      <c r="F28" s="16"/>
      <c r="G28" s="16"/>
      <c r="H28" s="16"/>
      <c r="I28" s="1"/>
      <c r="J28" s="39"/>
      <c r="K28" s="40"/>
    </row>
    <row r="29" spans="1:11">
      <c r="A29" s="16"/>
      <c r="B29" s="16"/>
      <c r="C29" s="16"/>
      <c r="D29" s="16"/>
      <c r="E29" s="16"/>
      <c r="F29" s="16"/>
      <c r="G29" s="16"/>
      <c r="H29" s="16"/>
      <c r="I29" s="1"/>
      <c r="J29" s="39"/>
      <c r="K29" s="40"/>
    </row>
    <row r="30" spans="1:11">
      <c r="I30" s="3"/>
      <c r="J30" s="41"/>
      <c r="K30" s="42"/>
    </row>
    <row r="31" spans="1:11">
      <c r="I31" s="3"/>
      <c r="J31" s="41"/>
      <c r="K31" s="42"/>
    </row>
    <row r="32" spans="1:11">
      <c r="I32" s="3"/>
      <c r="J32" s="41"/>
      <c r="K32" s="42"/>
    </row>
    <row r="33" spans="9:11">
      <c r="I33" s="3"/>
      <c r="J33" s="41"/>
      <c r="K33" s="42"/>
    </row>
    <row r="34" spans="9:11">
      <c r="I34" s="3"/>
      <c r="J34" s="41"/>
      <c r="K34" s="42"/>
    </row>
    <row r="35" spans="9:11">
      <c r="I35" s="3"/>
      <c r="J35" s="41"/>
      <c r="K35" s="42"/>
    </row>
    <row r="36" spans="9:11">
      <c r="I36" s="3"/>
      <c r="J36" s="41"/>
      <c r="K36" s="42"/>
    </row>
    <row r="37" spans="9:11">
      <c r="I37" s="3"/>
      <c r="J37" s="41"/>
      <c r="K37" s="42"/>
    </row>
    <row r="38" spans="9:11">
      <c r="I38" s="3"/>
      <c r="J38" s="41"/>
      <c r="K38" s="42"/>
    </row>
    <row r="39" spans="9:11">
      <c r="I39" s="3"/>
      <c r="J39" s="41"/>
      <c r="K39" s="42"/>
    </row>
    <row r="40" spans="9:11">
      <c r="I40" s="3"/>
      <c r="J40" s="41"/>
      <c r="K40" s="42"/>
    </row>
    <row r="41" spans="9:11">
      <c r="I41" s="3"/>
      <c r="J41" s="41"/>
      <c r="K41" s="42"/>
    </row>
    <row r="42" spans="9:11">
      <c r="I42" s="3"/>
      <c r="J42" s="41"/>
      <c r="K42" s="42"/>
    </row>
    <row r="43" spans="9:11">
      <c r="I43" s="3"/>
      <c r="J43" s="41"/>
      <c r="K43" s="42"/>
    </row>
    <row r="44" spans="9:11">
      <c r="I44" s="3"/>
      <c r="J44" s="41"/>
      <c r="K44" s="42"/>
    </row>
    <row r="45" spans="9:11">
      <c r="I45" s="3"/>
      <c r="J45" s="3"/>
      <c r="K45" s="3"/>
    </row>
    <row r="46" spans="9:11">
      <c r="I46" s="3"/>
      <c r="J46" s="3"/>
      <c r="K46" s="3"/>
    </row>
    <row r="47" spans="9:11">
      <c r="I47" s="3"/>
      <c r="J47" s="3"/>
      <c r="K47" s="3"/>
    </row>
    <row r="48" spans="9:11">
      <c r="I48" s="3"/>
      <c r="J48" s="3"/>
      <c r="K48" s="3"/>
    </row>
    <row r="49" spans="9:11">
      <c r="I49" s="3"/>
      <c r="J49" s="3"/>
      <c r="K49" s="3"/>
    </row>
    <row r="50" spans="9:11">
      <c r="I50" s="3"/>
      <c r="J50" s="3"/>
      <c r="K50" s="3"/>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Introduktion</vt:lpstr>
      <vt:lpstr>CO2-intensitet</vt:lpstr>
      <vt:lpstr>Historisk udledning</vt:lpstr>
      <vt:lpstr>Baggrundsdata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Frederik Lynge Halvorsen</dc:creator>
  <cp:lastModifiedBy>Anette Guldmann</cp:lastModifiedBy>
  <dcterms:created xsi:type="dcterms:W3CDTF">2025-02-11T10:35:47Z</dcterms:created>
  <dcterms:modified xsi:type="dcterms:W3CDTF">2025-10-08T17:24:36Z</dcterms:modified>
</cp:coreProperties>
</file>