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B:\ELF\ED\Personmapper\IRK Ida Riise-Knudsen\EU\EPBD\REV EPBD 2023\Implementering EPBD 2023\NBRP\endelig til KOM og ens hjemmeside\"/>
    </mc:Choice>
  </mc:AlternateContent>
  <xr:revisionPtr revIDLastSave="0" documentId="8_{6E01A2FA-64C2-41B7-A03F-5AF89643B09A}" xr6:coauthVersionLast="47" xr6:coauthVersionMax="47" xr10:uidLastSave="{00000000-0000-0000-0000-000000000000}"/>
  <bookViews>
    <workbookView xWindow="-120" yWindow="-120" windowWidth="29040" windowHeight="15720" xr2:uid="{00000000-000D-0000-FFFF-FFFF00000000}"/>
  </bookViews>
  <sheets>
    <sheet name="Overview building stock" sheetId="47" r:id="rId1"/>
    <sheet name="Roadmap" sheetId="41" r:id="rId2"/>
    <sheet name="Finance" sheetId="49" r:id="rId3"/>
    <sheet name="National Trajectory" sheetId="51" r:id="rId4"/>
    <sheet name="Admin" sheetId="39" state="hidden" r:id="rId5"/>
    <sheet name="Styles" sheetId="34" state="hidden" r:id="rId6"/>
  </sheets>
  <definedNames>
    <definedName name="_ftn1" localSheetId="0">'Overview building stock'!$C$261</definedName>
    <definedName name="_ftnref1" localSheetId="0">'Overview building stock'!#REF!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6" i="41" l="1"/>
  <c r="H4" i="51"/>
  <c r="F4" i="51"/>
  <c r="D4" i="51"/>
  <c r="H3" i="51"/>
  <c r="F3" i="51"/>
  <c r="E30" i="47"/>
  <c r="D30" i="47"/>
  <c r="D204" i="47" s="1"/>
  <c r="D203" i="47"/>
  <c r="D202" i="47"/>
  <c r="F14" i="49"/>
  <c r="D92" i="41" l="1"/>
  <c r="D100" i="47" l="1"/>
  <c r="D207" i="47"/>
  <c r="D208" i="47" s="1"/>
  <c r="E93" i="41"/>
  <c r="D185" i="47"/>
  <c r="D161" i="47"/>
  <c r="C4" i="51"/>
  <c r="C5" i="51" s="1"/>
  <c r="E185" i="47"/>
  <c r="E181" i="47" s="1"/>
  <c r="D206" i="47"/>
  <c r="D205" i="47" s="1"/>
  <c r="F123" i="41"/>
  <c r="F122" i="41"/>
  <c r="F125" i="41" s="1"/>
  <c r="E123" i="41"/>
  <c r="E122" i="41"/>
  <c r="E125" i="41" s="1"/>
  <c r="D123" i="41"/>
  <c r="D122" i="41"/>
  <c r="D125" i="41" s="1"/>
  <c r="F105" i="41"/>
  <c r="D21" i="47"/>
  <c r="D63" i="47"/>
  <c r="D53" i="47" s="1"/>
  <c r="D142" i="47"/>
  <c r="D159" i="47" s="1"/>
  <c r="D215" i="47"/>
  <c r="D212" i="47"/>
  <c r="D16" i="47"/>
  <c r="D52" i="47"/>
  <c r="D42" i="47"/>
  <c r="D7" i="47"/>
  <c r="D2" i="47"/>
  <c r="D41" i="47"/>
  <c r="D31" i="47"/>
  <c r="D227" i="47"/>
  <c r="H18" i="51"/>
  <c r="F18" i="51"/>
  <c r="D18" i="51"/>
  <c r="H17" i="51"/>
  <c r="F17" i="51"/>
  <c r="D17" i="51"/>
  <c r="H7" i="51"/>
  <c r="F7" i="51"/>
  <c r="D7" i="51"/>
  <c r="H6" i="51"/>
  <c r="F6" i="51"/>
  <c r="D6" i="51"/>
  <c r="G8" i="51"/>
  <c r="E8" i="51"/>
  <c r="G5" i="51"/>
  <c r="E5" i="51"/>
  <c r="D234" i="47"/>
  <c r="D233" i="47"/>
  <c r="D232" i="47"/>
  <c r="D231" i="47"/>
  <c r="D230" i="47"/>
  <c r="D229" i="47"/>
  <c r="D228" i="47"/>
  <c r="D226" i="47"/>
  <c r="D225" i="47"/>
  <c r="D115" i="47"/>
  <c r="D81" i="47"/>
  <c r="E21" i="47"/>
  <c r="C3" i="51"/>
  <c r="D144" i="47"/>
  <c r="D160" i="47"/>
  <c r="D156" i="47"/>
  <c r="D152" i="47"/>
  <c r="D148" i="47"/>
  <c r="D91" i="47"/>
  <c r="D150" i="47"/>
  <c r="D146" i="47"/>
  <c r="D154" i="47"/>
  <c r="J14" i="49"/>
  <c r="J8" i="49" s="1"/>
  <c r="L14" i="49"/>
  <c r="L8" i="49" s="1"/>
  <c r="F8" i="49"/>
  <c r="G14" i="49"/>
  <c r="G8" i="49" s="1"/>
  <c r="H14" i="49"/>
  <c r="H8" i="49" s="1"/>
  <c r="I14" i="49"/>
  <c r="I8" i="49" s="1"/>
  <c r="K14" i="49"/>
  <c r="K8" i="49" s="1"/>
  <c r="M14" i="49"/>
  <c r="M8" i="49"/>
  <c r="N14" i="49"/>
  <c r="N8" i="49" s="1"/>
  <c r="E14" i="49"/>
  <c r="E8" i="49" s="1"/>
  <c r="E81" i="47"/>
  <c r="F84" i="41"/>
  <c r="E84" i="41"/>
  <c r="D84" i="41"/>
  <c r="H5" i="51"/>
  <c r="F5" i="51"/>
  <c r="F8" i="51" s="1"/>
  <c r="D5" i="51"/>
  <c r="D8" i="51" s="1"/>
  <c r="F33" i="41"/>
  <c r="E33" i="41"/>
  <c r="E20" i="41" s="1"/>
  <c r="D33" i="41"/>
  <c r="D20" i="41" s="1"/>
  <c r="F30" i="41"/>
  <c r="E30" i="41"/>
  <c r="D30" i="41"/>
  <c r="F27" i="41"/>
  <c r="F20" i="41" s="1"/>
  <c r="E27" i="41"/>
  <c r="D27" i="41"/>
  <c r="E19" i="41"/>
  <c r="E13" i="41"/>
  <c r="E16" i="41"/>
  <c r="E3" i="41"/>
  <c r="F19" i="41"/>
  <c r="F13" i="41"/>
  <c r="F3" i="41" s="1"/>
  <c r="F16" i="41"/>
  <c r="D19" i="41"/>
  <c r="D16" i="41"/>
  <c r="D13" i="41"/>
  <c r="D108" i="41"/>
  <c r="F108" i="41"/>
  <c r="E108" i="41"/>
  <c r="F71" i="41"/>
  <c r="E71" i="41"/>
  <c r="D71" i="41"/>
  <c r="D51" i="41"/>
  <c r="E51" i="41"/>
  <c r="F51" i="41"/>
  <c r="D236" i="47"/>
  <c r="D181" i="47"/>
  <c r="F93" i="41"/>
  <c r="D140" i="47"/>
  <c r="D136" i="47"/>
  <c r="D132" i="47"/>
  <c r="D128" i="47"/>
  <c r="D145" i="47" s="1"/>
  <c r="D141" i="47"/>
  <c r="D158" i="47" s="1"/>
  <c r="D123" i="47"/>
  <c r="D119" i="47"/>
  <c r="D111" i="47"/>
  <c r="D127" i="47"/>
  <c r="D125" i="47"/>
  <c r="D124" i="47"/>
  <c r="E84" i="47"/>
  <c r="F95" i="41"/>
  <c r="F94" i="41" s="1"/>
  <c r="F96" i="41"/>
  <c r="D95" i="41"/>
  <c r="D96" i="41"/>
  <c r="D94" i="41"/>
  <c r="E95" i="41"/>
  <c r="E16" i="47"/>
  <c r="E7" i="47"/>
  <c r="E2" i="47" s="1"/>
  <c r="E64" i="41"/>
  <c r="F64" i="41"/>
  <c r="D64" i="41"/>
  <c r="E105" i="41"/>
  <c r="D105" i="41"/>
  <c r="E100" i="41"/>
  <c r="F100" i="41"/>
  <c r="D100" i="41"/>
  <c r="D194" i="47"/>
  <c r="D174" i="47"/>
  <c r="D84" i="47"/>
  <c r="D78" i="47"/>
  <c r="B46" i="34"/>
  <c r="E96" i="41"/>
  <c r="D3" i="41"/>
  <c r="E34" i="41"/>
  <c r="D3" i="51"/>
  <c r="D34" i="41"/>
  <c r="D121" i="41"/>
  <c r="F34" i="41"/>
  <c r="H8" i="51" s="1"/>
  <c r="F121" i="41"/>
  <c r="H2" i="49"/>
  <c r="G2" i="49"/>
  <c r="J2" i="49"/>
  <c r="I2" i="49"/>
  <c r="N2" i="49"/>
  <c r="M2" i="49"/>
  <c r="K2" i="49"/>
  <c r="F2" i="49"/>
  <c r="L2" i="49"/>
  <c r="E2" i="49"/>
  <c r="E94" i="41"/>
  <c r="D74" i="47"/>
  <c r="D64" i="47" s="1"/>
  <c r="D235" i="47"/>
  <c r="E126" i="41" s="1"/>
  <c r="D151" i="47"/>
  <c r="D17" i="47"/>
  <c r="D149" i="47" s="1"/>
  <c r="D147" i="47"/>
  <c r="D155" i="47"/>
  <c r="E121" i="41"/>
  <c r="E17" i="47"/>
  <c r="D87" i="47"/>
  <c r="D101" i="47"/>
  <c r="D75" i="47"/>
  <c r="D124" i="41" l="1"/>
  <c r="E124" i="41"/>
  <c r="F126" i="41"/>
  <c r="F124" i="41" s="1"/>
  <c r="C8" i="51"/>
  <c r="D224" i="47"/>
  <c r="D157" i="47"/>
  <c r="D153" i="47"/>
  <c r="D93" i="41"/>
  <c r="H9" i="51"/>
  <c r="G9" i="51"/>
  <c r="D9" i="51"/>
  <c r="F9" i="51"/>
  <c r="E9" i="51"/>
  <c r="E161" i="47"/>
  <c r="F92" i="41"/>
  <c r="F91" i="41" s="1"/>
  <c r="E92" i="41"/>
  <c r="E91" i="41" s="1"/>
  <c r="D201" i="47" l="1"/>
  <c r="D91" i="41"/>
</calcChain>
</file>

<file path=xl/sharedStrings.xml><?xml version="1.0" encoding="utf-8"?>
<sst xmlns="http://schemas.openxmlformats.org/spreadsheetml/2006/main" count="1654" uniqueCount="447">
  <si>
    <t>No. of indicator</t>
  </si>
  <si>
    <t>NBRP Indicator heading</t>
  </si>
  <si>
    <t>NBRP Indicators disaggregation</t>
  </si>
  <si>
    <t xml:space="preserve">In Year X-2 </t>
  </si>
  <si>
    <t>In 2020</t>
  </si>
  <si>
    <t>Units</t>
  </si>
  <si>
    <t>NBRP Indicator (Mandatory/Miav)</t>
  </si>
  <si>
    <t>Comment</t>
  </si>
  <si>
    <t xml:space="preserve">Number of buildings per type </t>
  </si>
  <si>
    <t>n°</t>
  </si>
  <si>
    <t>Mandatory</t>
  </si>
  <si>
    <t>Residential buildings</t>
  </si>
  <si>
    <t>single-family houses of different types (a)</t>
  </si>
  <si>
    <t xml:space="preserve">n° </t>
  </si>
  <si>
    <t>Miav</t>
  </si>
  <si>
    <t>Miav = Mandatory if available</t>
  </si>
  <si>
    <t>apartment blocks or multi-family buildings (b1)</t>
  </si>
  <si>
    <t>residential building units in apartment blocks or multi-family buildings (b2)</t>
  </si>
  <si>
    <t>out of which social housing (buildings or units)</t>
  </si>
  <si>
    <t>Please specify whether buildings or units</t>
  </si>
  <si>
    <t>Total Residential = R = (a) + (b1) or (a) + (b2)</t>
  </si>
  <si>
    <t>Formula in cells D/E7 may be adapted</t>
  </si>
  <si>
    <t>Non-residential buildings</t>
  </si>
  <si>
    <t>offices (c)</t>
  </si>
  <si>
    <t>educational buildings (d)</t>
  </si>
  <si>
    <t xml:space="preserve">hospitals (e) </t>
  </si>
  <si>
    <t>hotels and restaurants (f)</t>
  </si>
  <si>
    <t>sport facilities (g)</t>
  </si>
  <si>
    <t>wholesale and retail trade services buildings (h)</t>
  </si>
  <si>
    <t>Other type (describe if any) (i)</t>
  </si>
  <si>
    <t>out of which public buildings</t>
  </si>
  <si>
    <t>Total Non Residential = NR</t>
  </si>
  <si>
    <t>Floor area per building type (m²)</t>
  </si>
  <si>
    <t>m²</t>
  </si>
  <si>
    <t xml:space="preserve">apartment blocks or multi-family buildings </t>
  </si>
  <si>
    <t xml:space="preserve">Total Residential = R </t>
  </si>
  <si>
    <t>3A</t>
  </si>
  <si>
    <t>Number of buildings per energy performance class - Residential</t>
  </si>
  <si>
    <t>n° of buildings</t>
  </si>
  <si>
    <t>Cell D31 should match Cell D7</t>
  </si>
  <si>
    <t>EPC classes
Residential</t>
  </si>
  <si>
    <t>A2020</t>
  </si>
  <si>
    <t>Classes can be adapted according to the national scale in force at the time of the submission of the (draft) plan</t>
  </si>
  <si>
    <t>A2015</t>
  </si>
  <si>
    <t>A2010</t>
  </si>
  <si>
    <t>B</t>
  </si>
  <si>
    <t>C</t>
  </si>
  <si>
    <t>D</t>
  </si>
  <si>
    <t xml:space="preserve">E </t>
  </si>
  <si>
    <t>F</t>
  </si>
  <si>
    <t>G</t>
  </si>
  <si>
    <t>Without valid EPC</t>
  </si>
  <si>
    <t>3B</t>
  </si>
  <si>
    <t>Number of buildings per energy performance class - Non-residential</t>
  </si>
  <si>
    <t>Cell D42 should match Cell D16</t>
  </si>
  <si>
    <t>EPC classes
Non-residential</t>
  </si>
  <si>
    <t>4A</t>
  </si>
  <si>
    <t>Floor area per energy performance class - Residential</t>
  </si>
  <si>
    <t>Cell D53 should match Cell D21</t>
  </si>
  <si>
    <t>E</t>
  </si>
  <si>
    <t>4B</t>
  </si>
  <si>
    <t>Floor area per energy performance class - Non-residential</t>
  </si>
  <si>
    <t>Cell D64 should match Cell D30</t>
  </si>
  <si>
    <t xml:space="preserve">Number of NZEBs or (as from 2030 onwards) ZEBs </t>
  </si>
  <si>
    <t>New NZEBs or ZEBs (cumulative)</t>
  </si>
  <si>
    <t>Renovated NZEBs or ZEBs  (cumulative)</t>
  </si>
  <si>
    <t>Floor area of NZEBs or (as from 2030 onwards) ZEBs</t>
  </si>
  <si>
    <t>Floor area of new NZEBs or ZEBs (cumulative)</t>
  </si>
  <si>
    <t>Floor area of Renovated NZEBs or ZEBs  (cumulative)</t>
  </si>
  <si>
    <t>Number of worst performing buildings</t>
  </si>
  <si>
    <t>According to definition of worst-performing buildings</t>
  </si>
  <si>
    <t>By building types</t>
  </si>
  <si>
    <t>Residential</t>
  </si>
  <si>
    <t>Non-Residential</t>
  </si>
  <si>
    <t>Floor area of worst performing buildings</t>
  </si>
  <si>
    <t>Number of energy performance certificates per building type</t>
  </si>
  <si>
    <t>number of EPCs</t>
  </si>
  <si>
    <t>Valid EPCs (i.e &lt; 10 years)</t>
  </si>
  <si>
    <t>Formula in cell D91 may be adapted</t>
  </si>
  <si>
    <t>Number of energy performance certificates per  energy performance class</t>
  </si>
  <si>
    <t>Cell 101 should match cell D87</t>
  </si>
  <si>
    <t>Please ensure coherence with indicators 3 and 4 (A and B)</t>
  </si>
  <si>
    <t>Number of annualy renovated buildings per type</t>
  </si>
  <si>
    <t>Can be estimated based on funding schemes, building permits or other sources to be explained in the narrative part</t>
  </si>
  <si>
    <t>Light 
(3%&lt;energy savings&lt;30%)</t>
  </si>
  <si>
    <t>residential buildings</t>
  </si>
  <si>
    <t>non-residential buildings</t>
  </si>
  <si>
    <t>only public buildings</t>
  </si>
  <si>
    <t>total</t>
  </si>
  <si>
    <t>Medium
(30%&lt;energy savings&lt;60%)</t>
  </si>
  <si>
    <t>Deep
 (energy savings &gt;60%)</t>
  </si>
  <si>
    <t>Total</t>
  </si>
  <si>
    <t>Number of buildings renovated at any depth</t>
  </si>
  <si>
    <t>estimated average renovation depth</t>
  </si>
  <si>
    <t>%</t>
  </si>
  <si>
    <t>Average energy savings achieved by all renovated buildings at any depth</t>
  </si>
  <si>
    <t>Floor area renovated per building type</t>
  </si>
  <si>
    <t>Light 
(&lt; 30 % energy savings)</t>
  </si>
  <si>
    <t>Deep 
(energy savings &gt;60%)</t>
  </si>
  <si>
    <t>Floor area renovated at any depth</t>
  </si>
  <si>
    <t>Annual renovation rates per building type and renovation depth</t>
  </si>
  <si>
    <t>All values are calculated</t>
  </si>
  <si>
    <t>incl. public buildings</t>
  </si>
  <si>
    <t>TOTAL</t>
  </si>
  <si>
    <t>% of floor area that underwent a renovation at any depth</t>
  </si>
  <si>
    <t>Primary annual energy consumption per building type</t>
  </si>
  <si>
    <t>ktoe</t>
  </si>
  <si>
    <t>Total PE consumption of the entire building stock</t>
  </si>
  <si>
    <t>Formulas in cells D/E165 may be adapted</t>
  </si>
  <si>
    <t>Primary annual energy consumption per end use (EPBD uses as per Annex I)</t>
  </si>
  <si>
    <t>Cell D174 should match D161</t>
  </si>
  <si>
    <t>Space heating</t>
  </si>
  <si>
    <t>These are the categories of Annex I, MS are invited to refere to the disaggregation of FEC EUROSTAT dataset</t>
  </si>
  <si>
    <t>Space cooling</t>
  </si>
  <si>
    <t>Domestic hot water</t>
  </si>
  <si>
    <t>Ventilation</t>
  </si>
  <si>
    <t>Built-in Lighting</t>
  </si>
  <si>
    <t>Other technical building systems</t>
  </si>
  <si>
    <t>Final annual energy consumption per building type</t>
  </si>
  <si>
    <t>Total FE consumption of the entire building stock</t>
  </si>
  <si>
    <t>residential building units  in apartment blocks or multi-family buildings (b2)</t>
  </si>
  <si>
    <t>Formulas in cells D/E185 may be adapted</t>
  </si>
  <si>
    <t>Final annual energy consumption per end use (EPBD uses as per Annex I)</t>
  </si>
  <si>
    <t>Cell D194 should match D181</t>
  </si>
  <si>
    <t>Primary Energy savings</t>
  </si>
  <si>
    <t>Total of PE savings vs previous NBRP/LTRS</t>
  </si>
  <si>
    <t>Cell D165 - value of the previous NBRP/LTRS</t>
  </si>
  <si>
    <t>Non-residential</t>
  </si>
  <si>
    <t>Cell D173 - value of the previous NBRP/LTRS</t>
  </si>
  <si>
    <t>out of which in public buildings</t>
  </si>
  <si>
    <t>Final Energy savings</t>
  </si>
  <si>
    <t>Total of FE savings vs previous NBRP/LTRS</t>
  </si>
  <si>
    <t>Cell D185 - value of the previous NBRP/LTRS</t>
  </si>
  <si>
    <t>Cell D193 - value of the previous NBRP/LTRS</t>
  </si>
  <si>
    <t xml:space="preserve">Share of renewable energy in the building sector </t>
  </si>
  <si>
    <t>73 (2024)</t>
  </si>
  <si>
    <t>71 (2021)</t>
  </si>
  <si>
    <t>Please indicate whether this is the share of renewables in total final energy consumption of buildings (like for RED Article 15a) or the share of renewables in final energy consumption with the EPBD scope (an estimate or calculated value based on available data).</t>
  </si>
  <si>
    <t>Total Annual operational greenhouse gas emissions per building type</t>
  </si>
  <si>
    <t>MtCO₂eq</t>
  </si>
  <si>
    <t>Direct + indirect emmissions for the entire building stock</t>
  </si>
  <si>
    <t xml:space="preserve">single-family houses of different types </t>
  </si>
  <si>
    <t xml:space="preserve">residential building units in apartment blocks or multi-family buildings </t>
  </si>
  <si>
    <t>Annual operational greenhouse gas emissions per building type per m²</t>
  </si>
  <si>
    <t>kgCO₂eq/m²</t>
  </si>
  <si>
    <t>Direct + indirect emmissions per m². Equation corrected (*10^9)</t>
  </si>
  <si>
    <t>single-family houses of different types</t>
  </si>
  <si>
    <t xml:space="preserve">Total Residential </t>
  </si>
  <si>
    <t>Equation corrected (*10^9) . Formatting of cell changed</t>
  </si>
  <si>
    <t>Total Non Residential</t>
  </si>
  <si>
    <t>Annual operational greenhouse gas emission reduction per building type</t>
  </si>
  <si>
    <t>kgCO₂eq</t>
  </si>
  <si>
    <t>GHG per m² savings compared to previous NBRP/LTRS</t>
  </si>
  <si>
    <t>Cell D215 - value of the previous NBRP/LTRS</t>
  </si>
  <si>
    <t>Cell D223 - value of the previous NBRP/LTRS</t>
  </si>
  <si>
    <t>Primary energy factors per energy carrier</t>
  </si>
  <si>
    <t xml:space="preserve"> (fPnren, fPren, fPtot)</t>
  </si>
  <si>
    <t>MS can use  EN ISO 52000 tables to report the PEFs</t>
  </si>
  <si>
    <t>Non-renewable
 (fPnren)</t>
  </si>
  <si>
    <t>District heating</t>
  </si>
  <si>
    <t>n.a</t>
  </si>
  <si>
    <t>Table can be adapted to national context</t>
  </si>
  <si>
    <t>Electricity</t>
  </si>
  <si>
    <t>Gas</t>
  </si>
  <si>
    <t>Biomasse</t>
  </si>
  <si>
    <t>Oil</t>
  </si>
  <si>
    <t>Renewable
 (fPren)</t>
  </si>
  <si>
    <t>Total 
(fPtot)</t>
  </si>
  <si>
    <t>Primary energy factors - non-renewable</t>
  </si>
  <si>
    <t>Primary energy factors - renewable</t>
  </si>
  <si>
    <t xml:space="preserve">total primary energy factors </t>
  </si>
  <si>
    <t>Others:</t>
  </si>
  <si>
    <t>Definition of nearly-zero energy building for new and existing buildings</t>
  </si>
  <si>
    <t>Cost-optimal minimum requirements for new and existing buildings</t>
  </si>
  <si>
    <t>Overview of the legal and administrative framework</t>
  </si>
  <si>
    <t>Optional</t>
  </si>
  <si>
    <t>Energy poverty</t>
  </si>
  <si>
    <t>% of people affected by energy poverty</t>
  </si>
  <si>
    <t>proportion of disposable household income spent on energy</t>
  </si>
  <si>
    <t>Possibly disaggregated by electricity, gas and other fuels and/or level of income</t>
  </si>
  <si>
    <t>population living in inadequate dwelling conditions</t>
  </si>
  <si>
    <t xml:space="preserve">thousand </t>
  </si>
  <si>
    <t>Other (please specify)</t>
  </si>
  <si>
    <t>MW</t>
  </si>
  <si>
    <t>GWh</t>
  </si>
  <si>
    <t>NBRP Indicators</t>
  </si>
  <si>
    <t>Data (targets)</t>
  </si>
  <si>
    <t>Comments</t>
  </si>
  <si>
    <t>Targets for number of annualy renovated buildings per type</t>
  </si>
  <si>
    <r>
      <t xml:space="preserve">All building to be renovated </t>
    </r>
    <r>
      <rPr>
        <b/>
        <sz val="8"/>
        <rFont val="Arial"/>
        <family val="2"/>
      </rPr>
      <t xml:space="preserve">annually </t>
    </r>
    <r>
      <rPr>
        <sz val="8"/>
        <rFont val="Arial"/>
        <family val="2"/>
      </rPr>
      <t>at any depth i</t>
    </r>
    <r>
      <rPr>
        <b/>
        <sz val="8"/>
        <rFont val="Arial"/>
        <family val="2"/>
      </rPr>
      <t>n the period (2020/2030-2031/2040-2041/2050)</t>
    </r>
  </si>
  <si>
    <t xml:space="preserve"> out of which the '43% worst performing residential buildings </t>
  </si>
  <si>
    <t>out of which worst performing non-residential buildings</t>
  </si>
  <si>
    <t>Should be consistent with buildings identified to be renovated pursuant Article 9(1)</t>
  </si>
  <si>
    <t>estimated average renovation depth for the entire building stock</t>
  </si>
  <si>
    <t>Average energy savings to be achieved by all buildings to be renovated annually at any depth</t>
  </si>
  <si>
    <t>estimated average renovation depth for the residental building stock</t>
  </si>
  <si>
    <t>estimated average renovation depth for the non residental building stock</t>
  </si>
  <si>
    <t>Targets for annual floor area renovated</t>
  </si>
  <si>
    <r>
      <t xml:space="preserve">All floor area to be renovated </t>
    </r>
    <r>
      <rPr>
        <b/>
        <sz val="8"/>
        <rFont val="Arial"/>
        <family val="2"/>
      </rPr>
      <t xml:space="preserve">annually </t>
    </r>
    <r>
      <rPr>
        <sz val="8"/>
        <rFont val="Arial"/>
        <family val="2"/>
      </rPr>
      <t>at any depth i</t>
    </r>
    <r>
      <rPr>
        <b/>
        <sz val="8"/>
        <rFont val="Arial"/>
        <family val="2"/>
      </rPr>
      <t>n the period (2020/2030-2031/2040-2041/2050)</t>
    </r>
  </si>
  <si>
    <t>Targets of floor area per building type (m²)</t>
  </si>
  <si>
    <t>This data is necessary to estimate other indicators (e.g energy use and GHG emissions per m²)</t>
  </si>
  <si>
    <t>Targets for annual renovation rates</t>
  </si>
  <si>
    <r>
      <t>Annual average renovation rate i</t>
    </r>
    <r>
      <rPr>
        <b/>
        <sz val="8"/>
        <rFont val="Arial"/>
        <family val="2"/>
      </rPr>
      <t>n the period (2020/2030-2031/2040-2041/2050)</t>
    </r>
  </si>
  <si>
    <t>Renovation rate is defined in % of the share of the renovated floor area</t>
  </si>
  <si>
    <t>Targets for expected primary annual energy consumption per building type</t>
  </si>
  <si>
    <t>Total PE consumption of the building stock</t>
  </si>
  <si>
    <t>Formula in cells D/E/F 73 may be adapted</t>
  </si>
  <si>
    <t>Targets for expected primary annual energy consumption per end use (EPBD uses as per Annex I)</t>
  </si>
  <si>
    <t>Cell D/E/F82 should match D/E/F69</t>
  </si>
  <si>
    <t>Targets for expected final annual energy consumption per building type</t>
  </si>
  <si>
    <t>Formula in cells D/E/F 93 may be adapted</t>
  </si>
  <si>
    <t>Targets for expected final annual energy consumption per end use (EPBD uses as per Annex I)</t>
  </si>
  <si>
    <t>Cell D/E/F102 should match D/E/F89</t>
  </si>
  <si>
    <t>Target for expected primary energy savings per building type</t>
  </si>
  <si>
    <t>Computed value</t>
  </si>
  <si>
    <t>Target for expected final energy savings per building type</t>
  </si>
  <si>
    <t>Numerical targets for the deployment of solar energy in buildings</t>
  </si>
  <si>
    <t>MW installed</t>
  </si>
  <si>
    <t>Solar termal</t>
  </si>
  <si>
    <t>Solar PV</t>
  </si>
  <si>
    <t>Share of residential buildings equipped</t>
  </si>
  <si>
    <t>17%</t>
  </si>
  <si>
    <t>31%</t>
  </si>
  <si>
    <t>45%</t>
  </si>
  <si>
    <t>Share of non-residential buildings equipped</t>
  </si>
  <si>
    <t>12%</t>
  </si>
  <si>
    <t>22%</t>
  </si>
  <si>
    <t>32%</t>
  </si>
  <si>
    <t>GWh generated</t>
  </si>
  <si>
    <t>Targets for expected annual operational greenhouse gas emissions per building type</t>
  </si>
  <si>
    <t>Formula in cells D/E/F 130 may be adapted</t>
  </si>
  <si>
    <t>Targets for expected operational greenhouse gas emissions per building type per m²</t>
  </si>
  <si>
    <t xml:space="preserve">Total Non Residential </t>
  </si>
  <si>
    <t>residential</t>
  </si>
  <si>
    <t>non-residential</t>
  </si>
  <si>
    <t>Expected Primary energy factors per energy carrier</t>
  </si>
  <si>
    <t>MS could report here any foreseen/expected of PEF</t>
  </si>
  <si>
    <t>-</t>
  </si>
  <si>
    <t>% reduction of people affected by energy poverty</t>
  </si>
  <si>
    <t>thousand</t>
  </si>
  <si>
    <t>8A</t>
  </si>
  <si>
    <t>Targets for the increase in the share of renewable energy (Art 15 a of the RED)</t>
  </si>
  <si>
    <t>% of final energy of RE in the building sector</t>
  </si>
  <si>
    <t>of which from autoproduced ren electricity by solar PV</t>
  </si>
  <si>
    <t>of which from autoproduced ren electricity by wind electricity</t>
  </si>
  <si>
    <t>of which from autoproduced ren electricity from other source</t>
  </si>
  <si>
    <t>of which renewable electricity produced nearby</t>
  </si>
  <si>
    <t>of which renewable electricity from the grid</t>
  </si>
  <si>
    <t>of which renewable source in purchased heat</t>
  </si>
  <si>
    <t>of which other renewable (than electricity or purchased heat)</t>
  </si>
  <si>
    <t>Miav - e.g biofuels</t>
  </si>
  <si>
    <t>2031-2033</t>
  </si>
  <si>
    <t>2033-2035</t>
  </si>
  <si>
    <t>2036-2040</t>
  </si>
  <si>
    <t>2041-2045</t>
  </si>
  <si>
    <t>2046-2050</t>
  </si>
  <si>
    <t>Investment needs for renovation of existing stock (in million €)</t>
  </si>
  <si>
    <t xml:space="preserve">Residential buildings </t>
  </si>
  <si>
    <t>out of which for the 43 % worst-performing buildings</t>
  </si>
  <si>
    <t>Non Residential buildings</t>
  </si>
  <si>
    <t>out which for worst performing (buildigns concerned by article 9(1))</t>
  </si>
  <si>
    <t>Other needs such as : administrative resources,  alleviation of energy poverty, creation of OSS, deployment of solar energy installations and infrastructure for smart mobility</t>
  </si>
  <si>
    <t>Sources of financing (Public/Private ) incl. Budgetary resources (in million €)</t>
  </si>
  <si>
    <t>Public 
(inc. Budgetary resources)</t>
  </si>
  <si>
    <t>Local funds</t>
  </si>
  <si>
    <t>Regional funds</t>
  </si>
  <si>
    <t>National funds</t>
  </si>
  <si>
    <t>EU funds</t>
  </si>
  <si>
    <t>Other (describe)</t>
  </si>
  <si>
    <t>Total public funding</t>
  </si>
  <si>
    <t>Private</t>
  </si>
  <si>
    <t>Own financing</t>
  </si>
  <si>
    <t>Mortgages</t>
  </si>
  <si>
    <t>Non secured loans</t>
  </si>
  <si>
    <t>PPP/Energy Performance contracting</t>
  </si>
  <si>
    <t>Total private funding</t>
  </si>
  <si>
    <t>Indicators of the trajectory</t>
  </si>
  <si>
    <t>Values</t>
  </si>
  <si>
    <t>2020
baseline</t>
  </si>
  <si>
    <r>
      <t xml:space="preserve">2030
milestone                    </t>
    </r>
    <r>
      <rPr>
        <sz val="8"/>
        <rFont val="Arial"/>
        <family val="2"/>
      </rPr>
      <t>(at least -16%)</t>
    </r>
  </si>
  <si>
    <r>
      <t xml:space="preserve">2035
milestone
</t>
    </r>
    <r>
      <rPr>
        <sz val="8"/>
        <rFont val="Arial"/>
        <family val="2"/>
      </rPr>
      <t>(at least -20-22%)</t>
    </r>
  </si>
  <si>
    <t>2040
milestone</t>
  </si>
  <si>
    <t>2045
milestone</t>
  </si>
  <si>
    <t>2050
milestone</t>
  </si>
  <si>
    <t>Floor area of the residential building stock (in m²)</t>
  </si>
  <si>
    <t>2020, 2030, 2040 and 2050 values to match those already provided in the overview/roadmap sections</t>
  </si>
  <si>
    <t>Primary energy use of the residential building stock (in ktoe)</t>
  </si>
  <si>
    <t>Primary energy use of the residential building stock (in GWh)</t>
  </si>
  <si>
    <t>Conversion</t>
  </si>
  <si>
    <t>Number of  residential buildings to be renovated annually (average over the period)</t>
  </si>
  <si>
    <t>2030, 2040 and 2050 values to match those already provided in the overview/roadmap sections</t>
  </si>
  <si>
    <t>Floor area of  residential buildings to be renovated annually (average over the period)</t>
  </si>
  <si>
    <t>Average primary energy use in kWh/(m².year)</t>
  </si>
  <si>
    <t>Variation compared to 2020 (%)</t>
  </si>
  <si>
    <t>Additional indicator as per Article 9(3) (optional)</t>
  </si>
  <si>
    <t xml:space="preserve">e.g renewable energy use in the residential sector or operational GHG emissions </t>
  </si>
  <si>
    <t>Subtarget to reach 55% of the decrease in the 43% WPB residential buildings</t>
  </si>
  <si>
    <t>d</t>
  </si>
  <si>
    <t>Floor area of the 43 % worst perfroming residential buildings (in m²)</t>
  </si>
  <si>
    <t>Number of 43% WPB to be renovated annually (average over the period)</t>
  </si>
  <si>
    <t>Floor area 43% WPB to be renovated annually (m²) (average over the period)</t>
  </si>
  <si>
    <t>Estimated average renovation depth in the 43 % WP 
residential buildings (in % energy savings) (optional)</t>
  </si>
  <si>
    <t>This should be indicated per period and be connected to the 43 % WP buildings to be  renovated in the 43% WPB in the respective period</t>
  </si>
  <si>
    <t>Subtarget to achieve at least 55% of the decrease 
in the 43% WP residential buildings (in GWh/year)</t>
  </si>
  <si>
    <t xml:space="preserve">The subtarget is expressed in GWh per year to facilitate monitoring of the energy performance improvements through renovation  </t>
  </si>
  <si>
    <t>Clarity of indicator</t>
  </si>
  <si>
    <t>Guidehouse Excel house styles</t>
  </si>
  <si>
    <t>You should save workbooks based on this template in your preferred file format (xls for 2003 and xlsx/xlsm for 2007 and above). NB: saving as .xls will decrease the row and column numbers to 2003 row/column limits</t>
  </si>
  <si>
    <t xml:space="preserve">For more advice / instructions on how to use this file, see the </t>
  </si>
  <si>
    <t>Guidehouse Excel Toolbox on the ES&amp;I Portal</t>
  </si>
  <si>
    <t>Version:</t>
  </si>
  <si>
    <t>Styles for simple workbooks</t>
  </si>
  <si>
    <t>Styles for advanced workbooks</t>
  </si>
  <si>
    <t>Guidehouse color scheme</t>
  </si>
  <si>
    <t>Standard Excel styles for consistency</t>
  </si>
  <si>
    <t>These are not recommended for use, but kept for historical purposes</t>
  </si>
  <si>
    <t>GH_Input1</t>
  </si>
  <si>
    <t xml:space="preserve">Cells which have values, not formulae, </t>
  </si>
  <si>
    <t>GH_VBALink</t>
  </si>
  <si>
    <t>Also use this for form cell links</t>
  </si>
  <si>
    <t>Accent1</t>
  </si>
  <si>
    <t>Accent2</t>
  </si>
  <si>
    <t>Accent3</t>
  </si>
  <si>
    <t>Accent4</t>
  </si>
  <si>
    <t>Accent5</t>
  </si>
  <si>
    <t>Accent6</t>
  </si>
  <si>
    <t>Comma</t>
  </si>
  <si>
    <t>and which the user can / should change</t>
  </si>
  <si>
    <t>60% - Accent1</t>
  </si>
  <si>
    <t>60% - Accent2</t>
  </si>
  <si>
    <t>60% - Accent3</t>
  </si>
  <si>
    <t>60% - Accent4</t>
  </si>
  <si>
    <t>60% - Accent5</t>
  </si>
  <si>
    <t>60% - Accent6</t>
  </si>
  <si>
    <t>Comma [0]</t>
  </si>
  <si>
    <t>GH_InputList</t>
  </si>
  <si>
    <t>For in-cell drop-downs (using data validation)</t>
  </si>
  <si>
    <t>GH_Warning</t>
  </si>
  <si>
    <t>Used for cells which must show a certain result, i.e. QC cells. Use conditional formatting to get:</t>
  </si>
  <si>
    <t>40% - Accent1</t>
  </si>
  <si>
    <t>40% - Accent2</t>
  </si>
  <si>
    <t>40% - Accent3</t>
  </si>
  <si>
    <t>40% - Accent4</t>
  </si>
  <si>
    <t>40% - Accent5</t>
  </si>
  <si>
    <t>40% - Accent6</t>
  </si>
  <si>
    <t>Currency</t>
  </si>
  <si>
    <t>GH_Check</t>
  </si>
  <si>
    <t>Used for error checking columns (usually to return TRUE or FALSE) or for simple counters and flags</t>
  </si>
  <si>
    <t>20% - Accent1</t>
  </si>
  <si>
    <t>20% - Accent2</t>
  </si>
  <si>
    <t>20% - Accent3</t>
  </si>
  <si>
    <t>20% - Accent4</t>
  </si>
  <si>
    <t>20% - Accent5</t>
  </si>
  <si>
    <t>20% - Accent6</t>
  </si>
  <si>
    <t>Currency [0]</t>
  </si>
  <si>
    <t>GH_Comment</t>
  </si>
  <si>
    <t>Comments, description of formulae or content</t>
  </si>
  <si>
    <t>Percent</t>
  </si>
  <si>
    <t>GH_Source</t>
  </si>
  <si>
    <t xml:space="preserve">Description of the source of your data, text etc. </t>
  </si>
  <si>
    <t>GH_CalcSum</t>
  </si>
  <si>
    <t>Used for sum totals primarily (but can be used for any calculation that needs a lot of emphasis)</t>
  </si>
  <si>
    <t>GH_Accent07</t>
  </si>
  <si>
    <t>GH_Accent08</t>
  </si>
  <si>
    <t>GH_Accent09</t>
  </si>
  <si>
    <t>GH_Accent10</t>
  </si>
  <si>
    <t>GH_Accent11</t>
  </si>
  <si>
    <t>GH_Accent12</t>
  </si>
  <si>
    <t>Bad</t>
  </si>
  <si>
    <t>Please use GH_Warning</t>
  </si>
  <si>
    <t>GH_Calc1</t>
  </si>
  <si>
    <t>Apply if you are using formulae in your cells</t>
  </si>
  <si>
    <t>GH_InputWhite</t>
  </si>
  <si>
    <t>Mostly used in client-facing workbooks when colours of other input styles would be inappropriate</t>
  </si>
  <si>
    <t>As no color progression is prescribed this is not implemented for Accent 7–12</t>
  </si>
  <si>
    <t>Good</t>
  </si>
  <si>
    <t>GH_Calc2</t>
  </si>
  <si>
    <t>If you are using different formulae in neighbouring cells</t>
  </si>
  <si>
    <t>GH_InputCalc</t>
  </si>
  <si>
    <t>Optional input style when wanting to show that an input cells is filled with a formula</t>
  </si>
  <si>
    <t>Neutral</t>
  </si>
  <si>
    <t>GH_Calc3</t>
  </si>
  <si>
    <t>please apply for each formula  a different calculation style</t>
  </si>
  <si>
    <t>Calculation</t>
  </si>
  <si>
    <t>Please use one of the calculation styles</t>
  </si>
  <si>
    <t>GH_Calc4</t>
  </si>
  <si>
    <t>to show the user that formulae do not fill down / right</t>
  </si>
  <si>
    <t>GH_InputFixed</t>
  </si>
  <si>
    <t>Input cells whose values only change rarely (e.g. sales tariffs in the budget tool changed by Finance only).</t>
  </si>
  <si>
    <t>Check Cell</t>
  </si>
  <si>
    <t>Please use GH_Check</t>
  </si>
  <si>
    <t>GH_Calc5</t>
  </si>
  <si>
    <t>You can use VBA to make these input cells available (by Style) to a specific user, e.g. an administrator.</t>
  </si>
  <si>
    <t>Explanatory Text</t>
  </si>
  <si>
    <t>Please use GH_Comment</t>
  </si>
  <si>
    <t>Input</t>
  </si>
  <si>
    <t>Please use GH_Input</t>
  </si>
  <si>
    <t>GH_RangeName</t>
  </si>
  <si>
    <t>Used to hold the name of a close-by named range</t>
  </si>
  <si>
    <t>Hyperlink</t>
  </si>
  <si>
    <t>Standard Excel style, reformatted in Guidehouse colors, only relevant if you use hyperlinks</t>
  </si>
  <si>
    <t>Linked Cell</t>
  </si>
  <si>
    <t>Please use GH_VBACommunication</t>
  </si>
  <si>
    <t>(ideally to the top/left of the named range)</t>
  </si>
  <si>
    <t>Followed Hyperlink</t>
  </si>
  <si>
    <t>Note</t>
  </si>
  <si>
    <t>Output</t>
  </si>
  <si>
    <t>Please use one of the calculation styles OR GH_VBALink</t>
  </si>
  <si>
    <t>Warning Text</t>
  </si>
  <si>
    <t>Title styles to structure workbooks</t>
  </si>
  <si>
    <t>Styles to format output tables</t>
  </si>
  <si>
    <t>Table Styles to apply when using the table functionality from Excel</t>
  </si>
  <si>
    <t>Heading 1</t>
  </si>
  <si>
    <t>Title styles for grouping sections of analysis, NOT for headers of tables. Dark and lighter style set available.</t>
  </si>
  <si>
    <t>Styles for tables, both internal and external use</t>
  </si>
  <si>
    <t>Predefined table styles, first option applied by default, others available via Ribbon &gt; Table &gt; Design</t>
  </si>
  <si>
    <t>Heading 2</t>
  </si>
  <si>
    <t>GH_Dark_H1</t>
  </si>
  <si>
    <t>GH_Light_H1</t>
  </si>
  <si>
    <t>GH_Table0_Header</t>
  </si>
  <si>
    <t>Table headers (for simple / internal use; optional)</t>
  </si>
  <si>
    <t>GH_Table0_Cell</t>
  </si>
  <si>
    <t>Table cells (for simple / internal use; optional)</t>
  </si>
  <si>
    <t>Heading 3</t>
  </si>
  <si>
    <t>GH_Dark_H2</t>
  </si>
  <si>
    <t>GH_Light_H2</t>
  </si>
  <si>
    <t>GH_Table1_Header</t>
  </si>
  <si>
    <t>Table headers for external use, especially to paste as image into reports</t>
  </si>
  <si>
    <t>Heading 4</t>
  </si>
  <si>
    <t>GH_Dark_H3</t>
  </si>
  <si>
    <t>GH_Light_H3</t>
  </si>
  <si>
    <t>GH_Table1_Cell</t>
  </si>
  <si>
    <t>Table cells for external use, especially to paste as image into reports</t>
  </si>
  <si>
    <t>Title</t>
  </si>
  <si>
    <t>GH_Footer</t>
  </si>
  <si>
    <t>GH_Table2_Header</t>
  </si>
  <si>
    <t>Table headers for external use, especially to paste as image into proposals</t>
  </si>
  <si>
    <t>GH_Table2_Cell</t>
  </si>
  <si>
    <t>Table cells for external use, especially to paste as image into proposals</t>
  </si>
  <si>
    <t>NB: Examples pasted as picture to avoid creating 4 tables in the template</t>
  </si>
  <si>
    <t>Standard text boxes</t>
  </si>
  <si>
    <t>Direct + indirect emmissions per m². Factor 10^9 error changed</t>
  </si>
  <si>
    <r>
      <t xml:space="preserve">Target for expected operational greenhouse gas emissions reduction </t>
    </r>
    <r>
      <rPr>
        <b/>
        <sz val="8"/>
        <color rgb="FFFF0000"/>
        <rFont val="Arial"/>
        <family val="2"/>
      </rPr>
      <t>OBS</t>
    </r>
  </si>
  <si>
    <t xml:space="preserve">Unit is changed from % to c02 to make consistent with word-document. Percentages can not be summerized. </t>
  </si>
  <si>
    <t>Denmark does not track, whether a building has been renovated to NZEB. The result is for all existing building with NZEB or better</t>
  </si>
  <si>
    <t>0,2-0,9%</t>
  </si>
  <si>
    <t>We have edited this formula, to exclude public building (D99), as they are already accounted for in the previous results (D92 - D98). Otherwise they would have been counted twice.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</si>
</sst>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64" formatCode="_(* #,##0_);_(* \(#,##0\);_(* &quot;-&quot;_);_(@_)"/>
    <numFmt numFmtId="165" formatCode="_(* #,##0.00_);_(* \(#,##0.00\);_(* &quot;-&quot;??_);_(@_)"/>
    <numFmt numFmtId="166" formatCode="&quot;€&quot;#,##0;\-&quot;€&quot;#,##0"/>
    <numFmt numFmtId="167" formatCode="&quot;€&quot;#,##0.00;\-&quot;€&quot;#,##0.00"/>
    <numFmt numFmtId="168" formatCode="_(&quot;£&quot;* #,##0_);_(&quot;£&quot;* \(#,##0\);_(&quot;£&quot;* &quot;-&quot;_);_(@_)"/>
    <numFmt numFmtId="169" formatCode="_(&quot;£&quot;* #,##0.00_);_(&quot;£&quot;* \(#,##0.00\);_(&quot;£&quot;* &quot;-&quot;??_);_(@_)"/>
    <numFmt numFmtId="170" formatCode="#,##0.00_ ;\-#,##0.00\ "/>
    <numFmt numFmtId="171" formatCode="#,##0_ ;\-#,##0\ "/>
    <numFmt numFmtId="172" formatCode="dd\ mmmm\ yyyy"/>
    <numFmt numFmtId="173" formatCode="&quot;$&quot;#,##0.00"/>
    <numFmt numFmtId="174" formatCode="&quot;$&quot;#,##0"/>
    <numFmt numFmtId="175" formatCode="&quot;Not chosen yet&quot;"/>
    <numFmt numFmtId="176" formatCode="&quot;Indicator clear&quot;"/>
    <numFmt numFmtId="177" formatCode="&quot;Indicator questionable/unclear&quot;"/>
    <numFmt numFmtId="178" formatCode="&quot;Indicator not clear at all&quot;"/>
    <numFmt numFmtId="179" formatCode="#,##0.0_ ;\-#,##0.0\ "/>
  </numFmts>
  <fonts count="57" x14ac:knownFonts="1">
    <font>
      <sz val="8"/>
      <name val="Arial"/>
    </font>
    <font>
      <sz val="8"/>
      <name val="Arial"/>
      <family val="2"/>
    </font>
    <font>
      <sz val="8"/>
      <name val="Arial"/>
      <family val="2"/>
    </font>
    <font>
      <b/>
      <sz val="8"/>
      <name val="Arial"/>
      <family val="2"/>
    </font>
    <font>
      <sz val="8"/>
      <color theme="1"/>
      <name val="Arial"/>
      <family val="2"/>
    </font>
    <font>
      <sz val="8"/>
      <color theme="0"/>
      <name val="Arial"/>
      <family val="2"/>
    </font>
    <font>
      <sz val="8"/>
      <color rgb="FF8D2EA5"/>
      <name val="Arial"/>
      <family val="2"/>
    </font>
    <font>
      <sz val="8"/>
      <color theme="4"/>
      <name val="Arial"/>
      <family val="2"/>
    </font>
    <font>
      <u/>
      <sz val="8"/>
      <color rgb="FF6688CA"/>
      <name val="Arial"/>
      <family val="2"/>
    </font>
    <font>
      <b/>
      <sz val="11"/>
      <color theme="4"/>
      <name val="Verdana"/>
      <family val="2"/>
    </font>
    <font>
      <b/>
      <sz val="10"/>
      <color theme="6"/>
      <name val="Verdana"/>
      <family val="2"/>
    </font>
    <font>
      <b/>
      <sz val="9"/>
      <color theme="6"/>
      <name val="Verdana"/>
      <family val="2"/>
    </font>
    <font>
      <b/>
      <sz val="9"/>
      <color rgb="FF6688CA"/>
      <name val="Verdana"/>
      <family val="2"/>
    </font>
    <font>
      <u/>
      <sz val="8"/>
      <color theme="4"/>
      <name val="Arial"/>
      <family val="2"/>
    </font>
    <font>
      <sz val="8"/>
      <color rgb="FF3F3F3F"/>
      <name val="Arial"/>
      <family val="2"/>
    </font>
    <font>
      <b/>
      <sz val="16"/>
      <color theme="6"/>
      <name val="Verdana"/>
      <family val="2"/>
    </font>
    <font>
      <b/>
      <sz val="8"/>
      <color theme="1"/>
      <name val="Verdana"/>
      <family val="2"/>
    </font>
    <font>
      <sz val="8"/>
      <color theme="7"/>
      <name val="Arial"/>
      <family val="2"/>
    </font>
    <font>
      <sz val="8"/>
      <name val="Arial"/>
      <family val="2"/>
    </font>
    <font>
      <u/>
      <sz val="8"/>
      <color theme="11"/>
      <name val="Arial"/>
      <family val="2"/>
    </font>
    <font>
      <b/>
      <sz val="13"/>
      <color rgb="FFFFFFFF"/>
      <name val="Arial"/>
      <family val="2"/>
    </font>
    <font>
      <sz val="8"/>
      <color rgb="FF648C1A"/>
      <name val="Arial"/>
      <family val="2"/>
    </font>
    <font>
      <b/>
      <sz val="11"/>
      <color rgb="FFFFFFFF"/>
      <name val="Arial"/>
      <family val="2"/>
    </font>
    <font>
      <u/>
      <sz val="8"/>
      <color rgb="FFACDE50"/>
      <name val="Arial"/>
      <family val="2"/>
    </font>
    <font>
      <b/>
      <sz val="13"/>
      <color rgb="FF555759"/>
      <name val="Arial"/>
      <family val="2"/>
    </font>
    <font>
      <b/>
      <sz val="11"/>
      <color rgb="FF555759"/>
      <name val="Arial"/>
      <family val="2"/>
    </font>
    <font>
      <b/>
      <sz val="8"/>
      <color rgb="FFFFFFFF"/>
      <name val="Arial"/>
      <family val="2"/>
    </font>
    <font>
      <b/>
      <sz val="9"/>
      <color rgb="FF555759"/>
      <name val="Arial"/>
      <family val="2"/>
    </font>
    <font>
      <b/>
      <sz val="10"/>
      <color rgb="FFFFFFFF"/>
      <name val="Arial"/>
      <family val="2"/>
    </font>
    <font>
      <u/>
      <sz val="8"/>
      <color theme="11"/>
      <name val="Arial"/>
      <family val="2"/>
    </font>
    <font>
      <u/>
      <sz val="8"/>
      <color theme="11"/>
      <name val="Arial"/>
      <family val="2"/>
    </font>
    <font>
      <sz val="8"/>
      <color rgb="FFAC0640"/>
      <name val="Arial"/>
      <family val="2"/>
    </font>
    <font>
      <sz val="8"/>
      <color rgb="FF95D600"/>
      <name val="Arial"/>
      <family val="2"/>
    </font>
    <font>
      <sz val="8"/>
      <color rgb="FFF07D05"/>
      <name val="Arial"/>
      <family val="2"/>
    </font>
    <font>
      <sz val="8"/>
      <color rgb="FF006579"/>
      <name val="Arial"/>
      <family val="2"/>
    </font>
    <font>
      <u/>
      <sz val="8"/>
      <color rgb="FF648C1A"/>
      <name val="Arial"/>
      <family val="2"/>
    </font>
    <font>
      <b/>
      <sz val="8"/>
      <color rgb="FF555759"/>
      <name val="Arial"/>
      <family val="2"/>
    </font>
    <font>
      <sz val="6"/>
      <color rgb="FFA246AF"/>
      <name val="Arial"/>
      <family val="2"/>
    </font>
    <font>
      <sz val="8"/>
      <color rgb="FFFFFFFF"/>
      <name val="Arial"/>
      <family val="2"/>
    </font>
    <font>
      <u/>
      <sz val="8"/>
      <color rgb="FFA2BA76"/>
      <name val="Arial"/>
      <family val="2"/>
    </font>
    <font>
      <sz val="8"/>
      <color theme="3"/>
      <name val="Arial"/>
      <family val="2"/>
    </font>
    <font>
      <b/>
      <sz val="10"/>
      <color theme="1" tint="0.24994659260841701"/>
      <name val="Arial"/>
      <family val="2"/>
    </font>
    <font>
      <b/>
      <sz val="11"/>
      <color theme="1" tint="0.24994659260841701"/>
      <name val="Arial"/>
      <family val="2"/>
    </font>
    <font>
      <b/>
      <sz val="13"/>
      <color theme="1" tint="0.24994659260841701"/>
      <name val="Arial"/>
      <family val="2"/>
    </font>
    <font>
      <sz val="7"/>
      <color theme="3"/>
      <name val="Arial"/>
      <family val="2"/>
    </font>
    <font>
      <sz val="8"/>
      <color rgb="FFC00000"/>
      <name val="Arial"/>
      <family val="2"/>
    </font>
    <font>
      <b/>
      <sz val="13"/>
      <color theme="1"/>
      <name val="Arial"/>
      <family val="2"/>
    </font>
    <font>
      <b/>
      <sz val="8"/>
      <color theme="1"/>
      <name val="Arial"/>
      <family val="2"/>
    </font>
    <font>
      <u/>
      <sz val="8"/>
      <color rgb="FF1F55C9"/>
      <name val="Arial"/>
      <family val="2"/>
    </font>
    <font>
      <u/>
      <sz val="8"/>
      <color rgb="FF008AE0"/>
      <name val="Arial"/>
      <family val="2"/>
    </font>
    <font>
      <sz val="8"/>
      <color rgb="FFC5C5C5"/>
      <name val="Arial"/>
      <family val="2"/>
    </font>
    <font>
      <sz val="8"/>
      <color theme="8"/>
      <name val="Arial"/>
      <family val="2"/>
    </font>
    <font>
      <sz val="6"/>
      <color theme="6"/>
      <name val="Arial"/>
      <family val="2"/>
    </font>
    <font>
      <sz val="8"/>
      <color theme="6"/>
      <name val="Arial"/>
      <family val="2"/>
    </font>
    <font>
      <i/>
      <sz val="8"/>
      <name val="Arial"/>
      <family val="2"/>
    </font>
    <font>
      <sz val="8"/>
      <color rgb="FFFF0000"/>
      <name val="Arial"/>
      <family val="2"/>
    </font>
    <font>
      <b/>
      <sz val="8"/>
      <color rgb="FFFF0000"/>
      <name val="Arial"/>
      <family val="2"/>
    </font>
  </fonts>
  <fills count="87">
    <fill>
      <patternFill patternType="none"/>
    </fill>
    <fill>
      <patternFill patternType="gray125"/>
    </fill>
    <fill>
      <patternFill patternType="solid">
        <fgColor indexed="56"/>
        <bgColor indexed="64"/>
      </patternFill>
    </fill>
    <fill>
      <patternFill patternType="solid">
        <fgColor rgb="FF99B0DB"/>
        <bgColor indexed="64"/>
      </patternFill>
    </fill>
    <fill>
      <patternFill patternType="solid">
        <fgColor rgb="FFCAE399"/>
        <bgColor indexed="64"/>
      </patternFill>
    </fill>
    <fill>
      <patternFill patternType="solid">
        <fgColor rgb="FFD1D1D2"/>
        <bgColor indexed="64"/>
      </patternFill>
    </fill>
    <fill>
      <patternFill patternType="solid">
        <fgColor rgb="FFE89EAC"/>
        <bgColor indexed="64"/>
      </patternFill>
    </fill>
    <fill>
      <patternFill patternType="solid">
        <fgColor rgb="FFFFC699"/>
        <bgColor indexed="64"/>
      </patternFill>
    </fill>
    <fill>
      <patternFill patternType="solid">
        <fgColor rgb="FFF7DD99"/>
        <bgColor indexed="64"/>
      </patternFill>
    </fill>
    <fill>
      <patternFill patternType="solid">
        <fgColor rgb="FF6688CA"/>
        <bgColor indexed="64"/>
      </patternFill>
    </fill>
    <fill>
      <patternFill patternType="solid">
        <fgColor rgb="FFAFD466"/>
        <bgColor indexed="64"/>
      </patternFill>
    </fill>
    <fill>
      <patternFill patternType="solid">
        <fgColor rgb="FFB9BBBB"/>
        <bgColor indexed="64"/>
      </patternFill>
    </fill>
    <fill>
      <patternFill patternType="solid">
        <fgColor rgb="FFDD6D83"/>
        <bgColor indexed="64"/>
      </patternFill>
    </fill>
    <fill>
      <patternFill patternType="solid">
        <fgColor rgb="FFFFA966"/>
        <bgColor indexed="64"/>
      </patternFill>
    </fill>
    <fill>
      <patternFill patternType="solid">
        <fgColor rgb="FFF3CD66"/>
        <bgColor indexed="64"/>
      </patternFill>
    </fill>
    <fill>
      <patternFill patternType="solid">
        <fgColor rgb="FF3361B8"/>
        <bgColor indexed="64"/>
      </patternFill>
    </fill>
    <fill>
      <patternFill patternType="solid">
        <fgColor rgb="FF95C633"/>
        <bgColor rgb="FF95C633"/>
      </patternFill>
    </fill>
    <fill>
      <patternFill patternType="solid">
        <fgColor rgb="FFA2A4A4"/>
        <bgColor indexed="64"/>
      </patternFill>
    </fill>
    <fill>
      <patternFill patternType="solid">
        <fgColor rgb="FFD13D5A"/>
        <bgColor indexed="64"/>
      </patternFill>
    </fill>
    <fill>
      <patternFill patternType="solid">
        <fgColor rgb="FFFF8D33"/>
        <bgColor indexed="64"/>
      </patternFill>
    </fill>
    <fill>
      <patternFill patternType="solid">
        <fgColor rgb="FFEEBC33"/>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2CC"/>
        <bgColor rgb="FFFFE2CC"/>
      </patternFill>
    </fill>
    <fill>
      <patternFill patternType="solid">
        <fgColor rgb="FFCCD7ED"/>
        <bgColor indexed="64"/>
      </patternFill>
    </fill>
    <fill>
      <patternFill patternType="solid">
        <fgColor rgb="FFE3D5ED"/>
        <bgColor indexed="64"/>
      </patternFill>
    </fill>
    <fill>
      <patternFill patternType="solid">
        <fgColor rgb="FFCAE399"/>
        <bgColor rgb="FFE4F1CC"/>
      </patternFill>
    </fill>
    <fill>
      <patternFill patternType="solid">
        <fgColor rgb="FFE8E8E8"/>
        <bgColor indexed="64"/>
      </patternFill>
    </fill>
    <fill>
      <patternFill patternType="solid">
        <fgColor rgb="FFFFEB9C"/>
        <bgColor indexed="48"/>
      </patternFill>
    </fill>
    <fill>
      <patternFill patternType="solid">
        <fgColor rgb="FFE4F1CC"/>
        <bgColor indexed="64"/>
      </patternFill>
    </fill>
    <fill>
      <patternFill patternType="solid">
        <fgColor theme="8" tint="0.79998168889431442"/>
        <bgColor indexed="64"/>
      </patternFill>
    </fill>
    <fill>
      <patternFill patternType="solid">
        <fgColor rgb="FF555759"/>
        <bgColor indexed="64"/>
      </patternFill>
    </fill>
    <fill>
      <patternFill patternType="solid">
        <fgColor rgb="FFFFF1D1"/>
        <bgColor indexed="64"/>
      </patternFill>
    </fill>
    <fill>
      <patternFill patternType="solid">
        <fgColor rgb="FFDCDDDE"/>
        <bgColor indexed="64"/>
      </patternFill>
    </fill>
    <fill>
      <patternFill patternType="solid">
        <fgColor rgb="FFFAD7D3"/>
        <bgColor indexed="64"/>
      </patternFill>
    </fill>
    <fill>
      <patternFill patternType="solid">
        <fgColor rgb="FFEDFFC4"/>
        <bgColor indexed="64"/>
      </patternFill>
    </fill>
    <fill>
      <patternFill patternType="solid">
        <fgColor rgb="FFFFF1D0"/>
        <bgColor indexed="64"/>
      </patternFill>
    </fill>
    <fill>
      <patternFill patternType="solid">
        <fgColor rgb="FFC1EEFF"/>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FAD8D5"/>
        <bgColor indexed="64"/>
      </patternFill>
    </fill>
    <fill>
      <patternFill patternType="solid">
        <fgColor rgb="FFEAF7CC"/>
        <bgColor indexed="64"/>
      </patternFill>
    </fill>
    <fill>
      <patternFill patternType="solid">
        <fgColor theme="4"/>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rgb="FFF8E5A3"/>
        <bgColor indexed="64"/>
      </patternFill>
    </fill>
    <fill>
      <patternFill patternType="solid">
        <fgColor rgb="FF68952D"/>
        <bgColor indexed="64"/>
      </patternFill>
    </fill>
    <fill>
      <patternFill patternType="solid">
        <fgColor theme="4" tint="0.79998168889431442"/>
        <bgColor indexed="64"/>
      </patternFill>
    </fill>
    <fill>
      <patternFill patternType="solid">
        <fgColor rgb="FFC2FC3B"/>
        <bgColor indexed="64"/>
      </patternFill>
    </fill>
    <fill>
      <patternFill patternType="solid">
        <fgColor rgb="FF60B8CC"/>
        <bgColor indexed="64"/>
      </patternFill>
    </fill>
    <fill>
      <patternFill patternType="solid">
        <fgColor rgb="FFBFE3EB"/>
        <bgColor indexed="64"/>
      </patternFill>
    </fill>
    <fill>
      <patternFill patternType="solid">
        <fgColor rgb="FFFADC33"/>
        <bgColor indexed="64"/>
      </patternFill>
    </fill>
    <fill>
      <patternFill patternType="solid">
        <fgColor rgb="FF019587"/>
        <bgColor indexed="64"/>
      </patternFill>
    </fill>
    <fill>
      <patternFill patternType="solid">
        <fgColor theme="7" tint="0.59996337778862885"/>
        <bgColor indexed="64"/>
      </patternFill>
    </fill>
    <fill>
      <patternFill patternType="solid">
        <fgColor theme="9" tint="0.79998168889431442"/>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rgb="FFFFE3CE"/>
        <bgColor indexed="64"/>
      </patternFill>
    </fill>
    <fill>
      <patternFill patternType="solid">
        <fgColor rgb="FFE1F0CE"/>
        <bgColor indexed="64"/>
      </patternFill>
    </fill>
    <fill>
      <patternFill patternType="solid">
        <fgColor rgb="FFC5E19D"/>
        <bgColor indexed="64"/>
      </patternFill>
    </fill>
    <fill>
      <patternFill patternType="solid">
        <fgColor rgb="FFFFD1D1"/>
        <bgColor indexed="64"/>
      </patternFill>
    </fill>
    <fill>
      <patternFill patternType="solid">
        <fgColor theme="0" tint="-0.14999847407452621"/>
        <bgColor indexed="64"/>
      </patternFill>
    </fill>
    <fill>
      <patternFill patternType="solid">
        <fgColor rgb="FFDDF2B8"/>
        <bgColor indexed="64"/>
      </patternFill>
    </fill>
    <fill>
      <patternFill patternType="solid">
        <fgColor rgb="FFFFFF00"/>
        <bgColor indexed="64"/>
      </patternFill>
    </fill>
    <fill>
      <patternFill patternType="solid">
        <fgColor theme="0" tint="-4.9989318521683403E-2"/>
        <bgColor indexed="64"/>
      </patternFill>
    </fill>
  </fills>
  <borders count="217">
    <border>
      <left/>
      <right/>
      <top/>
      <bottom/>
      <diagonal/>
    </border>
    <border>
      <left style="dotted">
        <color rgb="FFE8E8E8"/>
      </left>
      <right style="dotted">
        <color rgb="FFE8E8E8"/>
      </right>
      <top style="dotted">
        <color rgb="FFE8E8E8"/>
      </top>
      <bottom style="dotted">
        <color rgb="FFE8E8E8"/>
      </bottom>
      <diagonal/>
    </border>
    <border>
      <left/>
      <right/>
      <top/>
      <bottom style="medium">
        <color theme="5"/>
      </bottom>
      <diagonal/>
    </border>
    <border>
      <left/>
      <right/>
      <top/>
      <bottom style="thin">
        <color theme="6"/>
      </bottom>
      <diagonal/>
    </border>
    <border>
      <left style="dotted">
        <color theme="5"/>
      </left>
      <right style="dotted">
        <color theme="5"/>
      </right>
      <top style="thin">
        <color theme="5"/>
      </top>
      <bottom style="medium">
        <color theme="5"/>
      </bottom>
      <diagonal/>
    </border>
    <border>
      <left/>
      <right/>
      <top/>
      <bottom style="thick">
        <color rgb="FF95D600"/>
      </bottom>
      <diagonal/>
    </border>
    <border>
      <left/>
      <right/>
      <top/>
      <bottom style="medium">
        <color rgb="FF95D600"/>
      </bottom>
      <diagonal/>
    </border>
    <border>
      <left style="hair">
        <color rgb="FFB9BBBD"/>
      </left>
      <right style="hair">
        <color rgb="FFB9BBBD"/>
      </right>
      <top style="hair">
        <color rgb="FFB9BBBD"/>
      </top>
      <bottom style="hair">
        <color rgb="FFB9BBBD"/>
      </bottom>
      <diagonal/>
    </border>
    <border>
      <left style="hair">
        <color rgb="FFBBBCBD"/>
      </left>
      <right style="hair">
        <color rgb="FFBBBCBD"/>
      </right>
      <top style="hair">
        <color rgb="FFBBBCBD"/>
      </top>
      <bottom style="hair">
        <color rgb="FFBBBCBD"/>
      </bottom>
      <diagonal/>
    </border>
    <border>
      <left/>
      <right/>
      <top/>
      <bottom style="thin">
        <color rgb="FF95D600"/>
      </bottom>
      <diagonal/>
    </border>
    <border>
      <left style="hair">
        <color rgb="FF006579"/>
      </left>
      <right style="hair">
        <color rgb="FF006579"/>
      </right>
      <top style="hair">
        <color rgb="FF006579"/>
      </top>
      <bottom style="hair">
        <color rgb="FF006579"/>
      </bottom>
      <diagonal/>
    </border>
    <border>
      <left style="hair">
        <color rgb="FFDCDDDE"/>
      </left>
      <right style="hair">
        <color rgb="FFDCDDDE"/>
      </right>
      <top style="hair">
        <color rgb="FFDCDDDE"/>
      </top>
      <bottom style="hair">
        <color rgb="FFDCDDDE"/>
      </bottom>
      <diagonal/>
    </border>
    <border>
      <left/>
      <right/>
      <top style="thin">
        <color rgb="FF555759"/>
      </top>
      <bottom style="medium">
        <color rgb="FF555759"/>
      </bottom>
      <diagonal/>
    </border>
    <border>
      <left/>
      <right/>
      <top/>
      <bottom style="thick">
        <color theme="4"/>
      </bottom>
      <diagonal/>
    </border>
    <border>
      <left/>
      <right/>
      <top/>
      <bottom style="medium">
        <color theme="4"/>
      </bottom>
      <diagonal/>
    </border>
    <border>
      <left/>
      <right/>
      <top style="thin">
        <color theme="3"/>
      </top>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style="hair">
        <color theme="2" tint="-0.24994659260841701"/>
      </left>
      <right style="hair">
        <color theme="2" tint="-0.24994659260841701"/>
      </right>
      <top style="hair">
        <color theme="2" tint="-0.24994659260841701"/>
      </top>
      <bottom style="thin">
        <color auto="1"/>
      </bottom>
      <diagonal/>
    </border>
    <border>
      <left/>
      <right/>
      <top/>
      <bottom style="hair">
        <color theme="2" tint="-0.24994659260841701"/>
      </bottom>
      <diagonal/>
    </border>
    <border>
      <left/>
      <right/>
      <top/>
      <bottom style="hair">
        <color theme="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diagonal/>
    </border>
    <border>
      <left/>
      <right style="hair">
        <color indexed="64"/>
      </right>
      <top style="thin">
        <color indexed="64"/>
      </top>
      <bottom style="hair">
        <color indexed="64"/>
      </bottom>
      <diagonal/>
    </border>
    <border>
      <left/>
      <right style="thin">
        <color indexed="64"/>
      </right>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bottom style="hair">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theme="1"/>
      </top>
      <bottom/>
      <diagonal/>
    </border>
    <border>
      <left/>
      <right style="hair">
        <color indexed="64"/>
      </right>
      <top style="medium">
        <color theme="1"/>
      </top>
      <bottom style="thin">
        <color indexed="64"/>
      </bottom>
      <diagonal/>
    </border>
    <border>
      <left style="medium">
        <color theme="1"/>
      </left>
      <right style="thin">
        <color indexed="64"/>
      </right>
      <top/>
      <bottom/>
      <diagonal/>
    </border>
    <border>
      <left style="hair">
        <color theme="1"/>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medium">
        <color indexed="64"/>
      </left>
      <right style="thin">
        <color indexed="64"/>
      </right>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theme="1"/>
      </left>
      <right style="thin">
        <color indexed="64"/>
      </right>
      <top/>
      <bottom style="double">
        <color indexed="64"/>
      </bottom>
      <diagonal/>
    </border>
    <border>
      <left style="medium">
        <color theme="1"/>
      </left>
      <right style="thin">
        <color indexed="64"/>
      </right>
      <top style="double">
        <color indexed="64"/>
      </top>
      <bottom/>
      <diagonal/>
    </border>
    <border>
      <left/>
      <right style="hair">
        <color theme="1"/>
      </right>
      <top/>
      <bottom style="thin">
        <color indexed="64"/>
      </bottom>
      <diagonal/>
    </border>
    <border>
      <left style="thin">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bottom style="double">
        <color indexed="64"/>
      </bottom>
      <diagonal/>
    </border>
    <border>
      <left/>
      <right/>
      <top/>
      <bottom style="double">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top style="thin">
        <color indexed="64"/>
      </top>
      <bottom/>
      <diagonal/>
    </border>
    <border>
      <left/>
      <right style="thin">
        <color indexed="64"/>
      </right>
      <top style="medium">
        <color indexed="64"/>
      </top>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style="hair">
        <color theme="1"/>
      </left>
      <right style="hair">
        <color indexed="64"/>
      </right>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
      <left/>
      <right/>
      <top/>
      <bottom style="hair">
        <color indexed="64"/>
      </bottom>
      <diagonal/>
    </border>
    <border>
      <left style="hair">
        <color indexed="64"/>
      </left>
      <right/>
      <top style="double">
        <color indexed="64"/>
      </top>
      <bottom style="thin">
        <color indexed="64"/>
      </bottom>
      <diagonal/>
    </border>
    <border>
      <left/>
      <right/>
      <top style="hair">
        <color indexed="64"/>
      </top>
      <bottom style="medium">
        <color indexed="64"/>
      </bottom>
      <diagonal/>
    </border>
    <border>
      <left style="thin">
        <color indexed="64"/>
      </left>
      <right style="thin">
        <color indexed="64"/>
      </right>
      <top style="thin">
        <color theme="3"/>
      </top>
      <bottom/>
      <diagonal/>
    </border>
    <border>
      <left style="thin">
        <color indexed="64"/>
      </left>
      <right style="thin">
        <color indexed="64"/>
      </right>
      <top style="hair">
        <color theme="2" tint="-0.24994659260841701"/>
      </top>
      <bottom style="hair">
        <color theme="2" tint="-0.24994659260841701"/>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theme="3"/>
      </top>
      <bottom style="double">
        <color indexed="64"/>
      </bottom>
      <diagonal/>
    </border>
    <border>
      <left style="thin">
        <color indexed="64"/>
      </left>
      <right/>
      <top style="double">
        <color indexed="64"/>
      </top>
      <bottom style="thin">
        <color indexed="64"/>
      </bottom>
      <diagonal/>
    </border>
    <border>
      <left style="medium">
        <color indexed="64"/>
      </left>
      <right style="thick">
        <color indexed="64"/>
      </right>
      <top style="thin">
        <color theme="3"/>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double">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style="medium">
        <color theme="1"/>
      </left>
      <right style="thin">
        <color indexed="64"/>
      </right>
      <top style="double">
        <color theme="1"/>
      </top>
      <bottom/>
      <diagonal/>
    </border>
    <border>
      <left style="thin">
        <color indexed="64"/>
      </left>
      <right/>
      <top style="double">
        <color theme="1"/>
      </top>
      <bottom style="thin">
        <color indexed="64"/>
      </bottom>
      <diagonal/>
    </border>
    <border>
      <left/>
      <right style="hair">
        <color indexed="64"/>
      </right>
      <top style="double">
        <color theme="1"/>
      </top>
      <bottom style="thin">
        <color indexed="64"/>
      </bottom>
      <diagonal/>
    </border>
    <border>
      <left style="hair">
        <color indexed="64"/>
      </left>
      <right style="hair">
        <color indexed="64"/>
      </right>
      <top style="double">
        <color theme="1"/>
      </top>
      <bottom style="thin">
        <color indexed="64"/>
      </bottom>
      <diagonal/>
    </border>
    <border>
      <left/>
      <right style="thin">
        <color indexed="64"/>
      </right>
      <top style="double">
        <color theme="1"/>
      </top>
      <bottom style="thin">
        <color indexed="64"/>
      </bottom>
      <diagonal/>
    </border>
    <border>
      <left/>
      <right style="thin">
        <color indexed="64"/>
      </right>
      <top/>
      <bottom style="hair">
        <color indexed="64"/>
      </bottom>
      <diagonal/>
    </border>
    <border>
      <left style="thin">
        <color indexed="64"/>
      </left>
      <right style="hair">
        <color indexed="64"/>
      </right>
      <top style="hair">
        <color theme="1"/>
      </top>
      <bottom/>
      <diagonal/>
    </border>
    <border>
      <left/>
      <right style="thin">
        <color indexed="64"/>
      </right>
      <top style="thin">
        <color indexed="64"/>
      </top>
      <bottom/>
      <diagonal/>
    </border>
    <border>
      <left style="medium">
        <color indexed="64"/>
      </left>
      <right/>
      <top style="double">
        <color indexed="64"/>
      </top>
      <bottom/>
      <diagonal/>
    </border>
    <border>
      <left style="medium">
        <color indexed="64"/>
      </left>
      <right/>
      <top/>
      <bottom style="double">
        <color indexed="64"/>
      </bottom>
      <diagonal/>
    </border>
    <border>
      <left/>
      <right style="hair">
        <color indexed="64"/>
      </right>
      <top style="double">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medium">
        <color indexed="64"/>
      </left>
      <right style="thick">
        <color indexed="64"/>
      </right>
      <top style="thin">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ck">
        <color indexed="64"/>
      </right>
      <top style="thin">
        <color theme="3"/>
      </top>
      <bottom/>
      <diagonal/>
    </border>
    <border>
      <left style="medium">
        <color indexed="64"/>
      </left>
      <right style="thick">
        <color indexed="64"/>
      </right>
      <top style="hair">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style="hair">
        <color theme="2" tint="-0.24994659260841701"/>
      </top>
      <bottom style="hair">
        <color theme="2" tint="-0.24994659260841701"/>
      </bottom>
      <diagonal/>
    </border>
    <border>
      <left style="medium">
        <color indexed="64"/>
      </left>
      <right style="thick">
        <color indexed="64"/>
      </right>
      <top style="thin">
        <color theme="3"/>
      </top>
      <bottom style="thin">
        <color theme="3"/>
      </bottom>
      <diagonal/>
    </border>
    <border>
      <left style="thin">
        <color indexed="64"/>
      </left>
      <right style="thick">
        <color indexed="64"/>
      </right>
      <top style="thin">
        <color theme="3"/>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theme="3"/>
      </top>
      <bottom style="thin">
        <color theme="3"/>
      </bottom>
      <diagonal/>
    </border>
    <border>
      <left style="thin">
        <color indexed="64"/>
      </left>
      <right style="thick">
        <color indexed="64"/>
      </right>
      <top style="medium">
        <color indexed="64"/>
      </top>
      <bottom/>
      <diagonal/>
    </border>
    <border>
      <left/>
      <right style="thick">
        <color indexed="64"/>
      </right>
      <top/>
      <bottom/>
      <diagonal/>
    </border>
    <border>
      <left/>
      <right style="thick">
        <color indexed="64"/>
      </right>
      <top style="thin">
        <color theme="3"/>
      </top>
      <bottom/>
      <diagonal/>
    </border>
    <border>
      <left style="thin">
        <color indexed="64"/>
      </left>
      <right style="thick">
        <color indexed="64"/>
      </right>
      <top/>
      <bottom style="thin">
        <color theme="3"/>
      </bottom>
      <diagonal/>
    </border>
    <border>
      <left style="thin">
        <color indexed="64"/>
      </left>
      <right style="thick">
        <color indexed="64"/>
      </right>
      <top style="thin">
        <color theme="3"/>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thick">
        <color indexed="64"/>
      </right>
      <top style="thin">
        <color indexed="64"/>
      </top>
      <bottom/>
      <diagonal/>
    </border>
    <border>
      <left/>
      <right style="thick">
        <color indexed="64"/>
      </right>
      <top/>
      <bottom style="medium">
        <color indexed="64"/>
      </bottom>
      <diagonal/>
    </border>
    <border>
      <left style="hair">
        <color indexed="64"/>
      </left>
      <right style="thick">
        <color indexed="64"/>
      </right>
      <top style="medium">
        <color indexed="64"/>
      </top>
      <bottom style="thin">
        <color indexed="64"/>
      </bottom>
      <diagonal/>
    </border>
    <border>
      <left style="hair">
        <color indexed="64"/>
      </left>
      <right style="thick">
        <color indexed="64"/>
      </right>
      <top style="thin">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thick">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bottom style="hair">
        <color theme="2" tint="-0.24994659260841701"/>
      </bottom>
      <diagonal/>
    </border>
    <border>
      <left style="medium">
        <color indexed="64"/>
      </left>
      <right style="thick">
        <color indexed="64"/>
      </right>
      <top style="thin">
        <color theme="3"/>
      </top>
      <bottom style="double">
        <color indexed="64"/>
      </bottom>
      <diagonal/>
    </border>
    <border>
      <left style="thin">
        <color indexed="64"/>
      </left>
      <right style="thick">
        <color indexed="64"/>
      </right>
      <top/>
      <bottom style="hair">
        <color theme="2" tint="-0.24994659260841701"/>
      </bottom>
      <diagonal/>
    </border>
    <border>
      <left style="thin">
        <color indexed="64"/>
      </left>
      <right style="medium">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ck">
        <color indexed="64"/>
      </right>
      <top/>
      <bottom/>
      <diagonal/>
    </border>
    <border>
      <left style="thin">
        <color indexed="64"/>
      </left>
      <right style="medium">
        <color indexed="64"/>
      </right>
      <top style="hair">
        <color indexed="64"/>
      </top>
      <bottom style="medium">
        <color indexed="64"/>
      </bottom>
      <diagonal/>
    </border>
  </borders>
  <cellStyleXfs count="207">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 fillId="25" borderId="0" applyNumberFormat="0" applyBorder="0" applyAlignment="0" applyProtection="0"/>
    <xf numFmtId="0" fontId="4" fillId="26" borderId="0" applyNumberFormat="0" applyBorder="0" applyAlignment="0" applyProtection="0"/>
    <xf numFmtId="0" fontId="2" fillId="27" borderId="0" applyNumberFormat="0" applyBorder="0" applyAlignment="0" applyProtection="0"/>
    <xf numFmtId="0" fontId="2" fillId="28" borderId="1" applyNumberFormat="0" applyAlignment="0" applyProtection="0"/>
    <xf numFmtId="0" fontId="6" fillId="29" borderId="0"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4" fillId="30" borderId="0" applyNumberFormat="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3" applyNumberFormat="0" applyFill="0" applyAlignment="0" applyProtection="0"/>
    <xf numFmtId="0" fontId="12" fillId="0" borderId="0" applyNumberFormat="0" applyBorder="0" applyAlignment="0" applyProtection="0"/>
    <xf numFmtId="0" fontId="13" fillId="0" borderId="0" applyNumberFormat="0" applyFill="0" applyBorder="0" applyAlignment="0" applyProtection="0">
      <alignment vertical="top"/>
      <protection locked="0"/>
    </xf>
    <xf numFmtId="0" fontId="2" fillId="2" borderId="0" applyNumberFormat="0" applyAlignment="0" applyProtection="0"/>
    <xf numFmtId="0" fontId="2" fillId="31" borderId="0" applyNumberFormat="0" applyAlignment="0" applyProtection="0"/>
    <xf numFmtId="0" fontId="4" fillId="32" borderId="0" applyNumberFormat="0" applyBorder="0" applyAlignment="0" applyProtection="0"/>
    <xf numFmtId="0" fontId="7" fillId="0" borderId="0" applyNumberFormat="0" applyAlignment="0" applyProtection="0"/>
    <xf numFmtId="0" fontId="14" fillId="33" borderId="0" applyNumberFormat="0" applyAlignment="0" applyProtection="0"/>
    <xf numFmtId="0" fontId="15" fillId="0" borderId="0" applyNumberFormat="0" applyFill="0" applyBorder="0" applyAlignment="0" applyProtection="0"/>
    <xf numFmtId="0" fontId="16" fillId="0" borderId="4" applyNumberFormat="0" applyFill="0" applyAlignment="0" applyProtection="0"/>
    <xf numFmtId="0" fontId="17" fillId="34" borderId="0" applyNumberFormat="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0" fontId="23" fillId="0" borderId="0" applyNumberFormat="0" applyFill="0" applyBorder="0" applyAlignment="0">
      <alignment vertical="top"/>
    </xf>
    <xf numFmtId="0" fontId="24" fillId="0" borderId="5" applyNumberFormat="0" applyFill="0" applyAlignment="0"/>
    <xf numFmtId="0" fontId="25" fillId="0" borderId="6" applyNumberFormat="0" applyFill="0" applyAlignment="0"/>
    <xf numFmtId="0" fontId="27" fillId="0" borderId="9" applyNumberFormat="0" applyFill="0" applyAlignment="0"/>
    <xf numFmtId="0" fontId="19" fillId="0" borderId="0" applyNumberFormat="0" applyFill="0" applyBorder="0" applyAlignment="0" applyProtection="0"/>
    <xf numFmtId="0" fontId="19" fillId="0" borderId="0" applyNumberFormat="0" applyFill="0" applyBorder="0" applyAlignment="0" applyProtection="0"/>
    <xf numFmtId="0" fontId="23" fillId="0" borderId="0" applyNumberFormat="0" applyFill="0" applyBorder="0" applyAlignment="0">
      <alignment vertical="top"/>
    </xf>
    <xf numFmtId="0" fontId="23" fillId="0" borderId="0" applyNumberFormat="0" applyFill="0" applyBorder="0" applyAlignment="0">
      <alignment vertical="top"/>
    </xf>
    <xf numFmtId="0" fontId="20" fillId="35" borderId="5" applyNumberFormat="0" applyAlignment="0"/>
    <xf numFmtId="0" fontId="22" fillId="35" borderId="6" applyNumberFormat="0" applyAlignment="0"/>
    <xf numFmtId="0" fontId="28" fillId="35" borderId="9" applyNumberFormat="0" applyAlignment="0"/>
    <xf numFmtId="0" fontId="29" fillId="0" borderId="0" applyNumberFormat="0" applyFill="0" applyBorder="0" applyAlignment="0" applyProtection="0"/>
    <xf numFmtId="0" fontId="29" fillId="0" borderId="0" applyNumberFormat="0" applyFill="0" applyBorder="0" applyAlignment="0" applyProtection="0"/>
    <xf numFmtId="170" fontId="1" fillId="0" borderId="0" applyFill="0" applyBorder="0" applyAlignment="0" applyProtection="0"/>
    <xf numFmtId="0" fontId="23" fillId="0" borderId="0" applyNumberFormat="0" applyFill="0" applyBorder="0" applyAlignment="0">
      <alignment vertical="top"/>
    </xf>
    <xf numFmtId="0" fontId="5" fillId="22" borderId="0" applyNumberFormat="0" applyBorder="0" applyAlignment="0" applyProtection="0"/>
    <xf numFmtId="0" fontId="5" fillId="21" borderId="0" applyNumberFormat="0" applyBorder="0" applyAlignment="0" applyProtection="0"/>
    <xf numFmtId="0" fontId="20" fillId="35" borderId="5" applyNumberFormat="0" applyAlignment="0"/>
    <xf numFmtId="0" fontId="22" fillId="35" borderId="6" applyNumberFormat="0" applyAlignment="0"/>
    <xf numFmtId="0" fontId="28" fillId="35" borderId="6" applyNumberFormat="0" applyAlignment="0"/>
    <xf numFmtId="0" fontId="30" fillId="0" borderId="0" applyNumberFormat="0" applyFill="0" applyBorder="0" applyAlignment="0" applyProtection="0"/>
    <xf numFmtId="0" fontId="19" fillId="0" borderId="0" applyNumberFormat="0" applyFill="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170" fontId="1" fillId="0" borderId="0" applyFill="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171" fontId="1" fillId="0" borderId="0" applyFill="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167" fontId="1" fillId="0" borderId="0" applyFill="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166" fontId="1" fillId="0" borderId="0" applyFill="0" applyBorder="0" applyAlignment="0" applyProtection="0"/>
    <xf numFmtId="9" fontId="1" fillId="0" borderId="0" applyFill="0" applyBorder="0" applyAlignment="0" applyProtection="0"/>
    <xf numFmtId="0" fontId="31" fillId="60" borderId="0" applyNumberFormat="0" applyBorder="0" applyAlignment="0"/>
    <xf numFmtId="0" fontId="32" fillId="61" borderId="0" applyNumberFormat="0" applyBorder="0" applyAlignment="0" applyProtection="0"/>
    <xf numFmtId="0" fontId="33" fillId="36" borderId="0" applyNumberFormat="0" applyBorder="0" applyAlignment="0" applyProtection="0"/>
    <xf numFmtId="0" fontId="1" fillId="41" borderId="7" applyNumberFormat="0" applyAlignment="0"/>
    <xf numFmtId="0" fontId="34" fillId="0" borderId="10" applyNumberFormat="0" applyFill="0" applyAlignment="0"/>
    <xf numFmtId="0" fontId="21" fillId="0" borderId="0" applyNumberFormat="0" applyFill="0" applyBorder="0" applyAlignment="0"/>
    <xf numFmtId="0" fontId="1" fillId="40" borderId="7" applyNumberFormat="0" applyAlignment="0" applyProtection="0"/>
    <xf numFmtId="0" fontId="1" fillId="37" borderId="0" applyNumberFormat="0" applyAlignment="0"/>
    <xf numFmtId="0" fontId="35" fillId="0" borderId="0" applyNumberFormat="0" applyFill="0" applyBorder="0" applyAlignment="0">
      <alignment vertical="top"/>
    </xf>
    <xf numFmtId="0" fontId="21" fillId="0" borderId="0" applyNumberFormat="0" applyFill="0" applyAlignment="0"/>
    <xf numFmtId="0" fontId="1" fillId="39" borderId="11" applyNumberFormat="0" applyAlignment="0"/>
    <xf numFmtId="0" fontId="31" fillId="38" borderId="0" applyNumberFormat="0" applyBorder="0" applyAlignment="0"/>
    <xf numFmtId="0" fontId="20" fillId="35" borderId="5" applyNumberFormat="0" applyAlignment="0"/>
    <xf numFmtId="0" fontId="22" fillId="35" borderId="6" applyNumberFormat="0" applyAlignment="0"/>
    <xf numFmtId="0" fontId="28" fillId="35" borderId="6" applyNumberFormat="0" applyAlignment="0"/>
    <xf numFmtId="0" fontId="22" fillId="64" borderId="14" applyNumberFormat="0"/>
    <xf numFmtId="0" fontId="26" fillId="35" borderId="6" applyNumberFormat="0" applyAlignment="0"/>
    <xf numFmtId="0" fontId="24" fillId="0" borderId="0" applyNumberFormat="0" applyFill="0"/>
    <xf numFmtId="0" fontId="1" fillId="76" borderId="16" applyNumberFormat="0" applyAlignment="0">
      <alignment vertical="top"/>
      <protection locked="0"/>
    </xf>
    <xf numFmtId="0" fontId="36" fillId="0" borderId="12" applyNumberFormat="0" applyFill="0" applyAlignment="0" applyProtection="0"/>
    <xf numFmtId="0" fontId="23" fillId="0" borderId="0" applyNumberFormat="0" applyFill="0" applyBorder="0" applyAlignment="0">
      <alignment vertical="top"/>
    </xf>
    <xf numFmtId="0" fontId="1" fillId="66" borderId="0" applyNumberFormat="0" applyBorder="0" applyAlignment="0">
      <alignment vertical="top"/>
      <protection locked="0"/>
    </xf>
    <xf numFmtId="0" fontId="48" fillId="0" borderId="0" applyNumberFormat="0" applyFill="0" applyBorder="0" applyAlignment="0">
      <alignment vertical="top"/>
    </xf>
    <xf numFmtId="0" fontId="4" fillId="22" borderId="0" applyNumberFormat="0" applyBorder="0" applyAlignment="0" applyProtection="0"/>
    <xf numFmtId="0" fontId="1" fillId="21" borderId="0" applyNumberFormat="0" applyBorder="0" applyAlignment="0" applyProtection="0"/>
    <xf numFmtId="0" fontId="20" fillId="35" borderId="5" applyNumberFormat="0" applyAlignment="0"/>
    <xf numFmtId="0" fontId="22" fillId="35" borderId="6" applyNumberFormat="0" applyAlignment="0"/>
    <xf numFmtId="0" fontId="53" fillId="0" borderId="0" applyNumberFormat="0" applyFill="0" applyBorder="0" applyAlignment="0">
      <alignment vertical="top"/>
    </xf>
    <xf numFmtId="0" fontId="28" fillId="35" borderId="6" applyNumberFormat="0" applyAlignment="0"/>
    <xf numFmtId="0" fontId="20" fillId="64" borderId="13" applyNumberFormat="0"/>
    <xf numFmtId="0" fontId="19" fillId="0" borderId="0" applyNumberFormat="0" applyFill="0" applyBorder="0" applyAlignment="0" applyProtection="0"/>
    <xf numFmtId="0" fontId="19" fillId="0" borderId="0" applyNumberFormat="0" applyFill="0" applyBorder="0" applyAlignment="0" applyProtection="0"/>
    <xf numFmtId="0" fontId="5" fillId="23" borderId="0" applyNumberFormat="0" applyBorder="0" applyAlignment="0" applyProtection="0"/>
    <xf numFmtId="0" fontId="4" fillId="24" borderId="0" applyNumberFormat="0" applyBorder="0" applyAlignment="0" applyProtection="0"/>
    <xf numFmtId="0" fontId="5" fillId="25" borderId="0" applyNumberFormat="0" applyBorder="0" applyAlignment="0" applyProtection="0"/>
    <xf numFmtId="0" fontId="4" fillId="26" borderId="0" applyNumberFormat="0" applyBorder="0" applyAlignment="0" applyProtection="0"/>
    <xf numFmtId="170" fontId="1" fillId="0" borderId="0" applyFill="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171" fontId="1" fillId="0" borderId="0" applyFill="0" applyBorder="0" applyAlignment="0" applyProtection="0"/>
    <xf numFmtId="0" fontId="1" fillId="78" borderId="16" applyNumberFormat="0" applyAlignment="0">
      <alignment vertical="top"/>
      <protection locked="0"/>
    </xf>
    <xf numFmtId="0" fontId="45" fillId="79" borderId="0" applyNumberFormat="0" applyBorder="0" applyAlignment="0">
      <alignment vertical="top"/>
    </xf>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173" fontId="1" fillId="0" borderId="0" applyFill="0" applyBorder="0" applyAlignment="0" applyProtection="0"/>
    <xf numFmtId="0" fontId="52" fillId="0" borderId="0" applyNumberFormat="0" applyBorder="0" applyAlignment="0"/>
    <xf numFmtId="0" fontId="4" fillId="54"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174" fontId="1" fillId="0" borderId="0" applyFill="0" applyBorder="0" applyAlignment="0" applyProtection="0"/>
    <xf numFmtId="9" fontId="1" fillId="0" borderId="0" applyFill="0" applyBorder="0" applyAlignment="0" applyProtection="0"/>
    <xf numFmtId="0" fontId="44" fillId="0" borderId="0" applyNumberFormat="0" applyFill="0" applyBorder="0"/>
    <xf numFmtId="0" fontId="26" fillId="68" borderId="7" applyNumberFormat="0" applyAlignment="0">
      <alignment vertical="top"/>
    </xf>
    <xf numFmtId="0" fontId="1" fillId="70" borderId="0" applyNumberFormat="0" applyBorder="0" applyAlignment="0"/>
    <xf numFmtId="0" fontId="1" fillId="71" borderId="0" applyNumberFormat="0" applyBorder="0" applyAlignment="0"/>
    <xf numFmtId="0" fontId="1" fillId="67" borderId="0" applyNumberFormat="0" applyBorder="0" applyAlignment="0"/>
    <xf numFmtId="0" fontId="1" fillId="72" borderId="0" applyNumberFormat="0" applyBorder="0" applyAlignment="0"/>
    <xf numFmtId="0" fontId="1" fillId="73" borderId="0" applyNumberFormat="0" applyBorder="0" applyAlignment="0"/>
    <xf numFmtId="0" fontId="38" fillId="74" borderId="0" applyNumberFormat="0" applyBorder="0" applyAlignment="0"/>
    <xf numFmtId="0" fontId="45" fillId="79" borderId="0" applyNumberFormat="0" applyBorder="0" applyAlignment="0"/>
    <xf numFmtId="0" fontId="1" fillId="39" borderId="8" applyNumberFormat="0" applyAlignment="0"/>
    <xf numFmtId="0" fontId="1" fillId="65" borderId="16" applyNumberFormat="0" applyAlignment="0">
      <alignment vertical="top"/>
      <protection locked="0"/>
    </xf>
    <xf numFmtId="0" fontId="51" fillId="61" borderId="0" applyNumberFormat="0" applyBorder="0" applyAlignment="0" applyProtection="0"/>
    <xf numFmtId="0" fontId="1" fillId="80" borderId="8" applyNumberFormat="0" applyAlignment="0"/>
    <xf numFmtId="0" fontId="51" fillId="76" borderId="16" applyNumberFormat="0" applyAlignment="0">
      <alignment vertical="top"/>
      <protection locked="0"/>
    </xf>
    <xf numFmtId="0" fontId="33" fillId="36" borderId="0" applyNumberFormat="0" applyBorder="0" applyAlignment="0" applyProtection="0"/>
    <xf numFmtId="0" fontId="1" fillId="81" borderId="8" applyNumberFormat="0" applyAlignment="0"/>
    <xf numFmtId="0" fontId="1" fillId="69" borderId="7" applyNumberFormat="0" applyAlignment="0"/>
    <xf numFmtId="0" fontId="1" fillId="63" borderId="8" applyNumberFormat="0" applyAlignment="0"/>
    <xf numFmtId="0" fontId="1" fillId="77" borderId="16" applyNumberFormat="0" applyAlignment="0">
      <alignment vertical="top"/>
    </xf>
    <xf numFmtId="0" fontId="34" fillId="0" borderId="10" applyNumberFormat="0" applyFill="0" applyAlignment="0"/>
    <xf numFmtId="0" fontId="1" fillId="75" borderId="8" applyNumberFormat="0" applyAlignment="0"/>
    <xf numFmtId="0" fontId="21" fillId="0" borderId="0" applyNumberFormat="0" applyFill="0" applyBorder="0" applyAlignment="0"/>
    <xf numFmtId="0" fontId="1" fillId="40" borderId="7" applyNumberFormat="0" applyAlignment="0" applyProtection="0"/>
    <xf numFmtId="0" fontId="50" fillId="0" borderId="0" applyNumberFormat="0" applyBorder="0">
      <alignment horizontal="right"/>
    </xf>
    <xf numFmtId="0" fontId="1" fillId="66" borderId="0" applyNumberFormat="0" applyAlignment="0"/>
    <xf numFmtId="0" fontId="49" fillId="0" borderId="0" applyNumberFormat="0" applyFill="0" applyBorder="0" applyAlignment="0">
      <alignment vertical="top"/>
    </xf>
    <xf numFmtId="0" fontId="21" fillId="0" borderId="0" applyNumberFormat="0" applyFill="0" applyAlignment="0"/>
    <xf numFmtId="0" fontId="1" fillId="69" borderId="11" applyNumberFormat="0" applyAlignment="0"/>
    <xf numFmtId="0" fontId="45" fillId="79" borderId="0" applyNumberFormat="0" applyBorder="0" applyAlignment="0"/>
    <xf numFmtId="0" fontId="20" fillId="64" borderId="13" applyNumberFormat="0"/>
    <xf numFmtId="0" fontId="22" fillId="64" borderId="6" applyNumberFormat="0" applyAlignment="0"/>
    <xf numFmtId="0" fontId="43" fillId="66" borderId="13" applyNumberFormat="0" applyAlignment="0"/>
    <xf numFmtId="0" fontId="3" fillId="0" borderId="17" applyNumberFormat="0" applyFill="0">
      <alignment vertical="center" wrapText="1"/>
    </xf>
    <xf numFmtId="0" fontId="1" fillId="0" borderId="16" applyNumberFormat="0" applyFill="0"/>
    <xf numFmtId="0" fontId="28" fillId="64" borderId="6" applyNumberFormat="0" applyAlignment="0"/>
    <xf numFmtId="0" fontId="42" fillId="66" borderId="14" applyNumberFormat="0" applyAlignment="0"/>
    <xf numFmtId="0" fontId="26" fillId="64" borderId="14" applyNumberFormat="0">
      <alignment vertical="center" wrapText="1"/>
    </xf>
    <xf numFmtId="0" fontId="26" fillId="64" borderId="6" applyNumberFormat="0" applyAlignment="0"/>
    <xf numFmtId="0" fontId="28" fillId="64" borderId="14" applyNumberFormat="0"/>
    <xf numFmtId="0" fontId="41" fillId="66" borderId="14" applyNumberFormat="0" applyAlignment="0"/>
    <xf numFmtId="0" fontId="1" fillId="0" borderId="18" applyNumberFormat="0" applyFill="0"/>
    <xf numFmtId="0" fontId="46" fillId="0" borderId="0" applyNumberFormat="0" applyFill="0"/>
    <xf numFmtId="0" fontId="40" fillId="0" borderId="15" applyNumberFormat="0" applyFill="0" applyAlignment="0">
      <alignment vertical="top"/>
    </xf>
    <xf numFmtId="0" fontId="47" fillId="62" borderId="0" applyNumberFormat="0">
      <alignment vertical="center" wrapText="1"/>
    </xf>
    <xf numFmtId="0" fontId="1" fillId="0" borderId="19" applyNumberFormat="0"/>
    <xf numFmtId="0" fontId="47" fillId="0" borderId="12" applyNumberFormat="0" applyFill="0" applyAlignment="0" applyProtection="0"/>
  </cellStyleXfs>
  <cellXfs count="774">
    <xf numFmtId="0" fontId="0" fillId="0" borderId="0" xfId="0"/>
    <xf numFmtId="0" fontId="0" fillId="76" borderId="16" xfId="117" applyFont="1">
      <alignment vertical="top"/>
      <protection locked="0"/>
    </xf>
    <xf numFmtId="0" fontId="53" fillId="0" borderId="0" xfId="126" applyAlignment="1"/>
    <xf numFmtId="0" fontId="1" fillId="21" borderId="0" xfId="123"/>
    <xf numFmtId="0" fontId="0" fillId="66" borderId="0" xfId="120" applyFont="1">
      <alignment vertical="top"/>
      <protection locked="0"/>
    </xf>
    <xf numFmtId="0" fontId="48" fillId="0" borderId="0" xfId="121" applyAlignment="1">
      <alignment horizontal="right"/>
    </xf>
    <xf numFmtId="0" fontId="53" fillId="0" borderId="0" xfId="126">
      <alignment vertical="top"/>
    </xf>
    <xf numFmtId="0" fontId="22" fillId="64" borderId="14" xfId="114"/>
    <xf numFmtId="0" fontId="20" fillId="64" borderId="13" xfId="128"/>
    <xf numFmtId="0" fontId="1" fillId="0" borderId="0" xfId="0" applyFont="1"/>
    <xf numFmtId="0" fontId="4" fillId="22" borderId="0" xfId="122"/>
    <xf numFmtId="0" fontId="5" fillId="23" borderId="0" xfId="131"/>
    <xf numFmtId="0" fontId="4" fillId="24" borderId="0" xfId="132"/>
    <xf numFmtId="0" fontId="5" fillId="25" borderId="0" xfId="133"/>
    <xf numFmtId="0" fontId="4" fillId="26" borderId="0" xfId="134"/>
    <xf numFmtId="170" fontId="0" fillId="0" borderId="0" xfId="135" applyFont="1"/>
    <xf numFmtId="0" fontId="4" fillId="42" borderId="0" xfId="136"/>
    <xf numFmtId="0" fontId="4" fillId="43" borderId="0" xfId="137"/>
    <xf numFmtId="0" fontId="4" fillId="44" borderId="0" xfId="138"/>
    <xf numFmtId="0" fontId="4" fillId="45" borderId="0" xfId="139"/>
    <xf numFmtId="0" fontId="4" fillId="46" borderId="0" xfId="140"/>
    <xf numFmtId="0" fontId="4" fillId="47" borderId="0" xfId="141"/>
    <xf numFmtId="171" fontId="0" fillId="0" borderId="0" xfId="142" applyFont="1" applyAlignment="1">
      <alignment vertical="top"/>
    </xf>
    <xf numFmtId="0" fontId="0" fillId="78" borderId="16" xfId="143" applyFont="1">
      <alignment vertical="top"/>
      <protection locked="0"/>
    </xf>
    <xf numFmtId="0" fontId="45" fillId="79" borderId="0" xfId="144">
      <alignment vertical="top"/>
    </xf>
    <xf numFmtId="0" fontId="4" fillId="48" borderId="0" xfId="145"/>
    <xf numFmtId="0" fontId="4" fillId="49" borderId="0" xfId="146"/>
    <xf numFmtId="0" fontId="4" fillId="50" borderId="0" xfId="147"/>
    <xf numFmtId="0" fontId="4" fillId="51" borderId="0" xfId="148"/>
    <xf numFmtId="0" fontId="4" fillId="52" borderId="0" xfId="149"/>
    <xf numFmtId="0" fontId="4" fillId="53" borderId="0" xfId="150"/>
    <xf numFmtId="173" fontId="0" fillId="0" borderId="0" xfId="151" applyFont="1" applyAlignment="1">
      <alignment vertical="top"/>
    </xf>
    <xf numFmtId="0" fontId="52" fillId="0" borderId="0" xfId="152"/>
    <xf numFmtId="0" fontId="4" fillId="54" borderId="0" xfId="153"/>
    <xf numFmtId="0" fontId="4" fillId="55" borderId="0" xfId="154"/>
    <xf numFmtId="0" fontId="4" fillId="56" borderId="0" xfId="155"/>
    <xf numFmtId="0" fontId="4" fillId="57" borderId="0" xfId="156"/>
    <xf numFmtId="0" fontId="4" fillId="58" borderId="0" xfId="157"/>
    <xf numFmtId="0" fontId="4" fillId="59" borderId="0" xfId="158"/>
    <xf numFmtId="174" fontId="0" fillId="0" borderId="0" xfId="159" applyFont="1" applyAlignment="1">
      <alignment vertical="top"/>
    </xf>
    <xf numFmtId="9" fontId="0" fillId="0" borderId="0" xfId="160" applyFont="1" applyAlignment="1">
      <alignment vertical="top"/>
    </xf>
    <xf numFmtId="0" fontId="44" fillId="0" borderId="0" xfId="161"/>
    <xf numFmtId="0" fontId="26" fillId="68" borderId="7" xfId="162">
      <alignment vertical="top"/>
    </xf>
    <xf numFmtId="0" fontId="1" fillId="70" borderId="0" xfId="163"/>
    <xf numFmtId="0" fontId="1" fillId="71" borderId="0" xfId="164"/>
    <xf numFmtId="0" fontId="1" fillId="67" borderId="0" xfId="165"/>
    <xf numFmtId="0" fontId="1" fillId="72" borderId="0" xfId="166"/>
    <xf numFmtId="0" fontId="1" fillId="73" borderId="0" xfId="167"/>
    <xf numFmtId="0" fontId="38" fillId="74" borderId="0" xfId="168"/>
    <xf numFmtId="0" fontId="45" fillId="79" borderId="0" xfId="169"/>
    <xf numFmtId="0" fontId="1" fillId="39" borderId="8" xfId="170" applyAlignment="1">
      <alignment vertical="top"/>
    </xf>
    <xf numFmtId="0" fontId="0" fillId="65" borderId="16" xfId="171" applyFont="1" applyAlignment="1">
      <protection locked="0"/>
    </xf>
    <xf numFmtId="0" fontId="51" fillId="61" borderId="0" xfId="172"/>
    <xf numFmtId="0" fontId="1" fillId="80" borderId="8" xfId="173" applyAlignment="1">
      <alignment vertical="top"/>
    </xf>
    <xf numFmtId="0" fontId="51" fillId="76" borderId="16" xfId="174">
      <alignment vertical="top"/>
      <protection locked="0"/>
    </xf>
    <xf numFmtId="0" fontId="33" fillId="36" borderId="0" xfId="175"/>
    <xf numFmtId="0" fontId="1" fillId="81" borderId="8" xfId="176"/>
    <xf numFmtId="0" fontId="1" fillId="69" borderId="7" xfId="177"/>
    <xf numFmtId="0" fontId="1" fillId="63" borderId="8" xfId="178"/>
    <xf numFmtId="0" fontId="0" fillId="77" borderId="16" xfId="179" applyFont="1">
      <alignment vertical="top"/>
    </xf>
    <xf numFmtId="0" fontId="34" fillId="0" borderId="10" xfId="180"/>
    <xf numFmtId="0" fontId="1" fillId="75" borderId="8" xfId="181"/>
    <xf numFmtId="0" fontId="21" fillId="0" borderId="0" xfId="182"/>
    <xf numFmtId="0" fontId="1" fillId="40" borderId="7" xfId="183"/>
    <xf numFmtId="0" fontId="50" fillId="0" borderId="0" xfId="184" applyAlignment="1">
      <alignment horizontal="right" vertical="top"/>
    </xf>
    <xf numFmtId="0" fontId="48" fillId="0" borderId="0" xfId="121">
      <alignment vertical="top"/>
    </xf>
    <xf numFmtId="0" fontId="1" fillId="66" borderId="0" xfId="185"/>
    <xf numFmtId="0" fontId="49" fillId="0" borderId="0" xfId="186">
      <alignment vertical="top"/>
    </xf>
    <xf numFmtId="0" fontId="21" fillId="0" borderId="0" xfId="187"/>
    <xf numFmtId="0" fontId="1" fillId="69" borderId="11" xfId="188"/>
    <xf numFmtId="0" fontId="45" fillId="79" borderId="0" xfId="189"/>
    <xf numFmtId="0" fontId="20" fillId="64" borderId="13" xfId="190" applyAlignment="1">
      <alignment vertical="top"/>
    </xf>
    <xf numFmtId="0" fontId="22" fillId="64" borderId="6" xfId="191" applyAlignment="1">
      <alignment vertical="top"/>
    </xf>
    <xf numFmtId="0" fontId="43" fillId="66" borderId="13" xfId="192"/>
    <xf numFmtId="0" fontId="3" fillId="0" borderId="17" xfId="193">
      <alignment vertical="center" wrapText="1"/>
    </xf>
    <xf numFmtId="0" fontId="1" fillId="0" borderId="16" xfId="194"/>
    <xf numFmtId="0" fontId="28" fillId="64" borderId="6" xfId="195" applyAlignment="1">
      <alignment vertical="top"/>
    </xf>
    <xf numFmtId="0" fontId="42" fillId="66" borderId="14" xfId="196"/>
    <xf numFmtId="0" fontId="26" fillId="64" borderId="14" xfId="197">
      <alignment vertical="center" wrapText="1"/>
    </xf>
    <xf numFmtId="0" fontId="26" fillId="64" borderId="6" xfId="198"/>
    <xf numFmtId="0" fontId="28" fillId="64" borderId="14" xfId="199"/>
    <xf numFmtId="0" fontId="41" fillId="66" borderId="14" xfId="200"/>
    <xf numFmtId="0" fontId="1" fillId="0" borderId="18" xfId="201"/>
    <xf numFmtId="0" fontId="46" fillId="0" borderId="0" xfId="202"/>
    <xf numFmtId="0" fontId="40" fillId="0" borderId="15" xfId="203">
      <alignment vertical="top"/>
    </xf>
    <xf numFmtId="0" fontId="47" fillId="62" borderId="0" xfId="204">
      <alignment vertical="center" wrapText="1"/>
    </xf>
    <xf numFmtId="0" fontId="1" fillId="0" borderId="19" xfId="205"/>
    <xf numFmtId="0" fontId="47" fillId="0" borderId="12" xfId="206"/>
    <xf numFmtId="0" fontId="40" fillId="0" borderId="15" xfId="203" applyAlignment="1"/>
    <xf numFmtId="0" fontId="50" fillId="0" borderId="0" xfId="184">
      <alignment horizontal="right"/>
    </xf>
    <xf numFmtId="0" fontId="53" fillId="0" borderId="0" xfId="126" applyAlignment="1">
      <alignment horizontal="right"/>
    </xf>
    <xf numFmtId="172" fontId="53" fillId="0" borderId="0" xfId="126" applyNumberFormat="1" applyAlignment="1">
      <alignment horizontal="left"/>
    </xf>
    <xf numFmtId="0" fontId="37" fillId="0" borderId="0" xfId="0" applyFont="1"/>
    <xf numFmtId="0" fontId="35" fillId="0" borderId="0" xfId="0" applyFont="1"/>
    <xf numFmtId="0" fontId="39" fillId="0" borderId="0" xfId="0" applyFont="1"/>
    <xf numFmtId="0" fontId="1" fillId="76" borderId="16" xfId="117">
      <alignment vertical="top"/>
      <protection locked="0"/>
    </xf>
    <xf numFmtId="0" fontId="1" fillId="78" borderId="16" xfId="143">
      <alignment vertical="top"/>
      <protection locked="0"/>
    </xf>
    <xf numFmtId="0" fontId="1" fillId="66" borderId="0" xfId="120">
      <alignment vertical="top"/>
      <protection locked="0"/>
    </xf>
    <xf numFmtId="0" fontId="1" fillId="65" borderId="16" xfId="171">
      <alignment vertical="top"/>
      <protection locked="0"/>
    </xf>
    <xf numFmtId="0" fontId="1" fillId="77" borderId="16" xfId="179">
      <alignment vertical="top"/>
    </xf>
    <xf numFmtId="0" fontId="45" fillId="79" borderId="0" xfId="144" applyAlignment="1"/>
    <xf numFmtId="0" fontId="1" fillId="80" borderId="0" xfId="0" quotePrefix="1" applyFont="1" applyFill="1"/>
    <xf numFmtId="0" fontId="1" fillId="82" borderId="0" xfId="0" quotePrefix="1" applyFont="1" applyFill="1"/>
    <xf numFmtId="175" fontId="1" fillId="77" borderId="16" xfId="179" quotePrefix="1" applyNumberFormat="1" applyAlignment="1">
      <alignment horizontal="left"/>
    </xf>
    <xf numFmtId="176" fontId="1" fillId="77" borderId="16" xfId="179" quotePrefix="1" applyNumberFormat="1" applyAlignment="1">
      <alignment horizontal="left"/>
    </xf>
    <xf numFmtId="177" fontId="1" fillId="77" borderId="16" xfId="179" quotePrefix="1" applyNumberFormat="1" applyAlignment="1">
      <alignment horizontal="left"/>
    </xf>
    <xf numFmtId="178" fontId="1" fillId="77" borderId="16" xfId="179" quotePrefix="1" applyNumberFormat="1" applyAlignment="1">
      <alignment horizontal="left"/>
    </xf>
    <xf numFmtId="0" fontId="0" fillId="0" borderId="0" xfId="0" applyAlignment="1">
      <alignment wrapText="1"/>
    </xf>
    <xf numFmtId="0" fontId="4" fillId="57" borderId="0" xfId="156" applyAlignment="1">
      <alignment horizontal="center" vertical="center"/>
    </xf>
    <xf numFmtId="0" fontId="1" fillId="80" borderId="31" xfId="0" quotePrefix="1" applyFont="1" applyFill="1" applyBorder="1"/>
    <xf numFmtId="0" fontId="1" fillId="0" borderId="24" xfId="194" quotePrefix="1" applyBorder="1"/>
    <xf numFmtId="0" fontId="1" fillId="80" borderId="39" xfId="0" quotePrefix="1" applyFont="1" applyFill="1" applyBorder="1"/>
    <xf numFmtId="0" fontId="1" fillId="80" borderId="43" xfId="194" quotePrefix="1" applyFill="1" applyBorder="1" applyAlignment="1">
      <alignment horizontal="center" vertical="center"/>
    </xf>
    <xf numFmtId="0" fontId="1" fillId="65" borderId="23" xfId="0" quotePrefix="1" applyFont="1" applyFill="1" applyBorder="1"/>
    <xf numFmtId="0" fontId="1" fillId="65" borderId="25" xfId="0" quotePrefix="1" applyFont="1" applyFill="1" applyBorder="1"/>
    <xf numFmtId="0" fontId="1" fillId="65" borderId="20" xfId="0" quotePrefix="1" applyFont="1" applyFill="1" applyBorder="1"/>
    <xf numFmtId="0" fontId="1" fillId="65" borderId="22" xfId="0" quotePrefix="1" applyFont="1" applyFill="1" applyBorder="1"/>
    <xf numFmtId="0" fontId="1" fillId="65" borderId="36" xfId="0" quotePrefix="1" applyFont="1" applyFill="1" applyBorder="1"/>
    <xf numFmtId="0" fontId="1" fillId="65" borderId="31" xfId="0" quotePrefix="1" applyFont="1" applyFill="1" applyBorder="1"/>
    <xf numFmtId="0" fontId="1" fillId="65" borderId="21" xfId="0" quotePrefix="1" applyFont="1" applyFill="1" applyBorder="1"/>
    <xf numFmtId="0" fontId="1" fillId="65" borderId="34" xfId="0" quotePrefix="1" applyFont="1" applyFill="1" applyBorder="1"/>
    <xf numFmtId="0" fontId="1" fillId="65" borderId="46" xfId="0" quotePrefix="1" applyFont="1" applyFill="1" applyBorder="1"/>
    <xf numFmtId="0" fontId="1" fillId="80" borderId="49" xfId="0" quotePrefix="1" applyFont="1" applyFill="1" applyBorder="1"/>
    <xf numFmtId="0" fontId="1" fillId="65" borderId="60" xfId="0" quotePrefix="1" applyFont="1" applyFill="1" applyBorder="1"/>
    <xf numFmtId="0" fontId="1" fillId="80" borderId="40" xfId="194" quotePrefix="1" applyFill="1" applyBorder="1" applyAlignment="1">
      <alignment horizontal="center" vertical="center"/>
    </xf>
    <xf numFmtId="0" fontId="1" fillId="80" borderId="41" xfId="194" quotePrefix="1" applyFill="1" applyBorder="1" applyAlignment="1">
      <alignment horizontal="center" vertical="center"/>
    </xf>
    <xf numFmtId="0" fontId="1" fillId="80" borderId="64" xfId="0" quotePrefix="1" applyFont="1" applyFill="1" applyBorder="1"/>
    <xf numFmtId="0" fontId="1" fillId="80" borderId="45" xfId="0" quotePrefix="1" applyFont="1" applyFill="1" applyBorder="1"/>
    <xf numFmtId="0" fontId="1" fillId="80" borderId="40" xfId="0" quotePrefix="1" applyFont="1" applyFill="1" applyBorder="1"/>
    <xf numFmtId="0" fontId="1" fillId="80" borderId="59" xfId="0" quotePrefix="1" applyFont="1" applyFill="1" applyBorder="1"/>
    <xf numFmtId="0" fontId="1" fillId="0" borderId="23" xfId="0" quotePrefix="1" applyFont="1" applyBorder="1"/>
    <xf numFmtId="0" fontId="1" fillId="0" borderId="54" xfId="0" quotePrefix="1" applyFont="1" applyBorder="1"/>
    <xf numFmtId="0" fontId="1" fillId="0" borderId="46" xfId="0" quotePrefix="1" applyFont="1" applyBorder="1"/>
    <xf numFmtId="0" fontId="0" fillId="0" borderId="0" xfId="0" applyAlignment="1">
      <alignment horizontal="center" vertical="center"/>
    </xf>
    <xf numFmtId="0" fontId="1" fillId="65" borderId="37" xfId="0" quotePrefix="1" applyFont="1" applyFill="1" applyBorder="1"/>
    <xf numFmtId="0" fontId="1" fillId="80" borderId="68" xfId="0" quotePrefix="1" applyFont="1" applyFill="1" applyBorder="1"/>
    <xf numFmtId="0" fontId="1" fillId="80" borderId="69" xfId="0" quotePrefix="1" applyFont="1" applyFill="1" applyBorder="1"/>
    <xf numFmtId="0" fontId="1" fillId="82" borderId="31" xfId="0" quotePrefix="1" applyFont="1" applyFill="1" applyBorder="1"/>
    <xf numFmtId="0" fontId="1" fillId="0" borderId="31" xfId="0" quotePrefix="1" applyFont="1" applyBorder="1"/>
    <xf numFmtId="0" fontId="1" fillId="80" borderId="40" xfId="0" quotePrefix="1" applyFont="1" applyFill="1" applyBorder="1" applyAlignment="1">
      <alignment horizontal="center" vertical="center"/>
    </xf>
    <xf numFmtId="0" fontId="1" fillId="80" borderId="41" xfId="0" quotePrefix="1" applyFont="1" applyFill="1" applyBorder="1" applyAlignment="1">
      <alignment horizontal="center" vertical="center"/>
    </xf>
    <xf numFmtId="0" fontId="1" fillId="0" borderId="20" xfId="0" quotePrefix="1" applyFont="1" applyBorder="1"/>
    <xf numFmtId="0" fontId="1" fillId="0" borderId="22" xfId="0" quotePrefix="1" applyFont="1" applyBorder="1"/>
    <xf numFmtId="0" fontId="1" fillId="0" borderId="36" xfId="0" quotePrefix="1" applyFont="1" applyBorder="1"/>
    <xf numFmtId="0" fontId="1" fillId="80" borderId="0" xfId="0" quotePrefix="1" applyFont="1" applyFill="1" applyAlignment="1">
      <alignment horizontal="center" vertical="center"/>
    </xf>
    <xf numFmtId="0" fontId="1" fillId="0" borderId="0" xfId="0" quotePrefix="1" applyFont="1"/>
    <xf numFmtId="0" fontId="1" fillId="0" borderId="0" xfId="0" applyFont="1" applyAlignment="1">
      <alignment horizontal="left" vertical="center"/>
    </xf>
    <xf numFmtId="0" fontId="1" fillId="0" borderId="62" xfId="194" quotePrefix="1" applyBorder="1" applyAlignment="1">
      <alignment horizontal="left" vertical="center"/>
    </xf>
    <xf numFmtId="0" fontId="1" fillId="80" borderId="28" xfId="0" quotePrefix="1" applyFont="1" applyFill="1" applyBorder="1" applyAlignment="1">
      <alignment horizontal="left" vertical="center"/>
    </xf>
    <xf numFmtId="0" fontId="1" fillId="80" borderId="50" xfId="0" quotePrefix="1" applyFont="1" applyFill="1" applyBorder="1" applyAlignment="1">
      <alignment horizontal="left" vertical="center"/>
    </xf>
    <xf numFmtId="0" fontId="1" fillId="0" borderId="62" xfId="0" quotePrefix="1" applyFont="1" applyBorder="1" applyAlignment="1">
      <alignment horizontal="left" vertical="center"/>
    </xf>
    <xf numFmtId="0" fontId="1" fillId="80" borderId="44" xfId="0" quotePrefix="1" applyFont="1" applyFill="1" applyBorder="1" applyAlignment="1">
      <alignment horizontal="left" vertical="center"/>
    </xf>
    <xf numFmtId="0" fontId="1" fillId="80" borderId="27" xfId="0" quotePrefix="1" applyFont="1" applyFill="1" applyBorder="1" applyAlignment="1">
      <alignment horizontal="left" vertical="center"/>
    </xf>
    <xf numFmtId="0" fontId="1" fillId="80" borderId="61" xfId="0" quotePrefix="1" applyFont="1" applyFill="1" applyBorder="1" applyAlignment="1">
      <alignment horizontal="left" vertical="center"/>
    </xf>
    <xf numFmtId="0" fontId="1" fillId="82" borderId="28" xfId="0" quotePrefix="1" applyFont="1" applyFill="1" applyBorder="1" applyAlignment="1">
      <alignment horizontal="left" vertical="center"/>
    </xf>
    <xf numFmtId="0" fontId="1" fillId="0" borderId="72" xfId="0" quotePrefix="1" applyFont="1" applyBorder="1" applyAlignment="1">
      <alignment horizontal="left" vertical="center"/>
    </xf>
    <xf numFmtId="0" fontId="1" fillId="0" borderId="38" xfId="0" quotePrefix="1" applyFont="1" applyBorder="1" applyAlignment="1">
      <alignment horizontal="left" vertical="center"/>
    </xf>
    <xf numFmtId="0" fontId="54" fillId="0" borderId="70" xfId="0" quotePrefix="1" applyFont="1" applyBorder="1" applyAlignment="1">
      <alignment horizontal="right" vertical="center"/>
    </xf>
    <xf numFmtId="0" fontId="1" fillId="0" borderId="65" xfId="0" quotePrefix="1" applyFont="1" applyBorder="1" applyAlignment="1">
      <alignment horizontal="left" vertical="center"/>
    </xf>
    <xf numFmtId="0" fontId="1" fillId="0" borderId="29" xfId="0" quotePrefix="1" applyFont="1" applyBorder="1" applyAlignment="1">
      <alignment horizontal="left" vertical="center"/>
    </xf>
    <xf numFmtId="0" fontId="1" fillId="0" borderId="25" xfId="0" quotePrefix="1" applyFont="1" applyBorder="1" applyAlignment="1">
      <alignment horizontal="left" vertical="center"/>
    </xf>
    <xf numFmtId="0" fontId="1" fillId="0" borderId="37" xfId="0" quotePrefix="1" applyFont="1" applyBorder="1" applyAlignment="1">
      <alignment horizontal="left" vertical="center"/>
    </xf>
    <xf numFmtId="0" fontId="1" fillId="0" borderId="52" xfId="0" quotePrefix="1" applyFont="1" applyBorder="1"/>
    <xf numFmtId="0" fontId="1" fillId="0" borderId="67" xfId="0" quotePrefix="1" applyFont="1" applyBorder="1"/>
    <xf numFmtId="0" fontId="1" fillId="80" borderId="77" xfId="0" quotePrefix="1" applyFont="1" applyFill="1" applyBorder="1"/>
    <xf numFmtId="0" fontId="54" fillId="80" borderId="50" xfId="0" quotePrefix="1" applyFont="1" applyFill="1" applyBorder="1" applyAlignment="1">
      <alignment horizontal="left" vertical="center"/>
    </xf>
    <xf numFmtId="0" fontId="1" fillId="0" borderId="53" xfId="0" quotePrefix="1" applyFont="1" applyBorder="1"/>
    <xf numFmtId="0" fontId="1" fillId="0" borderId="79" xfId="0" quotePrefix="1" applyFont="1" applyBorder="1"/>
    <xf numFmtId="0" fontId="4" fillId="57" borderId="51" xfId="156" applyBorder="1" applyAlignment="1">
      <alignment horizontal="center" vertical="center"/>
    </xf>
    <xf numFmtId="0" fontId="1" fillId="80" borderId="80" xfId="0" quotePrefix="1" applyFont="1" applyFill="1" applyBorder="1"/>
    <xf numFmtId="0" fontId="1" fillId="82" borderId="80" xfId="0" quotePrefix="1" applyFont="1" applyFill="1" applyBorder="1"/>
    <xf numFmtId="0" fontId="1" fillId="80" borderId="83" xfId="0" quotePrefix="1" applyFont="1" applyFill="1" applyBorder="1"/>
    <xf numFmtId="0" fontId="1" fillId="80" borderId="63" xfId="0" quotePrefix="1" applyFont="1" applyFill="1" applyBorder="1" applyAlignment="1">
      <alignment horizontal="left" vertical="center"/>
    </xf>
    <xf numFmtId="0" fontId="1" fillId="80" borderId="46" xfId="0" quotePrefix="1" applyFont="1" applyFill="1" applyBorder="1"/>
    <xf numFmtId="0" fontId="4" fillId="57" borderId="84" xfId="156" applyBorder="1" applyAlignment="1">
      <alignment horizontal="center" vertical="center"/>
    </xf>
    <xf numFmtId="0" fontId="1" fillId="80" borderId="85" xfId="0" quotePrefix="1" applyFont="1" applyFill="1" applyBorder="1"/>
    <xf numFmtId="0" fontId="1" fillId="80" borderId="86" xfId="0" quotePrefix="1" applyFont="1" applyFill="1" applyBorder="1"/>
    <xf numFmtId="0" fontId="1" fillId="80" borderId="87" xfId="0" quotePrefix="1" applyFont="1" applyFill="1" applyBorder="1"/>
    <xf numFmtId="0" fontId="1" fillId="65" borderId="28" xfId="0" quotePrefix="1" applyFont="1" applyFill="1" applyBorder="1" applyAlignment="1">
      <alignment horizontal="left" vertical="center"/>
    </xf>
    <xf numFmtId="0" fontId="1" fillId="65" borderId="80" xfId="0" quotePrefix="1" applyFont="1" applyFill="1" applyBorder="1"/>
    <xf numFmtId="0" fontId="1" fillId="65" borderId="62" xfId="0" quotePrefix="1" applyFont="1" applyFill="1" applyBorder="1" applyAlignment="1">
      <alignment horizontal="left" vertical="center"/>
    </xf>
    <xf numFmtId="0" fontId="1" fillId="65" borderId="57" xfId="0" quotePrefix="1" applyFont="1" applyFill="1" applyBorder="1"/>
    <xf numFmtId="0" fontId="1" fillId="65" borderId="65" xfId="0" quotePrefix="1" applyFont="1" applyFill="1" applyBorder="1" applyAlignment="1">
      <alignment horizontal="left" vertical="center"/>
    </xf>
    <xf numFmtId="0" fontId="1" fillId="65" borderId="56" xfId="0" quotePrefix="1" applyFont="1" applyFill="1" applyBorder="1"/>
    <xf numFmtId="0" fontId="4" fillId="57" borderId="88" xfId="156" applyBorder="1" applyAlignment="1">
      <alignment horizontal="center" vertical="center"/>
    </xf>
    <xf numFmtId="0" fontId="4" fillId="57" borderId="49" xfId="156" applyBorder="1" applyAlignment="1">
      <alignment horizontal="center" vertical="center"/>
    </xf>
    <xf numFmtId="0" fontId="1" fillId="80" borderId="50" xfId="0" quotePrefix="1" applyFont="1" applyFill="1" applyBorder="1"/>
    <xf numFmtId="0" fontId="1" fillId="65" borderId="54" xfId="0" quotePrefix="1" applyFont="1" applyFill="1" applyBorder="1"/>
    <xf numFmtId="0" fontId="1" fillId="65" borderId="52" xfId="0" quotePrefix="1" applyFont="1" applyFill="1" applyBorder="1"/>
    <xf numFmtId="0" fontId="54" fillId="80" borderId="63" xfId="0" quotePrefix="1" applyFont="1" applyFill="1" applyBorder="1" applyAlignment="1">
      <alignment horizontal="left" vertical="center"/>
    </xf>
    <xf numFmtId="0" fontId="1" fillId="0" borderId="93" xfId="0" quotePrefix="1" applyFont="1" applyBorder="1"/>
    <xf numFmtId="0" fontId="1" fillId="0" borderId="94" xfId="0" quotePrefix="1" applyFont="1" applyBorder="1"/>
    <xf numFmtId="0" fontId="1" fillId="80" borderId="96" xfId="0" quotePrefix="1" applyFont="1" applyFill="1" applyBorder="1" applyAlignment="1">
      <alignment horizontal="left" vertical="center"/>
    </xf>
    <xf numFmtId="0" fontId="1" fillId="80" borderId="97" xfId="0" quotePrefix="1" applyFont="1" applyFill="1" applyBorder="1"/>
    <xf numFmtId="0" fontId="1" fillId="0" borderId="99" xfId="0" quotePrefix="1" applyFont="1" applyBorder="1"/>
    <xf numFmtId="0" fontId="1" fillId="80" borderId="101" xfId="0" quotePrefix="1" applyFont="1" applyFill="1" applyBorder="1"/>
    <xf numFmtId="0" fontId="1" fillId="80" borderId="104" xfId="194" quotePrefix="1" applyFill="1" applyBorder="1" applyAlignment="1">
      <alignment horizontal="left" vertical="center"/>
    </xf>
    <xf numFmtId="0" fontId="1" fillId="80" borderId="71" xfId="194" quotePrefix="1" applyFill="1" applyBorder="1" applyAlignment="1">
      <alignment horizontal="left" vertical="center"/>
    </xf>
    <xf numFmtId="0" fontId="1" fillId="80" borderId="92" xfId="194" quotePrefix="1" applyFill="1" applyBorder="1" applyAlignment="1">
      <alignment horizontal="center" vertical="center"/>
    </xf>
    <xf numFmtId="0" fontId="1" fillId="65" borderId="93" xfId="0" quotePrefix="1" applyFont="1" applyFill="1" applyBorder="1"/>
    <xf numFmtId="0" fontId="1" fillId="80" borderId="63" xfId="194" quotePrefix="1" applyFill="1" applyBorder="1" applyAlignment="1">
      <alignment horizontal="left" vertical="center"/>
    </xf>
    <xf numFmtId="0" fontId="1" fillId="0" borderId="108" xfId="0" applyFont="1" applyBorder="1" applyAlignment="1">
      <alignment horizontal="left" vertical="center" wrapText="1"/>
    </xf>
    <xf numFmtId="0" fontId="1" fillId="80" borderId="92" xfId="0" quotePrefix="1" applyFont="1" applyFill="1" applyBorder="1"/>
    <xf numFmtId="0" fontId="1" fillId="0" borderId="107" xfId="0" quotePrefix="1" applyFont="1" applyBorder="1" applyAlignment="1">
      <alignment horizontal="left" vertical="center"/>
    </xf>
    <xf numFmtId="0" fontId="54" fillId="80" borderId="109" xfId="0" quotePrefix="1" applyFont="1" applyFill="1" applyBorder="1" applyAlignment="1">
      <alignment horizontal="left" vertical="center"/>
    </xf>
    <xf numFmtId="0" fontId="1" fillId="80" borderId="110" xfId="0" quotePrefix="1" applyFont="1" applyFill="1" applyBorder="1"/>
    <xf numFmtId="0" fontId="1" fillId="80" borderId="92" xfId="0" quotePrefix="1" applyFont="1" applyFill="1" applyBorder="1" applyAlignment="1">
      <alignment horizontal="center" vertical="center"/>
    </xf>
    <xf numFmtId="0" fontId="1" fillId="80" borderId="113" xfId="0" quotePrefix="1" applyFont="1" applyFill="1" applyBorder="1"/>
    <xf numFmtId="0" fontId="1" fillId="80" borderId="109" xfId="0" quotePrefix="1" applyFont="1" applyFill="1" applyBorder="1"/>
    <xf numFmtId="0" fontId="1" fillId="65" borderId="62" xfId="0" quotePrefix="1" applyFont="1" applyFill="1" applyBorder="1"/>
    <xf numFmtId="0" fontId="1" fillId="65" borderId="65" xfId="0" quotePrefix="1" applyFont="1" applyFill="1" applyBorder="1"/>
    <xf numFmtId="0" fontId="1" fillId="80" borderId="43" xfId="0" quotePrefix="1" applyFont="1" applyFill="1" applyBorder="1"/>
    <xf numFmtId="0" fontId="1" fillId="65" borderId="63" xfId="0" quotePrefix="1" applyFont="1" applyFill="1" applyBorder="1"/>
    <xf numFmtId="0" fontId="1" fillId="80" borderId="41" xfId="0" quotePrefix="1" applyFont="1" applyFill="1" applyBorder="1"/>
    <xf numFmtId="0" fontId="1" fillId="65" borderId="105" xfId="0" quotePrefix="1" applyFont="1" applyFill="1" applyBorder="1"/>
    <xf numFmtId="0" fontId="1" fillId="65" borderId="71" xfId="0" quotePrefix="1" applyFont="1" applyFill="1" applyBorder="1"/>
    <xf numFmtId="0" fontId="1" fillId="65" borderId="33" xfId="0" quotePrefix="1" applyFont="1" applyFill="1" applyBorder="1"/>
    <xf numFmtId="0" fontId="1" fillId="0" borderId="21" xfId="0" quotePrefix="1" applyFont="1" applyBorder="1"/>
    <xf numFmtId="0" fontId="1" fillId="65" borderId="116" xfId="0" quotePrefix="1" applyFont="1" applyFill="1" applyBorder="1"/>
    <xf numFmtId="0" fontId="1" fillId="0" borderId="83" xfId="0" quotePrefix="1" applyFont="1" applyBorder="1"/>
    <xf numFmtId="0" fontId="1" fillId="0" borderId="108" xfId="0" quotePrefix="1" applyFont="1" applyBorder="1"/>
    <xf numFmtId="171" fontId="1" fillId="0" borderId="28" xfId="135" quotePrefix="1" applyNumberFormat="1" applyBorder="1"/>
    <xf numFmtId="171" fontId="1" fillId="0" borderId="21" xfId="135" quotePrefix="1" applyNumberFormat="1" applyBorder="1"/>
    <xf numFmtId="171" fontId="1" fillId="0" borderId="29" xfId="135" quotePrefix="1" applyNumberFormat="1" applyBorder="1"/>
    <xf numFmtId="171" fontId="1" fillId="0" borderId="25" xfId="135" quotePrefix="1" applyNumberFormat="1" applyBorder="1"/>
    <xf numFmtId="171" fontId="1" fillId="0" borderId="37" xfId="135" quotePrefix="1" applyNumberFormat="1" applyBorder="1"/>
    <xf numFmtId="171" fontId="1" fillId="0" borderId="107" xfId="135" quotePrefix="1" applyNumberFormat="1" applyBorder="1"/>
    <xf numFmtId="171" fontId="1" fillId="80" borderId="64" xfId="135" quotePrefix="1" applyNumberFormat="1" applyFill="1" applyBorder="1"/>
    <xf numFmtId="171" fontId="1" fillId="0" borderId="23" xfId="135" quotePrefix="1" applyNumberFormat="1" applyBorder="1"/>
    <xf numFmtId="0" fontId="54" fillId="0" borderId="35" xfId="194" quotePrefix="1" applyFont="1" applyBorder="1" applyAlignment="1">
      <alignment horizontal="right" vertical="center" wrapText="1"/>
    </xf>
    <xf numFmtId="0" fontId="54" fillId="0" borderId="32" xfId="194" quotePrefix="1" applyFont="1" applyBorder="1" applyAlignment="1">
      <alignment horizontal="right" vertical="center"/>
    </xf>
    <xf numFmtId="0" fontId="54" fillId="0" borderId="25" xfId="194" quotePrefix="1" applyFont="1" applyBorder="1" applyAlignment="1">
      <alignment horizontal="right" vertical="center" wrapText="1"/>
    </xf>
    <xf numFmtId="0" fontId="54" fillId="0" borderId="32" xfId="194" quotePrefix="1" applyFont="1" applyBorder="1" applyAlignment="1">
      <alignment horizontal="right" vertical="center" wrapText="1"/>
    </xf>
    <xf numFmtId="0" fontId="1" fillId="0" borderId="25" xfId="194" quotePrefix="1" applyBorder="1" applyAlignment="1">
      <alignment horizontal="right" vertical="center"/>
    </xf>
    <xf numFmtId="0" fontId="54" fillId="0" borderId="29" xfId="194" quotePrefix="1" applyFont="1" applyBorder="1" applyAlignment="1">
      <alignment horizontal="right" vertical="center"/>
    </xf>
    <xf numFmtId="0" fontId="54" fillId="0" borderId="28" xfId="194" quotePrefix="1" applyFont="1" applyBorder="1" applyAlignment="1">
      <alignment horizontal="right" vertical="center"/>
    </xf>
    <xf numFmtId="0" fontId="54" fillId="0" borderId="25" xfId="194" quotePrefix="1" applyFont="1" applyBorder="1" applyAlignment="1">
      <alignment horizontal="right" vertical="center"/>
    </xf>
    <xf numFmtId="0" fontId="54" fillId="0" borderId="37" xfId="194" quotePrefix="1" applyFont="1" applyBorder="1" applyAlignment="1">
      <alignment horizontal="right" vertical="center"/>
    </xf>
    <xf numFmtId="0" fontId="3" fillId="80" borderId="48" xfId="0" quotePrefix="1" applyFont="1" applyFill="1" applyBorder="1"/>
    <xf numFmtId="0" fontId="3" fillId="0" borderId="26" xfId="194" quotePrefix="1" applyFont="1" applyBorder="1" applyAlignment="1">
      <alignment horizontal="right" vertical="center" wrapText="1"/>
    </xf>
    <xf numFmtId="0" fontId="3" fillId="80" borderId="89" xfId="194" quotePrefix="1" applyFont="1" applyFill="1" applyBorder="1" applyAlignment="1">
      <alignment horizontal="left" vertical="center"/>
    </xf>
    <xf numFmtId="0" fontId="3" fillId="0" borderId="105" xfId="194" quotePrefix="1" applyFont="1" applyBorder="1" applyAlignment="1">
      <alignment horizontal="right" vertical="center" wrapText="1"/>
    </xf>
    <xf numFmtId="0" fontId="1" fillId="65" borderId="122" xfId="0" quotePrefix="1" applyFont="1" applyFill="1" applyBorder="1"/>
    <xf numFmtId="0" fontId="1" fillId="0" borderId="122" xfId="194" quotePrefix="1" applyBorder="1"/>
    <xf numFmtId="0" fontId="3" fillId="80" borderId="48" xfId="194" quotePrefix="1" applyFont="1" applyFill="1" applyBorder="1" applyAlignment="1">
      <alignment horizontal="left" vertical="center"/>
    </xf>
    <xf numFmtId="0" fontId="3" fillId="80" borderId="90" xfId="194" quotePrefix="1" applyFont="1" applyFill="1" applyBorder="1" applyAlignment="1">
      <alignment horizontal="left" vertical="center"/>
    </xf>
    <xf numFmtId="171" fontId="1" fillId="65" borderId="29" xfId="135" quotePrefix="1" applyNumberFormat="1" applyFill="1" applyBorder="1"/>
    <xf numFmtId="171" fontId="1" fillId="65" borderId="25" xfId="135" quotePrefix="1" applyNumberFormat="1" applyFill="1" applyBorder="1"/>
    <xf numFmtId="171" fontId="1" fillId="65" borderId="25" xfId="135" quotePrefix="1" applyNumberFormat="1" applyFill="1" applyBorder="1" applyAlignment="1">
      <alignment wrapText="1"/>
    </xf>
    <xf numFmtId="171" fontId="1" fillId="65" borderId="37" xfId="135" quotePrefix="1" applyNumberFormat="1" applyFill="1" applyBorder="1" applyAlignment="1">
      <alignment wrapText="1"/>
    </xf>
    <xf numFmtId="171" fontId="1" fillId="65" borderId="28" xfId="135" quotePrefix="1" applyNumberFormat="1" applyFill="1" applyBorder="1" applyAlignment="1">
      <alignment wrapText="1"/>
    </xf>
    <xf numFmtId="171" fontId="1" fillId="65" borderId="22" xfId="135" quotePrefix="1" applyNumberFormat="1" applyFill="1" applyBorder="1" applyAlignment="1">
      <alignment horizontal="right" wrapText="1"/>
    </xf>
    <xf numFmtId="171" fontId="1" fillId="65" borderId="25" xfId="135" quotePrefix="1" applyNumberFormat="1" applyFill="1" applyBorder="1" applyAlignment="1">
      <alignment horizontal="right" wrapText="1"/>
    </xf>
    <xf numFmtId="171" fontId="1" fillId="65" borderId="32" xfId="135" quotePrefix="1" applyNumberFormat="1" applyFill="1" applyBorder="1" applyAlignment="1">
      <alignment wrapText="1"/>
    </xf>
    <xf numFmtId="171" fontId="1" fillId="65" borderId="20" xfId="135" quotePrefix="1" applyNumberFormat="1" applyFill="1" applyBorder="1" applyAlignment="1">
      <alignment wrapText="1"/>
    </xf>
    <xf numFmtId="171" fontId="1" fillId="65" borderId="34" xfId="135" quotePrefix="1" applyNumberFormat="1" applyFill="1" applyBorder="1" applyAlignment="1">
      <alignment wrapText="1"/>
    </xf>
    <xf numFmtId="171" fontId="1" fillId="65" borderId="21" xfId="135" quotePrefix="1" applyNumberFormat="1" applyFill="1" applyBorder="1" applyAlignment="1">
      <alignment wrapText="1"/>
    </xf>
    <xf numFmtId="171" fontId="1" fillId="65" borderId="22" xfId="135" quotePrefix="1" applyNumberFormat="1" applyFill="1" applyBorder="1" applyAlignment="1">
      <alignment wrapText="1"/>
    </xf>
    <xf numFmtId="171" fontId="1" fillId="66" borderId="64" xfId="135" quotePrefix="1" applyNumberFormat="1" applyFill="1" applyBorder="1" applyAlignment="1">
      <alignment wrapText="1"/>
    </xf>
    <xf numFmtId="171" fontId="1" fillId="65" borderId="23" xfId="135" quotePrefix="1" applyNumberFormat="1" applyFill="1" applyBorder="1" applyAlignment="1">
      <alignment wrapText="1"/>
    </xf>
    <xf numFmtId="171" fontId="1" fillId="66" borderId="23" xfId="135" quotePrefix="1" applyNumberFormat="1" applyFill="1" applyBorder="1" applyAlignment="1">
      <alignment wrapText="1"/>
    </xf>
    <xf numFmtId="171" fontId="1" fillId="66" borderId="20" xfId="135" quotePrefix="1" applyNumberFormat="1" applyFill="1" applyBorder="1" applyAlignment="1">
      <alignment wrapText="1"/>
    </xf>
    <xf numFmtId="171" fontId="1" fillId="66" borderId="21" xfId="135" quotePrefix="1" applyNumberFormat="1" applyFill="1" applyBorder="1" applyAlignment="1">
      <alignment wrapText="1"/>
    </xf>
    <xf numFmtId="171" fontId="1" fillId="65" borderId="93" xfId="135" quotePrefix="1" applyNumberFormat="1" applyFill="1" applyBorder="1" applyAlignment="1">
      <alignment wrapText="1"/>
    </xf>
    <xf numFmtId="171" fontId="1" fillId="66" borderId="123" xfId="135" quotePrefix="1" applyNumberFormat="1" applyFill="1" applyBorder="1" applyAlignment="1">
      <alignment wrapText="1"/>
    </xf>
    <xf numFmtId="171" fontId="1" fillId="66" borderId="46" xfId="135" quotePrefix="1" applyNumberFormat="1" applyFill="1" applyBorder="1" applyAlignment="1">
      <alignment wrapText="1"/>
    </xf>
    <xf numFmtId="171" fontId="1" fillId="66" borderId="22" xfId="135" quotePrefix="1" applyNumberFormat="1" applyFill="1" applyBorder="1" applyAlignment="1">
      <alignment wrapText="1"/>
    </xf>
    <xf numFmtId="171" fontId="1" fillId="65" borderId="94" xfId="135" quotePrefix="1" applyNumberFormat="1" applyFill="1" applyBorder="1" applyAlignment="1">
      <alignment wrapText="1"/>
    </xf>
    <xf numFmtId="171" fontId="1" fillId="80" borderId="31" xfId="135" quotePrefix="1" applyNumberFormat="1" applyFill="1" applyBorder="1"/>
    <xf numFmtId="171" fontId="1" fillId="0" borderId="94" xfId="135" quotePrefix="1" applyNumberFormat="1" applyBorder="1"/>
    <xf numFmtId="171" fontId="1" fillId="65" borderId="37" xfId="135" quotePrefix="1" applyNumberFormat="1" applyFill="1" applyBorder="1"/>
    <xf numFmtId="171" fontId="1" fillId="82" borderId="31" xfId="135" quotePrefix="1" applyNumberFormat="1" applyFill="1" applyBorder="1"/>
    <xf numFmtId="171" fontId="1" fillId="80" borderId="45" xfId="135" quotePrefix="1" applyNumberFormat="1" applyFill="1" applyBorder="1"/>
    <xf numFmtId="171" fontId="1" fillId="65" borderId="23" xfId="135" quotePrefix="1" applyNumberFormat="1" applyFill="1" applyBorder="1"/>
    <xf numFmtId="171" fontId="1" fillId="65" borderId="20" xfId="135" quotePrefix="1" applyNumberFormat="1" applyFill="1" applyBorder="1"/>
    <xf numFmtId="171" fontId="1" fillId="65" borderId="31" xfId="135" quotePrefix="1" applyNumberFormat="1" applyFill="1" applyBorder="1"/>
    <xf numFmtId="171" fontId="1" fillId="80" borderId="86" xfId="135" quotePrefix="1" applyNumberFormat="1" applyFill="1" applyBorder="1"/>
    <xf numFmtId="171" fontId="1" fillId="0" borderId="0" xfId="135" applyNumberFormat="1"/>
    <xf numFmtId="171" fontId="1" fillId="66" borderId="121" xfId="135" quotePrefix="1" applyNumberFormat="1" applyFill="1" applyBorder="1" applyAlignment="1">
      <alignment wrapText="1"/>
    </xf>
    <xf numFmtId="0" fontId="1" fillId="0" borderId="121" xfId="194" quotePrefix="1" applyBorder="1"/>
    <xf numFmtId="171" fontId="1" fillId="66" borderId="94" xfId="135" quotePrefix="1" applyNumberFormat="1" applyFill="1" applyBorder="1" applyAlignment="1">
      <alignment wrapText="1"/>
    </xf>
    <xf numFmtId="0" fontId="3" fillId="80" borderId="89" xfId="0" quotePrefix="1" applyFont="1" applyFill="1" applyBorder="1" applyAlignment="1">
      <alignment horizontal="left"/>
    </xf>
    <xf numFmtId="171" fontId="3" fillId="80" borderId="64" xfId="135" quotePrefix="1" applyNumberFormat="1" applyFont="1" applyFill="1" applyBorder="1" applyAlignment="1">
      <alignment wrapText="1"/>
    </xf>
    <xf numFmtId="171" fontId="3" fillId="80" borderId="46" xfId="135" quotePrefix="1" applyNumberFormat="1" applyFont="1" applyFill="1" applyBorder="1" applyAlignment="1">
      <alignment wrapText="1"/>
    </xf>
    <xf numFmtId="171" fontId="3" fillId="80" borderId="64" xfId="135" quotePrefix="1" applyNumberFormat="1" applyFont="1" applyFill="1" applyBorder="1"/>
    <xf numFmtId="171" fontId="3" fillId="80" borderId="46" xfId="135" quotePrefix="1" applyNumberFormat="1" applyFont="1" applyFill="1" applyBorder="1"/>
    <xf numFmtId="171" fontId="3" fillId="84" borderId="76" xfId="135" quotePrefix="1" applyNumberFormat="1" applyFont="1" applyFill="1" applyBorder="1"/>
    <xf numFmtId="171" fontId="3" fillId="84" borderId="64" xfId="135" quotePrefix="1" applyNumberFormat="1" applyFont="1" applyFill="1" applyBorder="1" applyAlignment="1">
      <alignment wrapText="1"/>
    </xf>
    <xf numFmtId="0" fontId="4" fillId="57" borderId="51" xfId="156" applyBorder="1" applyAlignment="1">
      <alignment vertical="center"/>
    </xf>
    <xf numFmtId="0" fontId="3" fillId="80" borderId="89" xfId="0" quotePrefix="1" applyFont="1" applyFill="1" applyBorder="1"/>
    <xf numFmtId="0" fontId="1" fillId="80" borderId="83" xfId="0" quotePrefix="1" applyFont="1" applyFill="1" applyBorder="1" applyAlignment="1">
      <alignment horizontal="left" vertical="center"/>
    </xf>
    <xf numFmtId="171" fontId="3" fillId="84" borderId="124" xfId="135" quotePrefix="1" applyNumberFormat="1" applyFont="1" applyFill="1" applyBorder="1"/>
    <xf numFmtId="0" fontId="3" fillId="83" borderId="82" xfId="193" applyFill="1" applyBorder="1" applyAlignment="1">
      <alignment horizontal="center" vertical="center" wrapText="1"/>
    </xf>
    <xf numFmtId="0" fontId="3" fillId="83" borderId="82" xfId="193" applyFill="1" applyBorder="1" applyAlignment="1">
      <alignment horizontal="left" vertical="center" wrapText="1"/>
    </xf>
    <xf numFmtId="171" fontId="3" fillId="83" borderId="82" xfId="135" applyNumberFormat="1" applyFont="1" applyFill="1" applyBorder="1" applyAlignment="1">
      <alignment horizontal="center" vertical="center" wrapText="1"/>
    </xf>
    <xf numFmtId="171" fontId="1" fillId="66" borderId="37" xfId="135" quotePrefix="1" applyNumberFormat="1" applyFill="1" applyBorder="1"/>
    <xf numFmtId="171" fontId="1" fillId="66" borderId="37" xfId="135" quotePrefix="1" applyNumberFormat="1" applyFill="1" applyBorder="1" applyAlignment="1">
      <alignment wrapText="1"/>
    </xf>
    <xf numFmtId="171" fontId="1" fillId="66" borderId="28" xfId="135" quotePrefix="1" applyNumberFormat="1" applyFill="1" applyBorder="1" applyAlignment="1">
      <alignment wrapText="1"/>
    </xf>
    <xf numFmtId="171" fontId="1" fillId="66" borderId="36" xfId="135" quotePrefix="1" applyNumberFormat="1" applyFill="1" applyBorder="1" applyAlignment="1">
      <alignment wrapText="1"/>
    </xf>
    <xf numFmtId="171" fontId="1" fillId="66" borderId="22" xfId="135" quotePrefix="1" applyNumberFormat="1" applyFill="1" applyBorder="1" applyAlignment="1">
      <alignment horizontal="center" wrapText="1"/>
    </xf>
    <xf numFmtId="171" fontId="1" fillId="66" borderId="32" xfId="135" quotePrefix="1" applyNumberFormat="1" applyFill="1" applyBorder="1" applyAlignment="1">
      <alignment wrapText="1"/>
    </xf>
    <xf numFmtId="171" fontId="1" fillId="66" borderId="25" xfId="135" quotePrefix="1" applyNumberFormat="1" applyFill="1" applyBorder="1" applyAlignment="1">
      <alignment wrapText="1"/>
    </xf>
    <xf numFmtId="171" fontId="1" fillId="66" borderId="31" xfId="135" quotePrefix="1" applyNumberFormat="1" applyFill="1" applyBorder="1" applyAlignment="1">
      <alignment wrapText="1"/>
    </xf>
    <xf numFmtId="171" fontId="1" fillId="66" borderId="29" xfId="135" quotePrefix="1" applyNumberFormat="1" applyFill="1" applyBorder="1"/>
    <xf numFmtId="171" fontId="1" fillId="66" borderId="28" xfId="135" quotePrefix="1" applyNumberFormat="1" applyFill="1" applyBorder="1"/>
    <xf numFmtId="171" fontId="1" fillId="66" borderId="26" xfId="135" quotePrefix="1" applyNumberFormat="1" applyFill="1" applyBorder="1"/>
    <xf numFmtId="171" fontId="1" fillId="66" borderId="25" xfId="135" quotePrefix="1" applyNumberFormat="1" applyFill="1" applyBorder="1"/>
    <xf numFmtId="171" fontId="1" fillId="66" borderId="20" xfId="135" quotePrefix="1" applyNumberFormat="1" applyFill="1" applyBorder="1"/>
    <xf numFmtId="171" fontId="1" fillId="66" borderId="63" xfId="135" quotePrefix="1" applyNumberFormat="1" applyFill="1" applyBorder="1"/>
    <xf numFmtId="171" fontId="1" fillId="66" borderId="93" xfId="135" quotePrefix="1" applyNumberFormat="1" applyFill="1" applyBorder="1"/>
    <xf numFmtId="0" fontId="1" fillId="0" borderId="65" xfId="194" quotePrefix="1" applyBorder="1" applyAlignment="1">
      <alignment horizontal="right" vertical="center"/>
    </xf>
    <xf numFmtId="0" fontId="1" fillId="0" borderId="105" xfId="194" quotePrefix="1" applyBorder="1" applyAlignment="1">
      <alignment horizontal="right" vertical="center"/>
    </xf>
    <xf numFmtId="0" fontId="3" fillId="80" borderId="95" xfId="0" quotePrefix="1" applyFont="1" applyFill="1" applyBorder="1" applyAlignment="1">
      <alignment vertical="center"/>
    </xf>
    <xf numFmtId="0" fontId="1" fillId="0" borderId="62" xfId="0" quotePrefix="1" applyFont="1" applyBorder="1" applyAlignment="1">
      <alignment horizontal="right" vertical="center"/>
    </xf>
    <xf numFmtId="0" fontId="1" fillId="0" borderId="72" xfId="0" quotePrefix="1" applyFont="1" applyBorder="1" applyAlignment="1">
      <alignment horizontal="right" vertical="center"/>
    </xf>
    <xf numFmtId="0" fontId="1" fillId="0" borderId="70" xfId="0" quotePrefix="1" applyFont="1" applyBorder="1" applyAlignment="1">
      <alignment horizontal="right" vertical="center"/>
    </xf>
    <xf numFmtId="171" fontId="1" fillId="66" borderId="32" xfId="135" quotePrefix="1" applyNumberFormat="1" applyFill="1" applyBorder="1"/>
    <xf numFmtId="0" fontId="3" fillId="80" borderId="48" xfId="0" quotePrefix="1" applyFont="1" applyFill="1" applyBorder="1" applyAlignment="1">
      <alignment horizontal="left" vertical="center"/>
    </xf>
    <xf numFmtId="0" fontId="3" fillId="80" borderId="89" xfId="0" quotePrefix="1" applyFont="1" applyFill="1" applyBorder="1" applyAlignment="1">
      <alignment horizontal="left" vertical="center"/>
    </xf>
    <xf numFmtId="171" fontId="3" fillId="80" borderId="74" xfId="135" quotePrefix="1" applyNumberFormat="1" applyFont="1" applyFill="1" applyBorder="1"/>
    <xf numFmtId="171" fontId="1" fillId="66" borderId="94" xfId="135" quotePrefix="1" applyNumberFormat="1" applyFill="1" applyBorder="1"/>
    <xf numFmtId="171" fontId="1" fillId="66" borderId="23" xfId="135" quotePrefix="1" applyNumberFormat="1" applyFill="1" applyBorder="1"/>
    <xf numFmtId="0" fontId="3" fillId="0" borderId="65" xfId="0" quotePrefix="1" applyFont="1" applyBorder="1" applyAlignment="1">
      <alignment horizontal="right" vertical="center"/>
    </xf>
    <xf numFmtId="171" fontId="1" fillId="66" borderId="31" xfId="135" quotePrefix="1" applyNumberFormat="1" applyFill="1" applyBorder="1"/>
    <xf numFmtId="10" fontId="1" fillId="80" borderId="63" xfId="160" quotePrefix="1" applyNumberFormat="1" applyFill="1" applyBorder="1"/>
    <xf numFmtId="171" fontId="3" fillId="80" borderId="50" xfId="135" quotePrefix="1" applyNumberFormat="1" applyFont="1" applyFill="1" applyBorder="1"/>
    <xf numFmtId="171" fontId="3" fillId="80" borderId="109" xfId="135" quotePrefix="1" applyNumberFormat="1" applyFont="1" applyFill="1" applyBorder="1"/>
    <xf numFmtId="171" fontId="3" fillId="80" borderId="63" xfId="135" quotePrefix="1" applyNumberFormat="1" applyFont="1" applyFill="1" applyBorder="1"/>
    <xf numFmtId="171" fontId="3" fillId="66" borderId="109" xfId="135" quotePrefix="1" applyNumberFormat="1" applyFont="1" applyFill="1" applyBorder="1"/>
    <xf numFmtId="171" fontId="1" fillId="66" borderId="107" xfId="135" quotePrefix="1" applyNumberFormat="1" applyFill="1" applyBorder="1"/>
    <xf numFmtId="171" fontId="3" fillId="66" borderId="63" xfId="135" quotePrefix="1" applyNumberFormat="1" applyFont="1" applyFill="1" applyBorder="1"/>
    <xf numFmtId="171" fontId="1" fillId="66" borderId="64" xfId="135" quotePrefix="1" applyNumberFormat="1" applyFill="1" applyBorder="1"/>
    <xf numFmtId="171" fontId="1" fillId="66" borderId="21" xfId="135" quotePrefix="1" applyNumberFormat="1" applyFill="1" applyBorder="1"/>
    <xf numFmtId="171" fontId="1" fillId="66" borderId="36" xfId="135" quotePrefix="1" applyNumberFormat="1" applyFill="1" applyBorder="1"/>
    <xf numFmtId="171" fontId="1" fillId="66" borderId="79" xfId="135" quotePrefix="1" applyNumberFormat="1" applyFill="1" applyBorder="1"/>
    <xf numFmtId="0" fontId="1" fillId="66" borderId="64" xfId="0" quotePrefix="1" applyFont="1" applyFill="1" applyBorder="1"/>
    <xf numFmtId="0" fontId="1" fillId="66" borderId="23" xfId="0" quotePrefix="1" applyFont="1" applyFill="1" applyBorder="1"/>
    <xf numFmtId="0" fontId="1" fillId="66" borderId="20" xfId="0" quotePrefix="1" applyFont="1" applyFill="1" applyBorder="1"/>
    <xf numFmtId="0" fontId="3" fillId="80" borderId="42" xfId="194" quotePrefix="1" applyFont="1" applyFill="1" applyBorder="1" applyAlignment="1">
      <alignment horizontal="right" vertical="center"/>
    </xf>
    <xf numFmtId="0" fontId="3" fillId="80" borderId="59" xfId="194" quotePrefix="1" applyFont="1" applyFill="1" applyBorder="1" applyAlignment="1">
      <alignment horizontal="right" vertical="center"/>
    </xf>
    <xf numFmtId="0" fontId="4" fillId="57" borderId="55" xfId="156" applyBorder="1" applyAlignment="1">
      <alignment horizontal="center" vertical="center"/>
    </xf>
    <xf numFmtId="0" fontId="3" fillId="83" borderId="117" xfId="193" applyFill="1" applyBorder="1">
      <alignment vertical="center" wrapText="1"/>
    </xf>
    <xf numFmtId="0" fontId="1" fillId="0" borderId="114" xfId="194" quotePrefix="1" applyBorder="1"/>
    <xf numFmtId="0" fontId="1" fillId="0" borderId="125" xfId="194" quotePrefix="1" applyBorder="1" applyAlignment="1">
      <alignment wrapText="1"/>
    </xf>
    <xf numFmtId="0" fontId="1" fillId="0" borderId="126" xfId="194" quotePrefix="1" applyBorder="1"/>
    <xf numFmtId="0" fontId="1" fillId="0" borderId="127" xfId="194" quotePrefix="1" applyBorder="1"/>
    <xf numFmtId="0" fontId="1" fillId="0" borderId="0" xfId="194" quotePrefix="1" applyBorder="1"/>
    <xf numFmtId="0" fontId="1" fillId="0" borderId="125" xfId="194" quotePrefix="1" applyBorder="1"/>
    <xf numFmtId="0" fontId="1" fillId="80" borderId="83" xfId="194" quotePrefix="1" applyFill="1" applyBorder="1"/>
    <xf numFmtId="0" fontId="1" fillId="0" borderId="128" xfId="194" quotePrefix="1" applyBorder="1"/>
    <xf numFmtId="0" fontId="1" fillId="0" borderId="119" xfId="194" quotePrefix="1" applyBorder="1"/>
    <xf numFmtId="0" fontId="1" fillId="0" borderId="129" xfId="194" quotePrefix="1" applyBorder="1"/>
    <xf numFmtId="0" fontId="1" fillId="0" borderId="116" xfId="194" quotePrefix="1" applyBorder="1"/>
    <xf numFmtId="0" fontId="1" fillId="0" borderId="130" xfId="194" quotePrefix="1" applyBorder="1"/>
    <xf numFmtId="0" fontId="1" fillId="0" borderId="120" xfId="194" quotePrefix="1" applyBorder="1"/>
    <xf numFmtId="0" fontId="1" fillId="0" borderId="131" xfId="194" quotePrefix="1" applyBorder="1"/>
    <xf numFmtId="0" fontId="1" fillId="0" borderId="123" xfId="194" quotePrefix="1" applyBorder="1"/>
    <xf numFmtId="0" fontId="1" fillId="0" borderId="127" xfId="0" quotePrefix="1" applyFont="1" applyBorder="1"/>
    <xf numFmtId="0" fontId="1" fillId="0" borderId="119" xfId="0" applyFont="1" applyBorder="1"/>
    <xf numFmtId="0" fontId="1" fillId="65" borderId="81" xfId="0" quotePrefix="1" applyFont="1" applyFill="1" applyBorder="1"/>
    <xf numFmtId="0" fontId="1" fillId="0" borderId="131" xfId="0" quotePrefix="1" applyFont="1" applyBorder="1"/>
    <xf numFmtId="0" fontId="1" fillId="0" borderId="126" xfId="0" quotePrefix="1" applyFont="1" applyBorder="1"/>
    <xf numFmtId="0" fontId="1" fillId="0" borderId="24" xfId="0" quotePrefix="1" applyFont="1" applyBorder="1"/>
    <xf numFmtId="0" fontId="1" fillId="0" borderId="125" xfId="0" quotePrefix="1" applyFont="1" applyBorder="1"/>
    <xf numFmtId="0" fontId="1" fillId="0" borderId="121" xfId="0" quotePrefix="1" applyFont="1" applyBorder="1"/>
    <xf numFmtId="0" fontId="1" fillId="80" borderId="132" xfId="0" quotePrefix="1" applyFont="1" applyFill="1" applyBorder="1"/>
    <xf numFmtId="0" fontId="1" fillId="0" borderId="133" xfId="0" quotePrefix="1" applyFont="1" applyBorder="1"/>
    <xf numFmtId="0" fontId="1" fillId="0" borderId="119" xfId="0" quotePrefix="1" applyFont="1" applyBorder="1"/>
    <xf numFmtId="0" fontId="1" fillId="65" borderId="119" xfId="0" quotePrefix="1" applyFont="1" applyFill="1" applyBorder="1"/>
    <xf numFmtId="0" fontId="40" fillId="0" borderId="134" xfId="203" applyBorder="1" applyAlignment="1">
      <alignment horizontal="left" vertical="center"/>
    </xf>
    <xf numFmtId="0" fontId="1" fillId="65" borderId="0" xfId="0" quotePrefix="1" applyFont="1" applyFill="1"/>
    <xf numFmtId="0" fontId="1" fillId="65" borderId="24" xfId="0" quotePrefix="1" applyFont="1" applyFill="1" applyBorder="1"/>
    <xf numFmtId="0" fontId="1" fillId="65" borderId="131" xfId="0" quotePrefix="1" applyFont="1" applyFill="1" applyBorder="1"/>
    <xf numFmtId="0" fontId="1" fillId="65" borderId="127" xfId="0" quotePrefix="1" applyFont="1" applyFill="1" applyBorder="1"/>
    <xf numFmtId="0" fontId="1" fillId="65" borderId="83" xfId="0" quotePrefix="1" applyFont="1" applyFill="1" applyBorder="1"/>
    <xf numFmtId="0" fontId="1" fillId="65" borderId="34" xfId="0" quotePrefix="1" applyFont="1" applyFill="1" applyBorder="1" applyAlignment="1">
      <alignment horizontal="left" vertical="center"/>
    </xf>
    <xf numFmtId="0" fontId="1" fillId="65" borderId="138" xfId="0" quotePrefix="1" applyFont="1" applyFill="1" applyBorder="1" applyAlignment="1">
      <alignment horizontal="left" vertical="center"/>
    </xf>
    <xf numFmtId="0" fontId="40" fillId="0" borderId="139" xfId="203" applyBorder="1" applyAlignment="1">
      <alignment horizontal="left" vertical="center"/>
    </xf>
    <xf numFmtId="171" fontId="1" fillId="80" borderId="63" xfId="135" quotePrefix="1" applyNumberFormat="1" applyFill="1" applyBorder="1"/>
    <xf numFmtId="171" fontId="1" fillId="80" borderId="110" xfId="135" quotePrefix="1" applyNumberFormat="1" applyFill="1" applyBorder="1"/>
    <xf numFmtId="171" fontId="1" fillId="65" borderId="46" xfId="135" quotePrefix="1" applyNumberFormat="1" applyFill="1" applyBorder="1"/>
    <xf numFmtId="10" fontId="1" fillId="0" borderId="25" xfId="160" quotePrefix="1" applyNumberFormat="1" applyBorder="1"/>
    <xf numFmtId="0" fontId="1" fillId="80" borderId="109" xfId="0" quotePrefix="1" applyFont="1" applyFill="1" applyBorder="1" applyAlignment="1">
      <alignment horizontal="left" vertical="center"/>
    </xf>
    <xf numFmtId="10" fontId="1" fillId="80" borderId="109" xfId="160" quotePrefix="1" applyNumberFormat="1" applyFill="1" applyBorder="1"/>
    <xf numFmtId="0" fontId="1" fillId="65" borderId="135" xfId="143" applyFill="1" applyBorder="1" applyAlignment="1">
      <alignment vertical="center"/>
      <protection locked="0"/>
    </xf>
    <xf numFmtId="0" fontId="40" fillId="65" borderId="134" xfId="203" applyFill="1" applyBorder="1" applyAlignment="1">
      <alignment vertical="center"/>
    </xf>
    <xf numFmtId="0" fontId="3" fillId="80" borderId="140" xfId="0" quotePrefix="1" applyFont="1" applyFill="1" applyBorder="1" applyAlignment="1">
      <alignment horizontal="left" vertical="center"/>
    </xf>
    <xf numFmtId="0" fontId="1" fillId="80" borderId="108" xfId="0" quotePrefix="1" applyFont="1" applyFill="1" applyBorder="1"/>
    <xf numFmtId="171" fontId="1" fillId="65" borderId="93" xfId="135" quotePrefix="1" applyNumberFormat="1" applyFill="1" applyBorder="1"/>
    <xf numFmtId="0" fontId="1" fillId="65" borderId="99" xfId="0" quotePrefix="1" applyFont="1" applyFill="1" applyBorder="1"/>
    <xf numFmtId="0" fontId="3" fillId="83" borderId="42" xfId="135" applyNumberFormat="1" applyFont="1" applyFill="1" applyBorder="1" applyAlignment="1">
      <alignment horizontal="center" vertical="center" wrapText="1"/>
    </xf>
    <xf numFmtId="171" fontId="1" fillId="65" borderId="21" xfId="135" quotePrefix="1" applyNumberFormat="1" applyFill="1" applyBorder="1"/>
    <xf numFmtId="0" fontId="1" fillId="66" borderId="68" xfId="0" quotePrefix="1" applyFont="1" applyFill="1" applyBorder="1"/>
    <xf numFmtId="0" fontId="1" fillId="66" borderId="116" xfId="0" quotePrefix="1" applyFont="1" applyFill="1" applyBorder="1"/>
    <xf numFmtId="0" fontId="1" fillId="66" borderId="119" xfId="0" quotePrefix="1" applyFont="1" applyFill="1" applyBorder="1"/>
    <xf numFmtId="0" fontId="0" fillId="0" borderId="91" xfId="0" applyBorder="1"/>
    <xf numFmtId="0" fontId="1" fillId="65" borderId="141" xfId="203" applyFont="1" applyFill="1" applyBorder="1" applyAlignment="1">
      <alignment horizontal="left" vertical="center"/>
    </xf>
    <xf numFmtId="0" fontId="1" fillId="65" borderId="142" xfId="203" applyFont="1" applyFill="1" applyBorder="1" applyAlignment="1">
      <alignment horizontal="left" vertical="center"/>
    </xf>
    <xf numFmtId="0" fontId="40" fillId="65" borderId="142" xfId="203" applyFill="1" applyBorder="1" applyAlignment="1">
      <alignment horizontal="center" vertical="center"/>
    </xf>
    <xf numFmtId="0" fontId="0" fillId="0" borderId="142" xfId="0" applyBorder="1"/>
    <xf numFmtId="0" fontId="3" fillId="80" borderId="140" xfId="0" quotePrefix="1" applyFont="1" applyFill="1" applyBorder="1" applyAlignment="1">
      <alignment horizontal="left"/>
    </xf>
    <xf numFmtId="0" fontId="1" fillId="0" borderId="35" xfId="194" quotePrefix="1" applyBorder="1" applyAlignment="1">
      <alignment horizontal="left" vertical="center" wrapText="1"/>
    </xf>
    <xf numFmtId="0" fontId="1" fillId="0" borderId="29" xfId="194" quotePrefix="1" applyBorder="1" applyAlignment="1">
      <alignment horizontal="left" vertical="center"/>
    </xf>
    <xf numFmtId="0" fontId="3" fillId="80" borderId="0" xfId="0" applyFont="1" applyFill="1"/>
    <xf numFmtId="0" fontId="1" fillId="0" borderId="26" xfId="194" quotePrefix="1" applyBorder="1" applyAlignment="1">
      <alignment horizontal="right" vertical="center" wrapText="1"/>
    </xf>
    <xf numFmtId="0" fontId="3" fillId="0" borderId="38" xfId="194" quotePrefix="1" applyFont="1" applyBorder="1" applyAlignment="1">
      <alignment horizontal="right" vertical="center"/>
    </xf>
    <xf numFmtId="171" fontId="1" fillId="65" borderId="31" xfId="135" quotePrefix="1" applyNumberFormat="1" applyFill="1" applyBorder="1" applyAlignment="1">
      <alignment wrapText="1"/>
    </xf>
    <xf numFmtId="0" fontId="1" fillId="0" borderId="72" xfId="194" quotePrefix="1" applyBorder="1" applyAlignment="1">
      <alignment horizontal="right" vertical="center"/>
    </xf>
    <xf numFmtId="171" fontId="1" fillId="0" borderId="22" xfId="135" quotePrefix="1" applyNumberFormat="1" applyBorder="1" applyAlignment="1">
      <alignment wrapText="1"/>
    </xf>
    <xf numFmtId="0" fontId="1" fillId="0" borderId="28" xfId="194" quotePrefix="1" applyBorder="1" applyAlignment="1">
      <alignment horizontal="left" vertical="center"/>
    </xf>
    <xf numFmtId="171" fontId="3" fillId="80" borderId="110" xfId="135" quotePrefix="1" applyNumberFormat="1" applyFont="1" applyFill="1" applyBorder="1"/>
    <xf numFmtId="0" fontId="1" fillId="80" borderId="144" xfId="0" quotePrefix="1" applyFont="1" applyFill="1" applyBorder="1"/>
    <xf numFmtId="0" fontId="1" fillId="0" borderId="145" xfId="0" quotePrefix="1" applyFont="1" applyBorder="1"/>
    <xf numFmtId="0" fontId="1" fillId="0" borderId="111" xfId="0" quotePrefix="1" applyFont="1" applyBorder="1"/>
    <xf numFmtId="0" fontId="1" fillId="0" borderId="28" xfId="0" quotePrefix="1" applyFont="1" applyBorder="1" applyAlignment="1">
      <alignment horizontal="left" vertical="center"/>
    </xf>
    <xf numFmtId="171" fontId="1" fillId="0" borderId="31" xfId="135" quotePrefix="1" applyNumberFormat="1" applyBorder="1"/>
    <xf numFmtId="0" fontId="1" fillId="80" borderId="83" xfId="194" quotePrefix="1" applyFill="1" applyBorder="1" applyAlignment="1">
      <alignment horizontal="left" vertical="center"/>
    </xf>
    <xf numFmtId="171" fontId="3" fillId="80" borderId="129" xfId="135" quotePrefix="1" applyNumberFormat="1" applyFont="1" applyFill="1" applyBorder="1" applyAlignment="1">
      <alignment wrapText="1"/>
    </xf>
    <xf numFmtId="171" fontId="1" fillId="66" borderId="129" xfId="135" quotePrefix="1" applyNumberFormat="1" applyFill="1" applyBorder="1" applyAlignment="1">
      <alignment wrapText="1"/>
    </xf>
    <xf numFmtId="0" fontId="1" fillId="80" borderId="129" xfId="0" quotePrefix="1" applyFont="1" applyFill="1" applyBorder="1"/>
    <xf numFmtId="0" fontId="1" fillId="80" borderId="129" xfId="194" quotePrefix="1" applyFill="1" applyBorder="1"/>
    <xf numFmtId="0" fontId="3" fillId="80" borderId="113" xfId="0" quotePrefix="1" applyFont="1" applyFill="1" applyBorder="1"/>
    <xf numFmtId="0" fontId="1" fillId="80" borderId="113" xfId="0" quotePrefix="1" applyFont="1" applyFill="1" applyBorder="1" applyAlignment="1">
      <alignment horizontal="left" vertical="center"/>
    </xf>
    <xf numFmtId="171" fontId="3" fillId="80" borderId="132" xfId="135" quotePrefix="1" applyNumberFormat="1" applyFont="1" applyFill="1" applyBorder="1"/>
    <xf numFmtId="171" fontId="1" fillId="66" borderId="132" xfId="135" quotePrefix="1" applyNumberFormat="1" applyFill="1" applyBorder="1"/>
    <xf numFmtId="0" fontId="1" fillId="80" borderId="146" xfId="0" quotePrefix="1" applyFont="1" applyFill="1" applyBorder="1"/>
    <xf numFmtId="0" fontId="1" fillId="0" borderId="30" xfId="194" quotePrefix="1" applyBorder="1"/>
    <xf numFmtId="0" fontId="1" fillId="0" borderId="147" xfId="194" quotePrefix="1" applyBorder="1"/>
    <xf numFmtId="0" fontId="1" fillId="0" borderId="148" xfId="194" quotePrefix="1" applyBorder="1" applyAlignment="1">
      <alignment wrapText="1"/>
    </xf>
    <xf numFmtId="0" fontId="1" fillId="0" borderId="149" xfId="194" quotePrefix="1" applyBorder="1"/>
    <xf numFmtId="0" fontId="1" fillId="0" borderId="145" xfId="194" quotePrefix="1" applyBorder="1"/>
    <xf numFmtId="0" fontId="1" fillId="0" borderId="148" xfId="194" quotePrefix="1" applyBorder="1"/>
    <xf numFmtId="171" fontId="1" fillId="66" borderId="106" xfId="135" quotePrefix="1" applyNumberFormat="1" applyFill="1" applyBorder="1" applyAlignment="1">
      <alignment wrapText="1"/>
    </xf>
    <xf numFmtId="0" fontId="1" fillId="65" borderId="106" xfId="0" quotePrefix="1" applyFont="1" applyFill="1" applyBorder="1"/>
    <xf numFmtId="0" fontId="1" fillId="0" borderId="150" xfId="194" quotePrefix="1" applyBorder="1"/>
    <xf numFmtId="0" fontId="1" fillId="65" borderId="70" xfId="0" quotePrefix="1" applyFont="1" applyFill="1" applyBorder="1" applyAlignment="1">
      <alignment horizontal="right" vertical="center"/>
    </xf>
    <xf numFmtId="0" fontId="3" fillId="80" borderId="152" xfId="0" quotePrefix="1" applyFont="1" applyFill="1" applyBorder="1"/>
    <xf numFmtId="0" fontId="1" fillId="80" borderId="153" xfId="0" quotePrefix="1" applyFont="1" applyFill="1" applyBorder="1" applyAlignment="1">
      <alignment horizontal="left" vertical="center"/>
    </xf>
    <xf numFmtId="171" fontId="3" fillId="80" borderId="153" xfId="135" quotePrefix="1" applyNumberFormat="1" applyFont="1" applyFill="1" applyBorder="1"/>
    <xf numFmtId="171" fontId="1" fillId="66" borderId="153" xfId="135" quotePrefix="1" applyNumberFormat="1" applyFill="1" applyBorder="1"/>
    <xf numFmtId="0" fontId="1" fillId="80" borderId="154" xfId="0" quotePrefix="1" applyFont="1" applyFill="1" applyBorder="1"/>
    <xf numFmtId="0" fontId="1" fillId="80" borderId="155" xfId="0" quotePrefix="1" applyFont="1" applyFill="1" applyBorder="1"/>
    <xf numFmtId="0" fontId="1" fillId="0" borderId="156" xfId="0" quotePrefix="1" applyFont="1" applyBorder="1"/>
    <xf numFmtId="0" fontId="1" fillId="0" borderId="30" xfId="0" quotePrefix="1" applyFont="1" applyBorder="1"/>
    <xf numFmtId="0" fontId="1" fillId="0" borderId="149" xfId="0" quotePrefix="1" applyFont="1" applyBorder="1"/>
    <xf numFmtId="0" fontId="1" fillId="0" borderId="147" xfId="0" quotePrefix="1" applyFont="1" applyBorder="1"/>
    <xf numFmtId="0" fontId="1" fillId="0" borderId="90" xfId="0" quotePrefix="1" applyFont="1" applyBorder="1"/>
    <xf numFmtId="0" fontId="1" fillId="0" borderId="148" xfId="0" quotePrefix="1" applyFont="1" applyBorder="1"/>
    <xf numFmtId="0" fontId="1" fillId="0" borderId="150" xfId="0" quotePrefix="1" applyFont="1" applyBorder="1"/>
    <xf numFmtId="0" fontId="54" fillId="0" borderId="157" xfId="0" quotePrefix="1" applyFont="1" applyBorder="1" applyAlignment="1">
      <alignment horizontal="right" vertical="center"/>
    </xf>
    <xf numFmtId="0" fontId="1" fillId="0" borderId="158" xfId="194" quotePrefix="1" applyBorder="1"/>
    <xf numFmtId="0" fontId="1" fillId="0" borderId="114" xfId="0" quotePrefix="1" applyFont="1" applyBorder="1"/>
    <xf numFmtId="171" fontId="1" fillId="66" borderId="109" xfId="135" quotePrefix="1" applyNumberFormat="1" applyFill="1" applyBorder="1"/>
    <xf numFmtId="0" fontId="54" fillId="0" borderId="107" xfId="0" quotePrefix="1" applyFont="1" applyBorder="1" applyAlignment="1">
      <alignment horizontal="right" vertical="center"/>
    </xf>
    <xf numFmtId="171" fontId="1" fillId="66" borderId="161" xfId="135" quotePrefix="1" applyNumberFormat="1" applyFill="1" applyBorder="1"/>
    <xf numFmtId="0" fontId="3" fillId="0" borderId="162" xfId="194" quotePrefix="1" applyFont="1" applyBorder="1" applyAlignment="1">
      <alignment horizontal="right" vertical="center" wrapText="1"/>
    </xf>
    <xf numFmtId="171" fontId="1" fillId="66" borderId="110" xfId="135" quotePrefix="1" applyNumberFormat="1" applyFill="1" applyBorder="1"/>
    <xf numFmtId="0" fontId="1" fillId="0" borderId="163" xfId="0" quotePrefix="1" applyFont="1" applyBorder="1"/>
    <xf numFmtId="0" fontId="1" fillId="0" borderId="162" xfId="0" quotePrefix="1" applyFont="1" applyBorder="1" applyAlignment="1">
      <alignment horizontal="left" vertical="center"/>
    </xf>
    <xf numFmtId="171" fontId="1" fillId="0" borderId="32" xfId="135" quotePrefix="1" applyNumberFormat="1" applyBorder="1"/>
    <xf numFmtId="0" fontId="1" fillId="65" borderId="62" xfId="194" quotePrefix="1" applyFill="1" applyBorder="1" applyAlignment="1">
      <alignment horizontal="right" vertical="center"/>
    </xf>
    <xf numFmtId="0" fontId="1" fillId="65" borderId="127" xfId="194" quotePrefix="1" applyFill="1" applyBorder="1"/>
    <xf numFmtId="0" fontId="1" fillId="65" borderId="72" xfId="194" quotePrefix="1" applyFill="1" applyBorder="1" applyAlignment="1">
      <alignment horizontal="right" vertical="center"/>
    </xf>
    <xf numFmtId="0" fontId="1" fillId="65" borderId="0" xfId="194" applyFill="1" applyBorder="1"/>
    <xf numFmtId="0" fontId="1" fillId="65" borderId="119" xfId="0" applyFont="1" applyFill="1" applyBorder="1"/>
    <xf numFmtId="0" fontId="1" fillId="0" borderId="0" xfId="0" applyFont="1" applyAlignment="1">
      <alignment horizontal="center" vertical="center"/>
    </xf>
    <xf numFmtId="10" fontId="1" fillId="0" borderId="20" xfId="160" quotePrefix="1" applyNumberFormat="1" applyBorder="1"/>
    <xf numFmtId="10" fontId="1" fillId="0" borderId="36" xfId="160" quotePrefix="1" applyNumberFormat="1" applyBorder="1"/>
    <xf numFmtId="10" fontId="1" fillId="0" borderId="26" xfId="160" quotePrefix="1" applyNumberFormat="1" applyBorder="1"/>
    <xf numFmtId="0" fontId="0" fillId="0" borderId="164" xfId="0" applyBorder="1"/>
    <xf numFmtId="10" fontId="1" fillId="0" borderId="23" xfId="160" quotePrefix="1" applyNumberFormat="1" applyBorder="1"/>
    <xf numFmtId="10" fontId="1" fillId="0" borderId="22" xfId="160" quotePrefix="1" applyNumberFormat="1" applyBorder="1"/>
    <xf numFmtId="10" fontId="1" fillId="0" borderId="79" xfId="160" quotePrefix="1" applyNumberFormat="1" applyBorder="1"/>
    <xf numFmtId="0" fontId="1" fillId="0" borderId="166" xfId="0" quotePrefix="1" applyFont="1" applyBorder="1"/>
    <xf numFmtId="0" fontId="1" fillId="80" borderId="90" xfId="0" quotePrefix="1" applyFont="1" applyFill="1" applyBorder="1"/>
    <xf numFmtId="171" fontId="1" fillId="0" borderId="79" xfId="135" quotePrefix="1" applyNumberFormat="1" applyBorder="1"/>
    <xf numFmtId="0" fontId="1" fillId="65" borderId="168" xfId="203" applyFont="1" applyFill="1" applyBorder="1" applyAlignment="1">
      <alignment horizontal="left" vertical="center"/>
    </xf>
    <xf numFmtId="0" fontId="1" fillId="0" borderId="169" xfId="0" quotePrefix="1" applyFont="1" applyBorder="1"/>
    <xf numFmtId="0" fontId="1" fillId="65" borderId="168" xfId="203" applyFont="1" applyFill="1" applyBorder="1" applyAlignment="1">
      <alignment horizontal="center" vertical="center"/>
    </xf>
    <xf numFmtId="0" fontId="1" fillId="65" borderId="172" xfId="143" applyFill="1" applyBorder="1" applyAlignment="1">
      <alignment horizontal="left" vertical="center"/>
      <protection locked="0"/>
    </xf>
    <xf numFmtId="0" fontId="1" fillId="65" borderId="173" xfId="203" applyFont="1" applyFill="1" applyBorder="1" applyAlignment="1">
      <alignment horizontal="center" vertical="center"/>
    </xf>
    <xf numFmtId="0" fontId="1" fillId="65" borderId="174" xfId="203" applyFont="1" applyFill="1" applyBorder="1" applyAlignment="1">
      <alignment horizontal="left" vertical="center"/>
    </xf>
    <xf numFmtId="0" fontId="40" fillId="0" borderId="171" xfId="203" applyBorder="1" applyAlignment="1">
      <alignment horizontal="center" vertical="center"/>
    </xf>
    <xf numFmtId="0" fontId="1" fillId="0" borderId="174" xfId="203" applyFont="1" applyBorder="1" applyAlignment="1">
      <alignment horizontal="left" vertical="center"/>
    </xf>
    <xf numFmtId="0" fontId="1" fillId="0" borderId="174" xfId="203" applyFont="1" applyBorder="1" applyAlignment="1">
      <alignment horizontal="center" vertical="center"/>
    </xf>
    <xf numFmtId="0" fontId="1" fillId="0" borderId="174" xfId="203" applyFont="1" applyBorder="1" applyAlignment="1">
      <alignment horizontal="center" vertical="center" wrapText="1"/>
    </xf>
    <xf numFmtId="0" fontId="1" fillId="0" borderId="176" xfId="203" applyFont="1" applyBorder="1" applyAlignment="1">
      <alignment horizontal="left" vertical="center"/>
    </xf>
    <xf numFmtId="0" fontId="1" fillId="65" borderId="174" xfId="203" applyFont="1" applyFill="1" applyBorder="1" applyAlignment="1">
      <alignment horizontal="center" vertical="center"/>
    </xf>
    <xf numFmtId="0" fontId="1" fillId="65" borderId="176" xfId="203" applyFont="1" applyFill="1" applyBorder="1" applyAlignment="1">
      <alignment horizontal="left" vertical="center"/>
    </xf>
    <xf numFmtId="0" fontId="1" fillId="65" borderId="176" xfId="203" applyFont="1" applyFill="1" applyBorder="1" applyAlignment="1">
      <alignment horizontal="center" vertical="center"/>
    </xf>
    <xf numFmtId="0" fontId="1" fillId="65" borderId="177" xfId="203" applyFont="1" applyFill="1" applyBorder="1" applyAlignment="1">
      <alignment horizontal="left" vertical="center"/>
    </xf>
    <xf numFmtId="0" fontId="40" fillId="76" borderId="178" xfId="203" applyFill="1" applyBorder="1" applyAlignment="1">
      <alignment horizontal="center" vertical="center"/>
    </xf>
    <xf numFmtId="0" fontId="40" fillId="76" borderId="179" xfId="203" applyFill="1" applyBorder="1" applyAlignment="1">
      <alignment horizontal="center" vertical="center"/>
    </xf>
    <xf numFmtId="0" fontId="1" fillId="65" borderId="180" xfId="203" applyFont="1" applyFill="1" applyBorder="1" applyAlignment="1">
      <alignment horizontal="left" vertical="center"/>
    </xf>
    <xf numFmtId="0" fontId="1" fillId="65" borderId="181" xfId="203" applyFont="1" applyFill="1" applyBorder="1" applyAlignment="1">
      <alignment horizontal="center" vertical="center"/>
    </xf>
    <xf numFmtId="0" fontId="1" fillId="65" borderId="182" xfId="203" applyFont="1" applyFill="1" applyBorder="1" applyAlignment="1">
      <alignment horizontal="left" vertical="center"/>
    </xf>
    <xf numFmtId="0" fontId="1" fillId="0" borderId="183" xfId="0" applyFont="1" applyBorder="1" applyAlignment="1">
      <alignment horizontal="left"/>
    </xf>
    <xf numFmtId="0" fontId="1" fillId="0" borderId="105" xfId="194" quotePrefix="1" applyBorder="1" applyAlignment="1">
      <alignment horizontal="right" vertical="center" wrapText="1"/>
    </xf>
    <xf numFmtId="0" fontId="3" fillId="83" borderId="175" xfId="193" applyFill="1" applyBorder="1" applyAlignment="1">
      <alignment horizontal="left" vertical="center" wrapText="1"/>
    </xf>
    <xf numFmtId="0" fontId="3" fillId="83" borderId="59" xfId="135" applyNumberFormat="1" applyFont="1" applyFill="1" applyBorder="1" applyAlignment="1">
      <alignment horizontal="center" vertical="center" wrapText="1"/>
    </xf>
    <xf numFmtId="0" fontId="1" fillId="80" borderId="186" xfId="0" quotePrefix="1" applyFont="1" applyFill="1" applyBorder="1"/>
    <xf numFmtId="0" fontId="1" fillId="65" borderId="187" xfId="0" quotePrefix="1" applyFont="1" applyFill="1" applyBorder="1"/>
    <xf numFmtId="0" fontId="1" fillId="65" borderId="188" xfId="0" quotePrefix="1" applyFont="1" applyFill="1" applyBorder="1"/>
    <xf numFmtId="0" fontId="1" fillId="65" borderId="189" xfId="0" quotePrefix="1" applyFont="1" applyFill="1" applyBorder="1"/>
    <xf numFmtId="0" fontId="3" fillId="83" borderId="167" xfId="135" applyNumberFormat="1" applyFont="1" applyFill="1" applyBorder="1" applyAlignment="1">
      <alignment horizontal="center" vertical="center" wrapText="1"/>
    </xf>
    <xf numFmtId="171" fontId="1" fillId="0" borderId="193" xfId="135" applyNumberFormat="1" applyBorder="1" applyAlignment="1">
      <alignment horizontal="center" vertical="center" wrapText="1"/>
    </xf>
    <xf numFmtId="171" fontId="1" fillId="0" borderId="194" xfId="135" applyNumberFormat="1" applyBorder="1" applyAlignment="1">
      <alignment horizontal="center" vertical="center" wrapText="1"/>
    </xf>
    <xf numFmtId="171" fontId="1" fillId="80" borderId="196" xfId="135" quotePrefix="1" applyNumberFormat="1" applyFill="1" applyBorder="1" applyAlignment="1">
      <alignment horizontal="center"/>
    </xf>
    <xf numFmtId="171" fontId="1" fillId="65" borderId="22" xfId="135" quotePrefix="1" applyNumberFormat="1" applyFill="1" applyBorder="1" applyAlignment="1">
      <alignment horizontal="center"/>
    </xf>
    <xf numFmtId="0" fontId="3" fillId="83" borderId="165" xfId="135" applyNumberFormat="1" applyFont="1" applyFill="1" applyBorder="1" applyAlignment="1">
      <alignment horizontal="center" vertical="center" wrapText="1"/>
    </xf>
    <xf numFmtId="171" fontId="1" fillId="80" borderId="195" xfId="135" quotePrefix="1" applyNumberFormat="1" applyFill="1" applyBorder="1" applyAlignment="1">
      <alignment horizontal="center"/>
    </xf>
    <xf numFmtId="0" fontId="1" fillId="80" borderId="198" xfId="0" quotePrefix="1" applyFont="1" applyFill="1" applyBorder="1"/>
    <xf numFmtId="0" fontId="1" fillId="0" borderId="199" xfId="0" applyFont="1" applyBorder="1" applyAlignment="1">
      <alignment vertical="center"/>
    </xf>
    <xf numFmtId="0" fontId="0" fillId="0" borderId="190" xfId="0" applyBorder="1"/>
    <xf numFmtId="171" fontId="1" fillId="80" borderId="200" xfId="135" quotePrefix="1" applyNumberFormat="1" applyFill="1" applyBorder="1" applyAlignment="1">
      <alignment horizontal="center"/>
    </xf>
    <xf numFmtId="171" fontId="3" fillId="80" borderId="36" xfId="135" quotePrefix="1" applyNumberFormat="1" applyFont="1" applyFill="1" applyBorder="1" applyAlignment="1">
      <alignment wrapText="1"/>
    </xf>
    <xf numFmtId="171" fontId="3" fillId="80" borderId="106" xfId="135" quotePrefix="1" applyNumberFormat="1" applyFont="1" applyFill="1" applyBorder="1" applyAlignment="1">
      <alignment wrapText="1"/>
    </xf>
    <xf numFmtId="171" fontId="3" fillId="80" borderId="121" xfId="135" quotePrefix="1" applyNumberFormat="1" applyFont="1" applyFill="1" applyBorder="1" applyAlignment="1">
      <alignment wrapText="1"/>
    </xf>
    <xf numFmtId="171" fontId="1" fillId="80" borderId="26" xfId="135" quotePrefix="1" applyNumberFormat="1" applyFill="1" applyBorder="1"/>
    <xf numFmtId="171" fontId="1" fillId="80" borderId="37" xfId="135" quotePrefix="1" applyNumberFormat="1" applyFill="1" applyBorder="1"/>
    <xf numFmtId="171" fontId="1" fillId="80" borderId="25" xfId="135" quotePrefix="1" applyNumberFormat="1" applyFill="1" applyBorder="1"/>
    <xf numFmtId="171" fontId="1" fillId="80" borderId="93" xfId="135" quotePrefix="1" applyNumberFormat="1" applyFill="1" applyBorder="1"/>
    <xf numFmtId="171" fontId="3" fillId="80" borderId="36" xfId="135" quotePrefix="1" applyNumberFormat="1" applyFont="1" applyFill="1" applyBorder="1"/>
    <xf numFmtId="171" fontId="3" fillId="80" borderId="93" xfId="135" quotePrefix="1" applyNumberFormat="1" applyFont="1" applyFill="1" applyBorder="1"/>
    <xf numFmtId="171" fontId="1" fillId="80" borderId="20" xfId="135" quotePrefix="1" applyNumberFormat="1" applyFill="1" applyBorder="1"/>
    <xf numFmtId="171" fontId="1" fillId="80" borderId="23" xfId="135" quotePrefix="1" applyNumberFormat="1" applyFill="1" applyBorder="1"/>
    <xf numFmtId="171" fontId="1" fillId="80" borderId="46" xfId="135" quotePrefix="1" applyNumberFormat="1" applyFill="1" applyBorder="1"/>
    <xf numFmtId="171" fontId="1" fillId="80" borderId="192" xfId="135" applyNumberFormat="1" applyFill="1" applyBorder="1" applyAlignment="1">
      <alignment horizontal="center" vertical="center" wrapText="1"/>
    </xf>
    <xf numFmtId="171" fontId="1" fillId="80" borderId="147" xfId="135" applyNumberFormat="1" applyFill="1" applyBorder="1" applyAlignment="1">
      <alignment horizontal="center" vertical="center" wrapText="1"/>
    </xf>
    <xf numFmtId="171" fontId="1" fillId="80" borderId="194" xfId="135" applyNumberFormat="1" applyFill="1" applyBorder="1" applyAlignment="1">
      <alignment horizontal="center" vertical="center" wrapText="1"/>
    </xf>
    <xf numFmtId="171" fontId="1" fillId="80" borderId="193" xfId="135" applyNumberFormat="1" applyFill="1" applyBorder="1" applyAlignment="1">
      <alignment horizontal="center" vertical="center" wrapText="1"/>
    </xf>
    <xf numFmtId="9" fontId="1" fillId="80" borderId="22" xfId="160" quotePrefix="1" applyFill="1" applyBorder="1" applyAlignment="1">
      <alignment horizontal="center"/>
    </xf>
    <xf numFmtId="9" fontId="1" fillId="80" borderId="201" xfId="160" quotePrefix="1" applyFill="1" applyBorder="1" applyAlignment="1">
      <alignment horizontal="center"/>
    </xf>
    <xf numFmtId="171" fontId="1" fillId="0" borderId="156" xfId="135" applyNumberFormat="1" applyBorder="1" applyAlignment="1">
      <alignment horizontal="center" vertical="center" wrapText="1"/>
    </xf>
    <xf numFmtId="171" fontId="1" fillId="0" borderId="131" xfId="135" applyNumberFormat="1" applyBorder="1" applyAlignment="1">
      <alignment horizontal="center" vertical="center" wrapText="1"/>
    </xf>
    <xf numFmtId="171" fontId="1" fillId="0" borderId="0" xfId="135" applyNumberFormat="1" applyAlignment="1">
      <alignment horizontal="center" vertical="center" wrapText="1"/>
    </xf>
    <xf numFmtId="0" fontId="1" fillId="0" borderId="0" xfId="0" applyFont="1" applyAlignment="1">
      <alignment vertical="center"/>
    </xf>
    <xf numFmtId="171" fontId="1" fillId="66" borderId="203" xfId="135" applyNumberFormat="1" applyFill="1" applyBorder="1" applyAlignment="1">
      <alignment horizontal="center" vertical="center" wrapText="1"/>
    </xf>
    <xf numFmtId="171" fontId="1" fillId="80" borderId="0" xfId="135" applyNumberFormat="1" applyFill="1" applyAlignment="1">
      <alignment horizontal="center" vertical="center" wrapText="1"/>
    </xf>
    <xf numFmtId="171" fontId="1" fillId="80" borderId="30" xfId="135" applyNumberFormat="1" applyFill="1" applyBorder="1" applyAlignment="1">
      <alignment horizontal="center" vertical="center" wrapText="1"/>
    </xf>
    <xf numFmtId="171" fontId="1" fillId="83" borderId="203" xfId="135" applyNumberFormat="1" applyFill="1" applyBorder="1" applyAlignment="1">
      <alignment horizontal="center" vertical="center" wrapText="1"/>
    </xf>
    <xf numFmtId="0" fontId="1" fillId="0" borderId="105" xfId="0" quotePrefix="1" applyFont="1" applyBorder="1" applyAlignment="1">
      <alignment horizontal="left" vertical="center"/>
    </xf>
    <xf numFmtId="171" fontId="1" fillId="80" borderId="106" xfId="135" quotePrefix="1" applyNumberFormat="1" applyFill="1" applyBorder="1"/>
    <xf numFmtId="171" fontId="1" fillId="84" borderId="124" xfId="135" quotePrefix="1" applyNumberFormat="1" applyFill="1" applyBorder="1"/>
    <xf numFmtId="0" fontId="1" fillId="65" borderId="205" xfId="143" applyFill="1" applyBorder="1" applyAlignment="1">
      <alignment vertical="center"/>
      <protection locked="0"/>
    </xf>
    <xf numFmtId="10" fontId="1" fillId="0" borderId="37" xfId="160" quotePrefix="1" applyNumberFormat="1" applyBorder="1"/>
    <xf numFmtId="10" fontId="1" fillId="0" borderId="29" xfId="160" quotePrefix="1" applyNumberFormat="1" applyBorder="1"/>
    <xf numFmtId="0" fontId="55" fillId="65" borderId="142" xfId="203" applyFont="1" applyFill="1" applyBorder="1" applyAlignment="1">
      <alignment horizontal="left" vertical="center"/>
    </xf>
    <xf numFmtId="0" fontId="1" fillId="0" borderId="168" xfId="203" applyFont="1" applyBorder="1" applyAlignment="1">
      <alignment horizontal="left" vertical="center"/>
    </xf>
    <xf numFmtId="0" fontId="1" fillId="65" borderId="207" xfId="143" applyFill="1" applyBorder="1" applyAlignment="1">
      <alignment horizontal="left" vertical="center"/>
      <protection locked="0"/>
    </xf>
    <xf numFmtId="0" fontId="1" fillId="65" borderId="206" xfId="203" applyFont="1" applyFill="1" applyBorder="1" applyAlignment="1">
      <alignment horizontal="center" vertical="center"/>
    </xf>
    <xf numFmtId="171" fontId="1" fillId="65" borderId="36" xfId="135" quotePrefix="1" applyNumberFormat="1" applyFill="1" applyBorder="1"/>
    <xf numFmtId="171" fontId="1" fillId="65" borderId="209" xfId="135" quotePrefix="1" applyNumberFormat="1" applyFill="1" applyBorder="1"/>
    <xf numFmtId="171" fontId="1" fillId="66" borderId="59" xfId="135" applyNumberFormat="1" applyFill="1" applyBorder="1" applyAlignment="1">
      <alignment horizontal="center" vertical="center" wrapText="1"/>
    </xf>
    <xf numFmtId="9" fontId="1" fillId="65" borderId="212" xfId="160" quotePrefix="1" applyFill="1" applyBorder="1" applyAlignment="1">
      <alignment horizontal="center"/>
    </xf>
    <xf numFmtId="171" fontId="1" fillId="0" borderId="214" xfId="135" applyNumberFormat="1" applyBorder="1" applyAlignment="1">
      <alignment horizontal="center" vertical="center" wrapText="1"/>
    </xf>
    <xf numFmtId="0" fontId="1" fillId="0" borderId="213" xfId="0" applyFont="1" applyBorder="1" applyAlignment="1">
      <alignment vertical="center" wrapText="1"/>
    </xf>
    <xf numFmtId="0" fontId="1" fillId="0" borderId="199" xfId="0" applyFont="1" applyBorder="1" applyAlignment="1">
      <alignment vertical="center" wrapText="1"/>
    </xf>
    <xf numFmtId="0" fontId="3" fillId="83" borderId="40" xfId="193" applyFill="1" applyBorder="1" applyAlignment="1">
      <alignment horizontal="center" vertical="center" wrapText="1"/>
    </xf>
    <xf numFmtId="0" fontId="0" fillId="0" borderId="215" xfId="0" applyBorder="1"/>
    <xf numFmtId="0" fontId="54" fillId="0" borderId="26" xfId="194" quotePrefix="1" applyFont="1" applyBorder="1" applyAlignment="1">
      <alignment horizontal="right" vertical="center"/>
    </xf>
    <xf numFmtId="0" fontId="3" fillId="80" borderId="0" xfId="0" quotePrefix="1" applyFont="1" applyFill="1" applyAlignment="1">
      <alignment horizontal="left"/>
    </xf>
    <xf numFmtId="0" fontId="1" fillId="0" borderId="32" xfId="194" quotePrefix="1" applyBorder="1" applyAlignment="1">
      <alignment horizontal="left" vertical="center"/>
    </xf>
    <xf numFmtId="0" fontId="1" fillId="0" borderId="137" xfId="194" quotePrefix="1" applyBorder="1" applyAlignment="1">
      <alignment horizontal="left" vertical="center"/>
    </xf>
    <xf numFmtId="0" fontId="1" fillId="0" borderId="26" xfId="194" quotePrefix="1" applyBorder="1" applyAlignment="1">
      <alignment horizontal="left" vertical="center" wrapText="1"/>
    </xf>
    <xf numFmtId="0" fontId="1" fillId="0" borderId="25" xfId="194" quotePrefix="1" applyBorder="1" applyAlignment="1">
      <alignment horizontal="left" vertical="center"/>
    </xf>
    <xf numFmtId="0" fontId="1" fillId="0" borderId="37" xfId="194" quotePrefix="1" applyBorder="1" applyAlignment="1">
      <alignment horizontal="left" vertical="center"/>
    </xf>
    <xf numFmtId="0" fontId="1" fillId="0" borderId="63" xfId="194" quotePrefix="1" applyBorder="1" applyAlignment="1">
      <alignment horizontal="left" vertical="center"/>
    </xf>
    <xf numFmtId="0" fontId="54" fillId="0" borderId="81" xfId="0" applyFont="1" applyBorder="1" applyAlignment="1">
      <alignment horizontal="right" vertical="center" wrapText="1"/>
    </xf>
    <xf numFmtId="0" fontId="1" fillId="0" borderId="62" xfId="0" quotePrefix="1" applyFont="1" applyBorder="1" applyAlignment="1">
      <alignment horizontal="left"/>
    </xf>
    <xf numFmtId="0" fontId="54" fillId="0" borderId="65" xfId="0" quotePrefix="1" applyFont="1" applyBorder="1" applyAlignment="1">
      <alignment horizontal="right"/>
    </xf>
    <xf numFmtId="0" fontId="54" fillId="0" borderId="72" xfId="0" quotePrefix="1" applyFont="1" applyBorder="1" applyAlignment="1">
      <alignment horizontal="right"/>
    </xf>
    <xf numFmtId="0" fontId="54" fillId="0" borderId="63" xfId="0" quotePrefix="1" applyFont="1" applyBorder="1" applyAlignment="1">
      <alignment horizontal="right"/>
    </xf>
    <xf numFmtId="171" fontId="1" fillId="65" borderId="22" xfId="135" quotePrefix="1" applyNumberFormat="1" applyFill="1" applyBorder="1" applyAlignment="1">
      <alignment horizontal="left" wrapText="1"/>
    </xf>
    <xf numFmtId="0" fontId="54" fillId="65" borderId="25" xfId="194" quotePrefix="1" applyFont="1" applyFill="1" applyBorder="1" applyAlignment="1">
      <alignment horizontal="right" vertical="center" wrapText="1"/>
    </xf>
    <xf numFmtId="0" fontId="1" fillId="65" borderId="174" xfId="203" applyFont="1" applyFill="1" applyBorder="1" applyAlignment="1">
      <alignment horizontal="left" vertical="center" wrapText="1"/>
    </xf>
    <xf numFmtId="0" fontId="1" fillId="65" borderId="30" xfId="0" quotePrefix="1" applyFont="1" applyFill="1" applyBorder="1"/>
    <xf numFmtId="10" fontId="1" fillId="0" borderId="31" xfId="160" quotePrefix="1" applyNumberFormat="1" applyBorder="1"/>
    <xf numFmtId="0" fontId="1" fillId="0" borderId="216" xfId="0" applyFont="1" applyBorder="1" applyAlignment="1">
      <alignment horizontal="left"/>
    </xf>
    <xf numFmtId="0" fontId="1" fillId="0" borderId="174" xfId="203" applyFont="1" applyBorder="1" applyAlignment="1">
      <alignment horizontal="left" vertical="center" wrapText="1"/>
    </xf>
    <xf numFmtId="10" fontId="54" fillId="0" borderId="79" xfId="160" quotePrefix="1" applyNumberFormat="1" applyFont="1" applyBorder="1" applyAlignment="1">
      <alignment horizontal="right"/>
    </xf>
    <xf numFmtId="179" fontId="1" fillId="0" borderId="28" xfId="135" quotePrefix="1" applyNumberFormat="1" applyBorder="1"/>
    <xf numFmtId="179" fontId="1" fillId="0" borderId="21" xfId="135" quotePrefix="1" applyNumberFormat="1" applyBorder="1"/>
    <xf numFmtId="179" fontId="3" fillId="80" borderId="21" xfId="135" quotePrefix="1" applyNumberFormat="1" applyFont="1" applyFill="1" applyBorder="1"/>
    <xf numFmtId="179" fontId="3" fillId="80" borderId="36" xfId="135" quotePrefix="1" applyNumberFormat="1" applyFont="1" applyFill="1" applyBorder="1"/>
    <xf numFmtId="179" fontId="3" fillId="80" borderId="110" xfId="135" quotePrefix="1" applyNumberFormat="1" applyFont="1" applyFill="1" applyBorder="1"/>
    <xf numFmtId="170" fontId="1" fillId="65" borderId="23" xfId="135" quotePrefix="1" applyFill="1" applyBorder="1"/>
    <xf numFmtId="170" fontId="1" fillId="65" borderId="20" xfId="135" quotePrefix="1" applyFill="1" applyBorder="1"/>
    <xf numFmtId="171" fontId="1" fillId="86" borderId="25" xfId="135" quotePrefix="1" applyNumberFormat="1" applyFill="1" applyBorder="1" applyAlignment="1">
      <alignment wrapText="1"/>
    </xf>
    <xf numFmtId="171" fontId="1" fillId="86" borderId="37" xfId="135" quotePrefix="1" applyNumberFormat="1" applyFill="1" applyBorder="1" applyAlignment="1">
      <alignment wrapText="1"/>
    </xf>
    <xf numFmtId="171" fontId="1" fillId="86" borderId="20" xfId="135" quotePrefix="1" applyNumberFormat="1" applyFill="1" applyBorder="1" applyAlignment="1">
      <alignment horizontal="right" wrapText="1"/>
    </xf>
    <xf numFmtId="171" fontId="1" fillId="86" borderId="20" xfId="135" quotePrefix="1" applyNumberFormat="1" applyFill="1" applyBorder="1" applyAlignment="1">
      <alignment wrapText="1"/>
    </xf>
    <xf numFmtId="171" fontId="1" fillId="86" borderId="22" xfId="135" quotePrefix="1" applyNumberFormat="1" applyFill="1" applyBorder="1" applyAlignment="1">
      <alignment wrapText="1"/>
    </xf>
    <xf numFmtId="171" fontId="1" fillId="86" borderId="29" xfId="135" quotePrefix="1" applyNumberFormat="1" applyFill="1" applyBorder="1"/>
    <xf numFmtId="171" fontId="1" fillId="86" borderId="37" xfId="135" quotePrefix="1" applyNumberFormat="1" applyFill="1" applyBorder="1"/>
    <xf numFmtId="171" fontId="1" fillId="86" borderId="28" xfId="135" quotePrefix="1" applyNumberFormat="1" applyFill="1" applyBorder="1"/>
    <xf numFmtId="171" fontId="1" fillId="86" borderId="25" xfId="135" quotePrefix="1" applyNumberFormat="1" applyFill="1" applyBorder="1"/>
    <xf numFmtId="171" fontId="1" fillId="86" borderId="20" xfId="135" quotePrefix="1" applyNumberFormat="1" applyFill="1" applyBorder="1"/>
    <xf numFmtId="9" fontId="1" fillId="86" borderId="32" xfId="160" quotePrefix="1" applyFill="1" applyBorder="1"/>
    <xf numFmtId="10" fontId="1" fillId="86" borderId="23" xfId="160" quotePrefix="1" applyNumberFormat="1" applyFill="1" applyBorder="1"/>
    <xf numFmtId="0" fontId="1" fillId="86" borderId="65" xfId="0" quotePrefix="1" applyFont="1" applyFill="1" applyBorder="1" applyAlignment="1">
      <alignment horizontal="left" vertical="center"/>
    </xf>
    <xf numFmtId="10" fontId="1" fillId="86" borderId="20" xfId="160" quotePrefix="1" applyNumberFormat="1" applyFill="1" applyBorder="1"/>
    <xf numFmtId="10" fontId="1" fillId="86" borderId="36" xfId="160" quotePrefix="1" applyNumberFormat="1" applyFill="1" applyBorder="1"/>
    <xf numFmtId="10" fontId="1" fillId="86" borderId="37" xfId="160" quotePrefix="1" applyNumberFormat="1" applyFill="1" applyBorder="1"/>
    <xf numFmtId="10" fontId="1" fillId="86" borderId="21" xfId="160" quotePrefix="1" applyNumberFormat="1" applyFill="1" applyBorder="1"/>
    <xf numFmtId="10" fontId="1" fillId="86" borderId="73" xfId="160" quotePrefix="1" applyNumberFormat="1" applyFill="1" applyBorder="1"/>
    <xf numFmtId="171" fontId="1" fillId="86" borderId="21" xfId="135" quotePrefix="1" applyNumberFormat="1" applyFill="1" applyBorder="1"/>
    <xf numFmtId="0" fontId="1" fillId="86" borderId="20" xfId="0" quotePrefix="1" applyFont="1" applyFill="1" applyBorder="1"/>
    <xf numFmtId="0" fontId="1" fillId="86" borderId="22" xfId="0" quotePrefix="1" applyFont="1" applyFill="1" applyBorder="1"/>
    <xf numFmtId="179" fontId="1" fillId="0" borderId="32" xfId="135" quotePrefix="1" applyNumberFormat="1" applyBorder="1"/>
    <xf numFmtId="179" fontId="1" fillId="0" borderId="26" xfId="160" quotePrefix="1" applyNumberFormat="1" applyBorder="1"/>
    <xf numFmtId="10" fontId="1" fillId="86" borderId="25" xfId="160" quotePrefix="1" applyNumberFormat="1" applyFill="1" applyBorder="1"/>
    <xf numFmtId="10" fontId="1" fillId="86" borderId="26" xfId="160" quotePrefix="1" applyNumberFormat="1" applyFill="1" applyBorder="1"/>
    <xf numFmtId="10" fontId="1" fillId="86" borderId="29" xfId="160" quotePrefix="1" applyNumberFormat="1" applyFill="1" applyBorder="1"/>
    <xf numFmtId="10" fontId="1" fillId="86" borderId="34" xfId="160" quotePrefix="1" applyNumberFormat="1" applyFill="1" applyBorder="1"/>
    <xf numFmtId="10" fontId="1" fillId="86" borderId="35" xfId="160" quotePrefix="1" applyNumberFormat="1" applyFill="1" applyBorder="1"/>
    <xf numFmtId="10" fontId="1" fillId="86" borderId="46" xfId="160" quotePrefix="1" applyNumberFormat="1" applyFill="1" applyBorder="1"/>
    <xf numFmtId="10" fontId="1" fillId="86" borderId="63" xfId="160" quotePrefix="1" applyNumberFormat="1" applyFill="1" applyBorder="1"/>
    <xf numFmtId="10" fontId="1" fillId="86" borderId="22" xfId="160" quotePrefix="1" applyNumberFormat="1" applyFill="1" applyBorder="1"/>
    <xf numFmtId="10" fontId="1" fillId="86" borderId="107" xfId="160" quotePrefix="1" applyNumberFormat="1" applyFill="1" applyBorder="1"/>
    <xf numFmtId="171" fontId="1" fillId="0" borderId="34" xfId="135" quotePrefix="1" applyNumberFormat="1" applyBorder="1" applyAlignment="1">
      <alignment horizontal="center" vertical="center" wrapText="1"/>
    </xf>
    <xf numFmtId="171" fontId="1" fillId="0" borderId="137" xfId="135" quotePrefix="1" applyNumberFormat="1" applyBorder="1" applyAlignment="1">
      <alignment horizontal="center" vertical="center" wrapText="1"/>
    </xf>
    <xf numFmtId="170" fontId="1" fillId="65" borderId="23" xfId="0" quotePrefix="1" applyNumberFormat="1" applyFont="1" applyFill="1" applyBorder="1"/>
    <xf numFmtId="170" fontId="1" fillId="65" borderId="20" xfId="0" quotePrefix="1" applyNumberFormat="1" applyFont="1" applyFill="1" applyBorder="1"/>
    <xf numFmtId="171" fontId="1" fillId="65" borderId="20" xfId="0" quotePrefix="1" applyNumberFormat="1" applyFont="1" applyFill="1" applyBorder="1"/>
    <xf numFmtId="179" fontId="3" fillId="80" borderId="64" xfId="135" quotePrefix="1" applyNumberFormat="1" applyFont="1" applyFill="1" applyBorder="1"/>
    <xf numFmtId="179" fontId="3" fillId="80" borderId="79" xfId="135" quotePrefix="1" applyNumberFormat="1" applyFont="1" applyFill="1" applyBorder="1"/>
    <xf numFmtId="179" fontId="1" fillId="86" borderId="28" xfId="135" quotePrefix="1" applyNumberFormat="1" applyFill="1" applyBorder="1"/>
    <xf numFmtId="179" fontId="1" fillId="86" borderId="21" xfId="135" quotePrefix="1" applyNumberFormat="1" applyFill="1" applyBorder="1"/>
    <xf numFmtId="179" fontId="1" fillId="86" borderId="20" xfId="135" quotePrefix="1" applyNumberFormat="1" applyFill="1" applyBorder="1"/>
    <xf numFmtId="1" fontId="3" fillId="80" borderId="0" xfId="0" applyNumberFormat="1" applyFont="1" applyFill="1"/>
    <xf numFmtId="1" fontId="54" fillId="0" borderId="35" xfId="194" quotePrefix="1" applyNumberFormat="1" applyFont="1" applyBorder="1" applyAlignment="1">
      <alignment horizontal="right" vertical="center" wrapText="1"/>
    </xf>
    <xf numFmtId="1" fontId="54" fillId="0" borderId="32" xfId="194" quotePrefix="1" applyNumberFormat="1" applyFont="1" applyBorder="1" applyAlignment="1">
      <alignment horizontal="right" vertical="center"/>
    </xf>
    <xf numFmtId="1" fontId="54" fillId="0" borderId="29" xfId="194" quotePrefix="1" applyNumberFormat="1" applyFont="1" applyBorder="1" applyAlignment="1">
      <alignment horizontal="right" vertical="center"/>
    </xf>
    <xf numFmtId="170" fontId="3" fillId="80" borderId="110" xfId="135" quotePrefix="1" applyFont="1" applyFill="1" applyBorder="1"/>
    <xf numFmtId="2" fontId="1" fillId="65" borderId="36" xfId="160" quotePrefix="1" applyNumberFormat="1" applyFill="1" applyBorder="1"/>
    <xf numFmtId="2" fontId="1" fillId="65" borderId="20" xfId="160" quotePrefix="1" applyNumberFormat="1" applyFill="1" applyBorder="1"/>
    <xf numFmtId="2" fontId="3" fillId="80" borderId="64" xfId="160" quotePrefix="1" applyNumberFormat="1" applyFont="1" applyFill="1" applyBorder="1"/>
    <xf numFmtId="2" fontId="1" fillId="65" borderId="22" xfId="160" quotePrefix="1" applyNumberFormat="1" applyFill="1" applyBorder="1"/>
    <xf numFmtId="2" fontId="1" fillId="65" borderId="60" xfId="160" quotePrefix="1" applyNumberFormat="1" applyFill="1" applyBorder="1"/>
    <xf numFmtId="0" fontId="55" fillId="65" borderId="168" xfId="203" applyFont="1" applyFill="1" applyBorder="1" applyAlignment="1">
      <alignment horizontal="center" vertical="center"/>
    </xf>
    <xf numFmtId="170" fontId="1" fillId="0" borderId="20" xfId="135" quotePrefix="1" applyFill="1" applyBorder="1"/>
    <xf numFmtId="171" fontId="1" fillId="0" borderId="25" xfId="135" quotePrefix="1" applyNumberFormat="1" applyFill="1" applyBorder="1" applyAlignment="1">
      <alignment horizontal="right" wrapText="1"/>
    </xf>
    <xf numFmtId="171" fontId="1" fillId="0" borderId="20" xfId="135" quotePrefix="1" applyNumberFormat="1" applyFill="1" applyBorder="1" applyAlignment="1">
      <alignment wrapText="1"/>
    </xf>
    <xf numFmtId="171" fontId="1" fillId="0" borderId="107" xfId="135" quotePrefix="1" applyNumberFormat="1" applyFill="1" applyBorder="1"/>
    <xf numFmtId="170" fontId="1" fillId="86" borderId="20" xfId="135" quotePrefix="1" applyFill="1" applyBorder="1"/>
    <xf numFmtId="0" fontId="54" fillId="86" borderId="36" xfId="194" quotePrefix="1" applyFont="1" applyFill="1" applyBorder="1" applyAlignment="1">
      <alignment horizontal="right" vertical="center"/>
    </xf>
    <xf numFmtId="0" fontId="54" fillId="86" borderId="26" xfId="194" quotePrefix="1" applyFont="1" applyFill="1" applyBorder="1" applyAlignment="1">
      <alignment horizontal="right" vertical="center"/>
    </xf>
    <xf numFmtId="0" fontId="54" fillId="86" borderId="137" xfId="194" quotePrefix="1" applyFont="1" applyFill="1" applyBorder="1" applyAlignment="1">
      <alignment horizontal="right" vertical="center"/>
    </xf>
    <xf numFmtId="171" fontId="1" fillId="0" borderId="28" xfId="135" quotePrefix="1" applyNumberFormat="1" applyFill="1" applyBorder="1" applyAlignment="1">
      <alignment wrapText="1"/>
    </xf>
    <xf numFmtId="171" fontId="1" fillId="0" borderId="23" xfId="135" quotePrefix="1" applyNumberFormat="1" applyFill="1" applyBorder="1"/>
    <xf numFmtId="171" fontId="1" fillId="86" borderId="22" xfId="135" quotePrefix="1" applyNumberFormat="1" applyFill="1" applyBorder="1"/>
    <xf numFmtId="171" fontId="1" fillId="86" borderId="46" xfId="135" quotePrefix="1" applyNumberFormat="1" applyFill="1" applyBorder="1"/>
    <xf numFmtId="171" fontId="1" fillId="86" borderId="23" xfId="135" quotePrefix="1" applyNumberFormat="1" applyFill="1" applyBorder="1"/>
    <xf numFmtId="0" fontId="54" fillId="86" borderId="32" xfId="194" quotePrefix="1" applyFont="1" applyFill="1" applyBorder="1" applyAlignment="1">
      <alignment horizontal="right" vertical="center"/>
    </xf>
    <xf numFmtId="0" fontId="54" fillId="86" borderId="29" xfId="194" quotePrefix="1" applyFont="1" applyFill="1" applyBorder="1" applyAlignment="1">
      <alignment horizontal="right" vertical="center"/>
    </xf>
    <xf numFmtId="0" fontId="54" fillId="86" borderId="28" xfId="194" quotePrefix="1" applyFont="1" applyFill="1" applyBorder="1" applyAlignment="1">
      <alignment horizontal="right" vertical="center"/>
    </xf>
    <xf numFmtId="0" fontId="54" fillId="86" borderId="25" xfId="194" quotePrefix="1" applyFont="1" applyFill="1" applyBorder="1" applyAlignment="1">
      <alignment horizontal="right" vertical="center"/>
    </xf>
    <xf numFmtId="0" fontId="1" fillId="0" borderId="62" xfId="0" quotePrefix="1" applyFont="1" applyBorder="1" applyAlignment="1">
      <alignment vertical="center"/>
    </xf>
    <xf numFmtId="0" fontId="54" fillId="0" borderId="70" xfId="0" quotePrefix="1" applyFont="1" applyBorder="1" applyAlignment="1">
      <alignment vertical="center"/>
    </xf>
    <xf numFmtId="0" fontId="1" fillId="0" borderId="72" xfId="0" quotePrefix="1" applyFont="1" applyBorder="1" applyAlignment="1">
      <alignment vertical="center"/>
    </xf>
    <xf numFmtId="0" fontId="1" fillId="0" borderId="38" xfId="0" quotePrefix="1" applyFont="1" applyBorder="1" applyAlignment="1">
      <alignment vertical="center"/>
    </xf>
    <xf numFmtId="0" fontId="1" fillId="0" borderId="105" xfId="0" quotePrefix="1" applyFont="1" applyBorder="1" applyAlignment="1">
      <alignment vertical="center"/>
    </xf>
    <xf numFmtId="171" fontId="1" fillId="0" borderId="35" xfId="135" quotePrefix="1" applyNumberFormat="1" applyFill="1" applyBorder="1" applyAlignment="1">
      <alignment horizontal="right" vertical="center" wrapText="1"/>
    </xf>
    <xf numFmtId="171" fontId="1" fillId="0" borderId="32" xfId="135" quotePrefix="1" applyNumberFormat="1" applyFill="1" applyBorder="1" applyAlignment="1">
      <alignment horizontal="right" vertical="center"/>
    </xf>
    <xf numFmtId="1" fontId="1" fillId="0" borderId="26" xfId="194" quotePrefix="1" applyNumberFormat="1" applyBorder="1" applyAlignment="1">
      <alignment horizontal="right" vertical="center" wrapText="1"/>
    </xf>
    <xf numFmtId="1" fontId="1" fillId="0" borderId="46" xfId="194" quotePrefix="1" applyNumberFormat="1" applyBorder="1" applyAlignment="1">
      <alignment horizontal="right" vertical="center"/>
    </xf>
    <xf numFmtId="1" fontId="1" fillId="0" borderId="46" xfId="194" quotePrefix="1" applyNumberFormat="1" applyFill="1" applyBorder="1" applyAlignment="1">
      <alignment horizontal="right" vertical="center"/>
    </xf>
    <xf numFmtId="10" fontId="1" fillId="86" borderId="79" xfId="160" quotePrefix="1" applyNumberFormat="1" applyFill="1" applyBorder="1"/>
    <xf numFmtId="0" fontId="1" fillId="0" borderId="176" xfId="203" applyFont="1" applyFill="1" applyBorder="1" applyAlignment="1">
      <alignment horizontal="center" vertical="center"/>
    </xf>
    <xf numFmtId="0" fontId="1" fillId="63" borderId="159" xfId="156" applyFont="1" applyFill="1" applyBorder="1" applyAlignment="1">
      <alignment horizontal="center" vertical="center"/>
    </xf>
    <xf numFmtId="0" fontId="1" fillId="63" borderId="51" xfId="156" applyFont="1" applyFill="1" applyBorder="1" applyAlignment="1">
      <alignment horizontal="center" vertical="center"/>
    </xf>
    <xf numFmtId="0" fontId="1" fillId="63" borderId="78" xfId="156" applyFont="1" applyFill="1" applyBorder="1" applyAlignment="1">
      <alignment horizontal="center" vertical="center"/>
    </xf>
    <xf numFmtId="0" fontId="1" fillId="80" borderId="40" xfId="0" quotePrefix="1" applyFont="1" applyFill="1" applyBorder="1" applyAlignment="1">
      <alignment horizontal="center" vertical="center" wrapText="1"/>
    </xf>
    <xf numFmtId="0" fontId="1" fillId="80" borderId="41" xfId="0" quotePrefix="1" applyFont="1" applyFill="1" applyBorder="1" applyAlignment="1">
      <alignment horizontal="center" vertical="center"/>
    </xf>
    <xf numFmtId="0" fontId="1" fillId="80" borderId="59" xfId="0" quotePrefix="1" applyFont="1" applyFill="1" applyBorder="1" applyAlignment="1">
      <alignment horizontal="center" vertical="center"/>
    </xf>
    <xf numFmtId="0" fontId="4" fillId="57" borderId="66" xfId="156" applyBorder="1" applyAlignment="1">
      <alignment horizontal="center" vertical="center"/>
    </xf>
    <xf numFmtId="0" fontId="4" fillId="57" borderId="55" xfId="156" applyBorder="1" applyAlignment="1">
      <alignment horizontal="center" vertical="center"/>
    </xf>
    <xf numFmtId="0" fontId="1" fillId="80" borderId="41" xfId="0" quotePrefix="1" applyFont="1" applyFill="1" applyBorder="1" applyAlignment="1">
      <alignment horizontal="center" vertical="center" wrapText="1"/>
    </xf>
    <xf numFmtId="0" fontId="4" fillId="57" borderId="159" xfId="156" applyBorder="1" applyAlignment="1">
      <alignment horizontal="center" vertical="center"/>
    </xf>
    <xf numFmtId="0" fontId="4" fillId="57" borderId="51" xfId="156" applyBorder="1" applyAlignment="1">
      <alignment horizontal="center" vertical="center"/>
    </xf>
    <xf numFmtId="0" fontId="4" fillId="57" borderId="160" xfId="156" applyBorder="1" applyAlignment="1">
      <alignment horizontal="center" vertical="center"/>
    </xf>
    <xf numFmtId="0" fontId="3" fillId="80" borderId="40" xfId="194" quotePrefix="1" applyFont="1" applyFill="1" applyBorder="1" applyAlignment="1">
      <alignment horizontal="right" vertical="center"/>
    </xf>
    <xf numFmtId="0" fontId="3" fillId="80" borderId="41" xfId="194" quotePrefix="1" applyFont="1" applyFill="1" applyBorder="1" applyAlignment="1">
      <alignment horizontal="right" vertical="center"/>
    </xf>
    <xf numFmtId="0" fontId="3" fillId="80" borderId="42" xfId="194" quotePrefix="1" applyFont="1" applyFill="1" applyBorder="1" applyAlignment="1">
      <alignment horizontal="right" vertical="center"/>
    </xf>
    <xf numFmtId="0" fontId="3" fillId="80" borderId="92" xfId="194" quotePrefix="1" applyFont="1" applyFill="1" applyBorder="1" applyAlignment="1">
      <alignment horizontal="right" vertical="center"/>
    </xf>
    <xf numFmtId="0" fontId="4" fillId="57" borderId="100" xfId="156" applyBorder="1" applyAlignment="1">
      <alignment horizontal="center" vertical="center"/>
    </xf>
    <xf numFmtId="0" fontId="4" fillId="57" borderId="98" xfId="156" applyBorder="1" applyAlignment="1">
      <alignment horizontal="center" vertical="center"/>
    </xf>
    <xf numFmtId="0" fontId="4" fillId="57" borderId="151" xfId="156" applyBorder="1" applyAlignment="1">
      <alignment horizontal="center" vertical="center"/>
    </xf>
    <xf numFmtId="0" fontId="4" fillId="57" borderId="75" xfId="156" applyBorder="1" applyAlignment="1">
      <alignment horizontal="center" vertical="center"/>
    </xf>
    <xf numFmtId="0" fontId="4" fillId="57" borderId="102" xfId="156" applyBorder="1" applyAlignment="1">
      <alignment horizontal="center" vertical="center"/>
    </xf>
    <xf numFmtId="0" fontId="1" fillId="80" borderId="40" xfId="0" quotePrefix="1" applyFont="1" applyFill="1" applyBorder="1" applyAlignment="1">
      <alignment horizontal="right" vertical="center" wrapText="1"/>
    </xf>
    <xf numFmtId="0" fontId="1" fillId="80" borderId="41" xfId="0" quotePrefix="1" applyFont="1" applyFill="1" applyBorder="1" applyAlignment="1">
      <alignment horizontal="right" vertical="center"/>
    </xf>
    <xf numFmtId="0" fontId="1" fillId="80" borderId="42" xfId="0" quotePrefix="1" applyFont="1" applyFill="1" applyBorder="1" applyAlignment="1">
      <alignment horizontal="right" vertical="center"/>
    </xf>
    <xf numFmtId="0" fontId="1" fillId="80" borderId="40" xfId="0" quotePrefix="1" applyFont="1" applyFill="1" applyBorder="1" applyAlignment="1">
      <alignment horizontal="right" vertical="center"/>
    </xf>
    <xf numFmtId="0" fontId="1" fillId="80" borderId="92" xfId="0" quotePrefix="1" applyFont="1" applyFill="1" applyBorder="1" applyAlignment="1">
      <alignment horizontal="right" vertical="center"/>
    </xf>
    <xf numFmtId="0" fontId="1" fillId="80" borderId="40" xfId="194" quotePrefix="1" applyFill="1" applyBorder="1" applyAlignment="1">
      <alignment horizontal="right" vertical="center" wrapText="1"/>
    </xf>
    <xf numFmtId="0" fontId="1" fillId="80" borderId="41" xfId="194" quotePrefix="1" applyFill="1" applyBorder="1" applyAlignment="1">
      <alignment horizontal="right" vertical="center" wrapText="1"/>
    </xf>
    <xf numFmtId="0" fontId="1" fillId="80" borderId="41" xfId="194" quotePrefix="1" applyFill="1" applyBorder="1" applyAlignment="1">
      <alignment horizontal="right" vertical="center"/>
    </xf>
    <xf numFmtId="0" fontId="1" fillId="80" borderId="92" xfId="194" quotePrefix="1" applyFill="1" applyBorder="1" applyAlignment="1">
      <alignment horizontal="right" vertical="center"/>
    </xf>
    <xf numFmtId="0" fontId="4" fillId="57" borderId="103" xfId="156" applyBorder="1" applyAlignment="1">
      <alignment horizontal="center" vertical="center"/>
    </xf>
    <xf numFmtId="171" fontId="3" fillId="83" borderId="117" xfId="135" applyNumberFormat="1" applyFont="1" applyFill="1" applyBorder="1" applyAlignment="1">
      <alignment horizontal="center" vertical="center" wrapText="1"/>
    </xf>
    <xf numFmtId="171" fontId="3" fillId="83" borderId="39" xfId="135" applyNumberFormat="1" applyFont="1" applyFill="1" applyBorder="1" applyAlignment="1">
      <alignment horizontal="center" vertical="center" wrapText="1"/>
    </xf>
    <xf numFmtId="171" fontId="3" fillId="83" borderId="190" xfId="135" applyNumberFormat="1" applyFont="1" applyFill="1" applyBorder="1" applyAlignment="1">
      <alignment horizontal="center" vertical="center" wrapText="1"/>
    </xf>
    <xf numFmtId="171" fontId="1" fillId="83" borderId="184" xfId="135" applyNumberFormat="1" applyFill="1" applyBorder="1" applyAlignment="1">
      <alignment horizontal="center" vertical="center" wrapText="1"/>
    </xf>
    <xf numFmtId="171" fontId="1" fillId="83" borderId="185" xfId="135" applyNumberFormat="1" applyFill="1" applyBorder="1" applyAlignment="1">
      <alignment horizontal="center" vertical="center" wrapText="1"/>
    </xf>
    <xf numFmtId="0" fontId="4" fillId="85" borderId="51" xfId="156" applyFill="1" applyBorder="1" applyAlignment="1">
      <alignment horizontal="center" vertical="center"/>
    </xf>
    <xf numFmtId="0" fontId="4" fillId="85" borderId="78" xfId="156" applyFill="1" applyBorder="1" applyAlignment="1">
      <alignment horizontal="center" vertical="center"/>
    </xf>
    <xf numFmtId="0" fontId="3" fillId="80" borderId="59" xfId="194" quotePrefix="1" applyFont="1" applyFill="1" applyBorder="1" applyAlignment="1">
      <alignment horizontal="right" vertical="center"/>
    </xf>
    <xf numFmtId="0" fontId="3" fillId="83" borderId="40" xfId="193" applyFill="1" applyBorder="1" applyAlignment="1">
      <alignment horizontal="center" vertical="center" wrapText="1"/>
    </xf>
    <xf numFmtId="0" fontId="3" fillId="83" borderId="42" xfId="193" applyFill="1" applyBorder="1" applyAlignment="1">
      <alignment horizontal="center" vertical="center" wrapText="1"/>
    </xf>
    <xf numFmtId="0" fontId="4" fillId="57" borderId="115" xfId="156" applyBorder="1" applyAlignment="1">
      <alignment horizontal="center" vertical="center"/>
    </xf>
    <xf numFmtId="0" fontId="4" fillId="57" borderId="30" xfId="156" applyBorder="1" applyAlignment="1">
      <alignment horizontal="center" vertical="center"/>
    </xf>
    <xf numFmtId="0" fontId="4" fillId="57" borderId="111" xfId="156" applyBorder="1" applyAlignment="1">
      <alignment horizontal="center" vertical="center"/>
    </xf>
    <xf numFmtId="0" fontId="4" fillId="57" borderId="47" xfId="156" applyBorder="1" applyAlignment="1">
      <alignment horizontal="center" vertical="center"/>
    </xf>
    <xf numFmtId="0" fontId="4" fillId="57" borderId="78" xfId="156" applyBorder="1" applyAlignment="1">
      <alignment horizontal="center" vertical="center"/>
    </xf>
    <xf numFmtId="0" fontId="4" fillId="57" borderId="58" xfId="156" applyBorder="1" applyAlignment="1">
      <alignment horizontal="center" vertical="center"/>
    </xf>
    <xf numFmtId="0" fontId="1" fillId="80" borderId="40" xfId="0" quotePrefix="1" applyFont="1" applyFill="1" applyBorder="1" applyAlignment="1">
      <alignment horizontal="center" vertical="center"/>
    </xf>
    <xf numFmtId="0" fontId="1" fillId="80" borderId="42" xfId="0" quotePrefix="1" applyFont="1" applyFill="1" applyBorder="1" applyAlignment="1">
      <alignment horizontal="center" vertical="center"/>
    </xf>
    <xf numFmtId="0" fontId="4" fillId="85" borderId="112" xfId="156" applyFill="1" applyBorder="1" applyAlignment="1">
      <alignment horizontal="center" vertical="center"/>
    </xf>
    <xf numFmtId="0" fontId="4" fillId="85" borderId="30" xfId="156" applyFill="1" applyBorder="1" applyAlignment="1">
      <alignment horizontal="center" vertical="center"/>
    </xf>
    <xf numFmtId="0" fontId="4" fillId="85" borderId="165" xfId="156" applyFill="1" applyBorder="1" applyAlignment="1">
      <alignment horizontal="center" vertical="center"/>
    </xf>
    <xf numFmtId="0" fontId="3" fillId="83" borderId="170" xfId="193" applyFill="1" applyBorder="1" applyAlignment="1">
      <alignment horizontal="left" vertical="center" wrapText="1"/>
    </xf>
    <xf numFmtId="0" fontId="3" fillId="83" borderId="171" xfId="193" applyFill="1" applyBorder="1" applyAlignment="1">
      <alignment horizontal="left" vertical="center" wrapText="1"/>
    </xf>
    <xf numFmtId="0" fontId="4" fillId="57" borderId="40" xfId="156" applyBorder="1" applyAlignment="1">
      <alignment horizontal="center" vertical="center"/>
    </xf>
    <xf numFmtId="0" fontId="4" fillId="57" borderId="41" xfId="156" applyBorder="1" applyAlignment="1">
      <alignment horizontal="center" vertical="center"/>
    </xf>
    <xf numFmtId="0" fontId="4" fillId="57" borderId="92" xfId="156" applyBorder="1" applyAlignment="1">
      <alignment horizontal="center" vertical="center"/>
    </xf>
    <xf numFmtId="0" fontId="3" fillId="80" borderId="40" xfId="0" quotePrefix="1" applyFont="1" applyFill="1" applyBorder="1" applyAlignment="1">
      <alignment horizontal="right" vertical="center"/>
    </xf>
    <xf numFmtId="0" fontId="3" fillId="80" borderId="41" xfId="0" quotePrefix="1" applyFont="1" applyFill="1" applyBorder="1" applyAlignment="1">
      <alignment horizontal="right" vertical="center"/>
    </xf>
    <xf numFmtId="171" fontId="1" fillId="83" borderId="82" xfId="135" applyNumberFormat="1" applyFill="1" applyBorder="1" applyAlignment="1">
      <alignment horizontal="center" vertical="center" wrapText="1"/>
    </xf>
    <xf numFmtId="0" fontId="4" fillId="57" borderId="204" xfId="156" applyBorder="1" applyAlignment="1">
      <alignment horizontal="center" vertical="center"/>
    </xf>
    <xf numFmtId="0" fontId="4" fillId="57" borderId="143" xfId="156" applyBorder="1" applyAlignment="1">
      <alignment horizontal="center" vertical="center"/>
    </xf>
    <xf numFmtId="0" fontId="4" fillId="57" borderId="112" xfId="156" applyBorder="1" applyAlignment="1">
      <alignment horizontal="center" vertical="center"/>
    </xf>
    <xf numFmtId="0" fontId="1" fillId="80" borderId="117" xfId="194" quotePrefix="1" applyFill="1" applyBorder="1" applyAlignment="1">
      <alignment horizontal="right" vertical="center"/>
    </xf>
    <xf numFmtId="0" fontId="1" fillId="80" borderId="44" xfId="194" quotePrefix="1" applyFill="1" applyBorder="1" applyAlignment="1">
      <alignment horizontal="right" vertical="center"/>
    </xf>
    <xf numFmtId="0" fontId="1" fillId="80" borderId="118" xfId="194" quotePrefix="1" applyFill="1" applyBorder="1" applyAlignment="1">
      <alignment horizontal="right" vertical="center"/>
    </xf>
    <xf numFmtId="0" fontId="1" fillId="80" borderId="136" xfId="194" quotePrefix="1" applyFill="1" applyBorder="1" applyAlignment="1">
      <alignment horizontal="right" vertical="center"/>
    </xf>
    <xf numFmtId="0" fontId="1" fillId="80" borderId="41" xfId="0" quotePrefix="1" applyFont="1" applyFill="1" applyBorder="1" applyAlignment="1">
      <alignment horizontal="right" vertical="center" wrapText="1"/>
    </xf>
    <xf numFmtId="0" fontId="3" fillId="80" borderId="40" xfId="194" quotePrefix="1" applyFont="1" applyFill="1" applyBorder="1" applyAlignment="1">
      <alignment horizontal="right" vertical="center" wrapText="1"/>
    </xf>
    <xf numFmtId="0" fontId="3" fillId="80" borderId="41" xfId="194" quotePrefix="1" applyFont="1" applyFill="1" applyBorder="1" applyAlignment="1">
      <alignment horizontal="right" vertical="center" wrapText="1"/>
    </xf>
    <xf numFmtId="0" fontId="3" fillId="80" borderId="117" xfId="0" quotePrefix="1" applyFont="1" applyFill="1" applyBorder="1" applyAlignment="1">
      <alignment horizontal="left"/>
    </xf>
    <xf numFmtId="0" fontId="3" fillId="80" borderId="39" xfId="0" quotePrefix="1" applyFont="1" applyFill="1" applyBorder="1" applyAlignment="1">
      <alignment horizontal="left"/>
    </xf>
    <xf numFmtId="0" fontId="3" fillId="80" borderId="89" xfId="0" quotePrefix="1" applyFont="1" applyFill="1" applyBorder="1" applyAlignment="1">
      <alignment horizontal="left"/>
    </xf>
    <xf numFmtId="0" fontId="3" fillId="80" borderId="63" xfId="0" quotePrefix="1" applyFont="1" applyFill="1" applyBorder="1" applyAlignment="1">
      <alignment horizontal="left"/>
    </xf>
    <xf numFmtId="0" fontId="1" fillId="80" borderId="118" xfId="194" quotePrefix="1" applyFill="1" applyBorder="1" applyAlignment="1">
      <alignment horizontal="left" vertical="center" wrapText="1"/>
    </xf>
    <xf numFmtId="0" fontId="1" fillId="80" borderId="136" xfId="194" quotePrefix="1" applyFill="1" applyBorder="1" applyAlignment="1">
      <alignment horizontal="left" vertical="center" wrapText="1"/>
    </xf>
    <xf numFmtId="0" fontId="3" fillId="83" borderId="191" xfId="193" applyFill="1" applyBorder="1" applyAlignment="1">
      <alignment horizontal="center" vertical="center" wrapText="1"/>
    </xf>
    <xf numFmtId="0" fontId="3" fillId="83" borderId="158" xfId="193" applyFill="1" applyBorder="1" applyAlignment="1">
      <alignment horizontal="center" vertical="center" wrapText="1"/>
    </xf>
    <xf numFmtId="0" fontId="3" fillId="83" borderId="210" xfId="193" applyFill="1" applyBorder="1" applyAlignment="1">
      <alignment horizontal="center" vertical="center" wrapText="1"/>
    </xf>
    <xf numFmtId="0" fontId="3" fillId="83" borderId="165" xfId="193" applyFill="1" applyBorder="1" applyAlignment="1">
      <alignment horizontal="center" vertical="center" wrapText="1"/>
    </xf>
    <xf numFmtId="171" fontId="3" fillId="83" borderId="197" xfId="135" applyNumberFormat="1" applyFont="1" applyFill="1" applyBorder="1" applyAlignment="1">
      <alignment horizontal="center" vertical="center" wrapText="1"/>
    </xf>
    <xf numFmtId="0" fontId="3" fillId="83" borderId="208" xfId="193" applyFill="1" applyBorder="1" applyAlignment="1">
      <alignment horizontal="center" vertical="center" wrapText="1"/>
    </xf>
    <xf numFmtId="0" fontId="3" fillId="83" borderId="167" xfId="193" applyFill="1" applyBorder="1" applyAlignment="1">
      <alignment horizontal="center" vertical="center" wrapText="1"/>
    </xf>
    <xf numFmtId="0" fontId="1" fillId="0" borderId="89" xfId="193" applyFont="1" applyBorder="1" applyAlignment="1">
      <alignment horizontal="left" vertical="center" wrapText="1"/>
    </xf>
    <xf numFmtId="0" fontId="1" fillId="0" borderId="90" xfId="193" applyFont="1" applyBorder="1" applyAlignment="1">
      <alignment horizontal="left" vertical="center" wrapText="1"/>
    </xf>
    <xf numFmtId="0" fontId="1" fillId="0" borderId="117" xfId="193" applyFont="1" applyBorder="1" applyAlignment="1">
      <alignment horizontal="left" vertical="center" wrapText="1"/>
    </xf>
    <xf numFmtId="0" fontId="1" fillId="0" borderId="197" xfId="193" applyFont="1" applyBorder="1" applyAlignment="1">
      <alignment horizontal="left" vertical="center" wrapText="1"/>
    </xf>
    <xf numFmtId="0" fontId="1" fillId="0" borderId="191" xfId="193" applyFont="1" applyBorder="1" applyAlignment="1">
      <alignment horizontal="left" vertical="center" wrapText="1"/>
    </xf>
    <xf numFmtId="0" fontId="1" fillId="0" borderId="158" xfId="193" applyFont="1" applyBorder="1" applyAlignment="1">
      <alignment horizontal="left" vertical="center" wrapText="1"/>
    </xf>
    <xf numFmtId="0" fontId="1" fillId="0" borderId="89" xfId="0" quotePrefix="1" applyFont="1" applyBorder="1" applyAlignment="1">
      <alignment horizontal="left"/>
    </xf>
    <xf numFmtId="0" fontId="1" fillId="0" borderId="63" xfId="0" quotePrefix="1" applyFont="1" applyBorder="1" applyAlignment="1">
      <alignment horizontal="left"/>
    </xf>
    <xf numFmtId="0" fontId="1" fillId="0" borderId="117" xfId="0" quotePrefix="1" applyFont="1" applyBorder="1" applyAlignment="1">
      <alignment horizontal="left" vertical="center"/>
    </xf>
    <xf numFmtId="0" fontId="1" fillId="0" borderId="44" xfId="0" quotePrefix="1" applyFont="1" applyBorder="1" applyAlignment="1">
      <alignment horizontal="left" vertical="center"/>
    </xf>
    <xf numFmtId="0" fontId="1" fillId="0" borderId="117" xfId="0" applyFont="1" applyBorder="1" applyAlignment="1">
      <alignment horizontal="left" wrapText="1"/>
    </xf>
    <xf numFmtId="0" fontId="1" fillId="0" borderId="197" xfId="0" applyFont="1" applyBorder="1" applyAlignment="1">
      <alignment horizontal="left"/>
    </xf>
    <xf numFmtId="0" fontId="1" fillId="0" borderId="202" xfId="0" quotePrefix="1" applyFont="1" applyBorder="1" applyAlignment="1">
      <alignment horizontal="left" wrapText="1"/>
    </xf>
    <xf numFmtId="0" fontId="1" fillId="0" borderId="211" xfId="0" quotePrefix="1" applyFont="1" applyBorder="1" applyAlignment="1">
      <alignment horizontal="left"/>
    </xf>
    <xf numFmtId="0" fontId="3" fillId="66" borderId="40" xfId="0" applyFont="1" applyFill="1" applyBorder="1" applyAlignment="1">
      <alignment horizontal="center" vertical="center"/>
    </xf>
    <xf numFmtId="0" fontId="3" fillId="66" borderId="59" xfId="0" applyFont="1" applyFill="1" applyBorder="1" applyAlignment="1">
      <alignment horizontal="center" vertical="center"/>
    </xf>
    <xf numFmtId="0" fontId="1" fillId="0" borderId="89" xfId="0" applyFont="1" applyBorder="1" applyAlignment="1">
      <alignment horizontal="left"/>
    </xf>
    <xf numFmtId="0" fontId="1" fillId="0" borderId="90" xfId="0" applyFont="1" applyBorder="1" applyAlignment="1">
      <alignment horizontal="left"/>
    </xf>
    <xf numFmtId="0" fontId="1" fillId="0" borderId="117" xfId="0" applyFont="1" applyBorder="1" applyAlignment="1">
      <alignment horizontal="left"/>
    </xf>
    <xf numFmtId="0" fontId="3" fillId="83" borderId="40" xfId="135" applyNumberFormat="1" applyFont="1" applyFill="1" applyBorder="1" applyAlignment="1">
      <alignment horizontal="center" vertical="center" wrapText="1"/>
    </xf>
    <xf numFmtId="0" fontId="3" fillId="83" borderId="59" xfId="135" applyNumberFormat="1" applyFont="1" applyFill="1" applyBorder="1" applyAlignment="1">
      <alignment horizontal="center" vertical="center" wrapText="1"/>
    </xf>
  </cellXfs>
  <cellStyles count="207">
    <cellStyle name="20 % - Farve1" xfId="1" builtinId="30" hidden="1" customBuiltin="1"/>
    <cellStyle name="20 % - Farve1" xfId="91" builtinId="30" hidden="1"/>
    <cellStyle name="20 % - Farve1" xfId="153" builtinId="30"/>
    <cellStyle name="20 % - Farve2" xfId="2" builtinId="34" hidden="1" customBuiltin="1"/>
    <cellStyle name="20 % - Farve2" xfId="92" builtinId="34" hidden="1"/>
    <cellStyle name="20 % - Farve2" xfId="154" builtinId="34"/>
    <cellStyle name="20 % - Farve3" xfId="3" builtinId="38" hidden="1" customBuiltin="1"/>
    <cellStyle name="20 % - Farve3" xfId="93" builtinId="38" hidden="1"/>
    <cellStyle name="20 % - Farve3" xfId="155" builtinId="38"/>
    <cellStyle name="20 % - Farve4" xfId="4" builtinId="42" hidden="1" customBuiltin="1"/>
    <cellStyle name="20 % - Farve4" xfId="94" builtinId="42" hidden="1"/>
    <cellStyle name="20 % - Farve4" xfId="156" builtinId="42"/>
    <cellStyle name="20 % - Farve5" xfId="5" builtinId="46" hidden="1" customBuiltin="1"/>
    <cellStyle name="20 % - Farve5" xfId="95" builtinId="46" hidden="1"/>
    <cellStyle name="20 % - Farve5" xfId="157" builtinId="46"/>
    <cellStyle name="20 % - Farve6" xfId="6" builtinId="50" hidden="1" customBuiltin="1"/>
    <cellStyle name="20 % - Farve6" xfId="96" builtinId="50" hidden="1"/>
    <cellStyle name="20 % - Farve6" xfId="158" builtinId="50"/>
    <cellStyle name="40 % - Farve1" xfId="7" builtinId="31" hidden="1" customBuiltin="1"/>
    <cellStyle name="40 % - Farve1" xfId="84" builtinId="31" hidden="1"/>
    <cellStyle name="40 % - Farve1" xfId="145" builtinId="31"/>
    <cellStyle name="40 % - Farve2" xfId="8" builtinId="35" hidden="1" customBuiltin="1"/>
    <cellStyle name="40 % - Farve2" xfId="85" builtinId="35" hidden="1"/>
    <cellStyle name="40 % - Farve2" xfId="146" builtinId="35"/>
    <cellStyle name="40 % - Farve3" xfId="9" builtinId="39" hidden="1" customBuiltin="1"/>
    <cellStyle name="40 % - Farve3" xfId="86" builtinId="39" hidden="1"/>
    <cellStyle name="40 % - Farve3" xfId="147" builtinId="39"/>
    <cellStyle name="40 % - Farve4" xfId="10" builtinId="43" hidden="1" customBuiltin="1"/>
    <cellStyle name="40 % - Farve4" xfId="87" builtinId="43" hidden="1"/>
    <cellStyle name="40 % - Farve4" xfId="148" builtinId="43"/>
    <cellStyle name="40 % - Farve5" xfId="11" builtinId="47" hidden="1" customBuiltin="1"/>
    <cellStyle name="40 % - Farve5" xfId="88" builtinId="47" hidden="1"/>
    <cellStyle name="40 % - Farve5" xfId="149" builtinId="47"/>
    <cellStyle name="40 % - Farve6" xfId="12" builtinId="51" hidden="1" customBuiltin="1"/>
    <cellStyle name="40 % - Farve6" xfId="89" builtinId="51" hidden="1"/>
    <cellStyle name="40 % - Farve6" xfId="150" builtinId="51"/>
    <cellStyle name="60 % - Farve1" xfId="13" builtinId="32" hidden="1" customBuiltin="1"/>
    <cellStyle name="60 % - Farve1" xfId="77" builtinId="32" hidden="1"/>
    <cellStyle name="60 % - Farve1" xfId="136" builtinId="32"/>
    <cellStyle name="60 % - Farve2" xfId="14" builtinId="36" hidden="1" customBuiltin="1"/>
    <cellStyle name="60 % - Farve2" xfId="78" builtinId="36" hidden="1"/>
    <cellStyle name="60 % - Farve2" xfId="137" builtinId="36"/>
    <cellStyle name="60 % - Farve3" xfId="15" builtinId="40" hidden="1" customBuiltin="1"/>
    <cellStyle name="60 % - Farve3" xfId="79" builtinId="40" hidden="1"/>
    <cellStyle name="60 % - Farve3" xfId="138" builtinId="40"/>
    <cellStyle name="60 % - Farve4" xfId="16" builtinId="44" hidden="1" customBuiltin="1"/>
    <cellStyle name="60 % - Farve4" xfId="80" builtinId="44" hidden="1"/>
    <cellStyle name="60 % - Farve4" xfId="139" builtinId="44"/>
    <cellStyle name="60 % - Farve5" xfId="17" builtinId="48" hidden="1" customBuiltin="1"/>
    <cellStyle name="60 % - Farve5" xfId="81" builtinId="48" hidden="1"/>
    <cellStyle name="60 % - Farve5" xfId="140" builtinId="48"/>
    <cellStyle name="60 % - Farve6" xfId="18" builtinId="52" hidden="1" customBuiltin="1"/>
    <cellStyle name="60 % - Farve6" xfId="82" builtinId="52" hidden="1"/>
    <cellStyle name="60 % - Farve6" xfId="141" builtinId="52"/>
    <cellStyle name="Advarselstekst" xfId="43" builtinId="11" hidden="1" customBuiltin="1"/>
    <cellStyle name="Advarselstekst" xfId="110" builtinId="11" hidden="1"/>
    <cellStyle name="Advarselstekst" xfId="189" builtinId="11" customBuiltin="1"/>
    <cellStyle name="Bemærk!" xfId="39" builtinId="10" hidden="1" customBuiltin="1"/>
    <cellStyle name="Bemærk!" xfId="108" builtinId="10" hidden="1"/>
    <cellStyle name="Bemærk!" xfId="187" builtinId="10"/>
    <cellStyle name="Beregning" xfId="26" builtinId="22" hidden="1" customBuiltin="1"/>
    <cellStyle name="Beregning" xfId="102" builtinId="22" hidden="1"/>
    <cellStyle name="Beregning" xfId="177" builtinId="22" customBuiltin="1"/>
    <cellStyle name="Besøgt link" xfId="61" builtinId="9" hidden="1"/>
    <cellStyle name="Besøgt link" xfId="129" builtinId="9" hidden="1"/>
    <cellStyle name="Besøgt link" xfId="62" builtinId="9" hidden="1"/>
    <cellStyle name="Besøgt link" xfId="49" builtinId="9" hidden="1"/>
    <cellStyle name="Besøgt link" xfId="29" builtinId="9" hidden="1" customBuiltin="1"/>
    <cellStyle name="Besøgt link" xfId="107" builtinId="9" hidden="1"/>
    <cellStyle name="Besøgt link" xfId="130" builtinId="9" hidden="1"/>
    <cellStyle name="Besøgt link" xfId="54" builtinId="9" hidden="1"/>
    <cellStyle name="Besøgt link" xfId="55" builtinId="9" hidden="1"/>
    <cellStyle name="Besøgt link" xfId="71" builtinId="9" hidden="1"/>
    <cellStyle name="Besøgt link" xfId="70" builtinId="9" hidden="1"/>
    <cellStyle name="Besøgt link" xfId="186" builtinId="9" customBuiltin="1"/>
    <cellStyle name="Farve1" xfId="19" builtinId="29" hidden="1" customBuiltin="1"/>
    <cellStyle name="Farve1" xfId="66" builtinId="29" hidden="1"/>
    <cellStyle name="Farve1" xfId="123" builtinId="29" customBuiltin="1"/>
    <cellStyle name="Farve2" xfId="20" builtinId="33" hidden="1" customBuiltin="1"/>
    <cellStyle name="Farve2" xfId="65" builtinId="33" hidden="1"/>
    <cellStyle name="Farve2" xfId="122" builtinId="33" customBuiltin="1"/>
    <cellStyle name="Farve3" xfId="21" builtinId="37" hidden="1" customBuiltin="1"/>
    <cellStyle name="Farve3" xfId="72" builtinId="37" hidden="1"/>
    <cellStyle name="Farve3" xfId="131" builtinId="37" customBuiltin="1"/>
    <cellStyle name="Farve4" xfId="22" builtinId="41" hidden="1" customBuiltin="1"/>
    <cellStyle name="Farve4" xfId="73" builtinId="41" hidden="1"/>
    <cellStyle name="Farve4" xfId="132" builtinId="41" customBuiltin="1"/>
    <cellStyle name="Farve5" xfId="23" builtinId="45" hidden="1" customBuiltin="1"/>
    <cellStyle name="Farve5" xfId="74" builtinId="45" hidden="1"/>
    <cellStyle name="Farve5" xfId="133" builtinId="45" customBuiltin="1"/>
    <cellStyle name="Farve6" xfId="24" builtinId="49" hidden="1" customBuiltin="1"/>
    <cellStyle name="Farve6" xfId="75" builtinId="49" hidden="1"/>
    <cellStyle name="Farve6" xfId="134" builtinId="49" customBuiltin="1"/>
    <cellStyle name="Forklarende tekst" xfId="28" builtinId="53" hidden="1" customBuiltin="1"/>
    <cellStyle name="Forklarende tekst" xfId="104" builtinId="53" hidden="1"/>
    <cellStyle name="Forklarende tekst" xfId="182" builtinId="53"/>
    <cellStyle name="GH_Accent07" xfId="163" xr:uid="{00000000-0005-0000-0000-000060000000}"/>
    <cellStyle name="GH_Accent08" xfId="164" xr:uid="{00000000-0005-0000-0000-000061000000}"/>
    <cellStyle name="GH_Accent09" xfId="165" xr:uid="{00000000-0005-0000-0000-000062000000}"/>
    <cellStyle name="GH_Accent10" xfId="166" xr:uid="{00000000-0005-0000-0000-000063000000}"/>
    <cellStyle name="GH_Accent11" xfId="167" xr:uid="{00000000-0005-0000-0000-000064000000}"/>
    <cellStyle name="GH_Accent12" xfId="168" xr:uid="{00000000-0005-0000-0000-000065000000}"/>
    <cellStyle name="GH_Calc1" xfId="170" xr:uid="{00000000-0005-0000-0000-000066000000}"/>
    <cellStyle name="GH_Calc2" xfId="173" xr:uid="{00000000-0005-0000-0000-000067000000}"/>
    <cellStyle name="GH_Calc3" xfId="176" xr:uid="{00000000-0005-0000-0000-000068000000}"/>
    <cellStyle name="GH_Calc4" xfId="178" xr:uid="{00000000-0005-0000-0000-000069000000}"/>
    <cellStyle name="GH_Calc5" xfId="181" xr:uid="{00000000-0005-0000-0000-00006A000000}"/>
    <cellStyle name="GH_CalcSum" xfId="162" xr:uid="{00000000-0005-0000-0000-00006B000000}"/>
    <cellStyle name="GH_Check" xfId="152" xr:uid="{00000000-0005-0000-0000-00006C000000}"/>
    <cellStyle name="GH_Comment" xfId="126" xr:uid="{00000000-0005-0000-0000-00006D000000}"/>
    <cellStyle name="GH_Dark_H1" xfId="128" xr:uid="{00000000-0005-0000-0000-00006E000000}"/>
    <cellStyle name="GH_Dark_H2" xfId="114" xr:uid="{00000000-0005-0000-0000-00006F000000}"/>
    <cellStyle name="GH_Dark_H3" xfId="199" xr:uid="{00000000-0005-0000-0000-000070000000}"/>
    <cellStyle name="GH_Footer" xfId="203" xr:uid="{00000000-0005-0000-0000-000071000000}"/>
    <cellStyle name="GH_Input" xfId="117" xr:uid="{00000000-0005-0000-0000-000072000000}"/>
    <cellStyle name="GH_InputCalc" xfId="174" xr:uid="{00000000-0005-0000-0000-000073000000}"/>
    <cellStyle name="GH_InputFixed" xfId="179" xr:uid="{00000000-0005-0000-0000-000074000000}"/>
    <cellStyle name="GH_InputList" xfId="143" xr:uid="{00000000-0005-0000-0000-000075000000}"/>
    <cellStyle name="GH_InputWhite" xfId="171" xr:uid="{00000000-0005-0000-0000-000076000000}"/>
    <cellStyle name="GH_Light_H1" xfId="192" xr:uid="{00000000-0005-0000-0000-000077000000}"/>
    <cellStyle name="GH_Light_H2" xfId="196" xr:uid="{00000000-0005-0000-0000-000078000000}"/>
    <cellStyle name="GH_Light_H3" xfId="200" xr:uid="{00000000-0005-0000-0000-000079000000}"/>
    <cellStyle name="GH_RangeName" xfId="184" xr:uid="{00000000-0005-0000-0000-00007A000000}"/>
    <cellStyle name="GH_Source" xfId="161" xr:uid="{00000000-0005-0000-0000-00007B000000}"/>
    <cellStyle name="GH_Table0_Cell" xfId="194" xr:uid="{00000000-0005-0000-0000-00007C000000}"/>
    <cellStyle name="GH_Table0_Header" xfId="193" xr:uid="{00000000-0005-0000-0000-00007D000000}"/>
    <cellStyle name="GH_Table1_Cell" xfId="201" xr:uid="{00000000-0005-0000-0000-00007E000000}"/>
    <cellStyle name="GH_Table1_Header" xfId="197" xr:uid="{00000000-0005-0000-0000-00007F000000}"/>
    <cellStyle name="GH_Table2_Cell" xfId="205" xr:uid="{00000000-0005-0000-0000-000080000000}"/>
    <cellStyle name="GH_Table2_Header" xfId="204" xr:uid="{00000000-0005-0000-0000-000081000000}"/>
    <cellStyle name="GH_VBALink" xfId="120" xr:uid="{00000000-0005-0000-0000-000082000000}"/>
    <cellStyle name="GH_Warning" xfId="144" xr:uid="{00000000-0005-0000-0000-000083000000}"/>
    <cellStyle name="God" xfId="30" builtinId="26" hidden="1" customBuiltin="1"/>
    <cellStyle name="God" xfId="100" builtinId="26" hidden="1"/>
    <cellStyle name="God" xfId="172" builtinId="26" customBuiltin="1"/>
    <cellStyle name="Input" xfId="36" builtinId="20" hidden="1" customBuiltin="1"/>
    <cellStyle name="Input" xfId="105" builtinId="20" hidden="1"/>
    <cellStyle name="Input" xfId="183" builtinId="20"/>
    <cellStyle name="Komma" xfId="44" builtinId="3" hidden="1"/>
    <cellStyle name="Komma" xfId="76" builtinId="3" hidden="1"/>
    <cellStyle name="Komma" xfId="63" builtinId="3" hidden="1"/>
    <cellStyle name="Komma" xfId="135" builtinId="3"/>
    <cellStyle name="Komma [0]" xfId="45" builtinId="6" hidden="1"/>
    <cellStyle name="Komma [0]" xfId="83" builtinId="6" hidden="1"/>
    <cellStyle name="Komma [0]" xfId="142" builtinId="6"/>
    <cellStyle name="Kontrollér celle" xfId="27" builtinId="23" hidden="1" customBuiltin="1"/>
    <cellStyle name="Kontrollér celle" xfId="103" builtinId="23" hidden="1"/>
    <cellStyle name="Kontrollér celle" xfId="180" builtinId="23"/>
    <cellStyle name="Link" xfId="35" builtinId="8" hidden="1" customBuiltin="1"/>
    <cellStyle name="Link" xfId="56" builtinId="8" hidden="1"/>
    <cellStyle name="Link" xfId="64" builtinId="8" hidden="1"/>
    <cellStyle name="Link" xfId="50" builtinId="8" hidden="1"/>
    <cellStyle name="Link" xfId="57" builtinId="8" hidden="1"/>
    <cellStyle name="Link" xfId="119" builtinId="8" hidden="1"/>
    <cellStyle name="Link" xfId="121" builtinId="8" customBuiltin="1"/>
    <cellStyle name="Neutral" xfId="38" builtinId="28" hidden="1" customBuiltin="1"/>
    <cellStyle name="Neutral" xfId="101" builtinId="28" hidden="1"/>
    <cellStyle name="Neutral" xfId="175" builtinId="28"/>
    <cellStyle name="Normal" xfId="0" builtinId="0"/>
    <cellStyle name="Output" xfId="40" builtinId="21" hidden="1" customBuiltin="1"/>
    <cellStyle name="Output" xfId="109" builtinId="21" hidden="1"/>
    <cellStyle name="Output" xfId="188" builtinId="21" customBuiltin="1"/>
    <cellStyle name="Overskrift 1" xfId="51" builtinId="16" hidden="1"/>
    <cellStyle name="Overskrift 1" xfId="31" builtinId="16" hidden="1" customBuiltin="1"/>
    <cellStyle name="Overskrift 1" xfId="58" builtinId="16" hidden="1"/>
    <cellStyle name="Overskrift 1" xfId="67" builtinId="16" hidden="1"/>
    <cellStyle name="Overskrift 1" xfId="124" builtinId="16" hidden="1"/>
    <cellStyle name="Overskrift 1" xfId="111" builtinId="16" hidden="1"/>
    <cellStyle name="Overskrift 1" xfId="190" builtinId="16" customBuiltin="1"/>
    <cellStyle name="Overskrift 2" xfId="32" builtinId="17" hidden="1" customBuiltin="1"/>
    <cellStyle name="Overskrift 2" xfId="68" builtinId="17" hidden="1"/>
    <cellStyle name="Overskrift 2" xfId="112" builtinId="17" hidden="1"/>
    <cellStyle name="Overskrift 2" xfId="52" builtinId="17" hidden="1"/>
    <cellStyle name="Overskrift 2" xfId="59" builtinId="17" hidden="1"/>
    <cellStyle name="Overskrift 2" xfId="125" builtinId="17" hidden="1"/>
    <cellStyle name="Overskrift 2" xfId="191" builtinId="17" customBuiltin="1"/>
    <cellStyle name="Overskrift 3" xfId="33" builtinId="18" hidden="1" customBuiltin="1"/>
    <cellStyle name="Overskrift 3" xfId="69" builtinId="18" hidden="1"/>
    <cellStyle name="Overskrift 3" xfId="113" builtinId="18" hidden="1"/>
    <cellStyle name="Overskrift 3" xfId="53" builtinId="18" hidden="1"/>
    <cellStyle name="Overskrift 3" xfId="60" builtinId="18" hidden="1"/>
    <cellStyle name="Overskrift 3" xfId="127" builtinId="18" hidden="1"/>
    <cellStyle name="Overskrift 3" xfId="195" builtinId="18" customBuiltin="1"/>
    <cellStyle name="Overskrift 4" xfId="34" builtinId="19" hidden="1" customBuiltin="1"/>
    <cellStyle name="Overskrift 4" xfId="115" builtinId="19" hidden="1"/>
    <cellStyle name="Overskrift 4" xfId="198" builtinId="19" customBuiltin="1"/>
    <cellStyle name="Procent" xfId="48" builtinId="5" hidden="1"/>
    <cellStyle name="Procent" xfId="98" builtinId="5" hidden="1"/>
    <cellStyle name="Procent" xfId="160" builtinId="5"/>
    <cellStyle name="Sammenkædet celle" xfId="37" builtinId="24" hidden="1" customBuiltin="1"/>
    <cellStyle name="Sammenkædet celle" xfId="106" builtinId="24" hidden="1"/>
    <cellStyle name="Sammenkædet celle" xfId="185" builtinId="24" customBuiltin="1"/>
    <cellStyle name="Titel" xfId="41" builtinId="15" hidden="1" customBuiltin="1"/>
    <cellStyle name="Titel" xfId="116" builtinId="15" hidden="1"/>
    <cellStyle name="Titel" xfId="202" builtinId="15" customBuiltin="1"/>
    <cellStyle name="Total" xfId="42" builtinId="25" hidden="1" customBuiltin="1"/>
    <cellStyle name="Total" xfId="118" builtinId="25" hidden="1"/>
    <cellStyle name="Total" xfId="206" builtinId="25" customBuiltin="1"/>
    <cellStyle name="Ugyldig" xfId="25" builtinId="27" hidden="1" customBuiltin="1"/>
    <cellStyle name="Ugyldig" xfId="99" builtinId="27" hidden="1"/>
    <cellStyle name="Ugyldig" xfId="169" builtinId="27" customBuiltin="1"/>
    <cellStyle name="Valuta" xfId="46" builtinId="4" hidden="1"/>
    <cellStyle name="Valuta" xfId="90" builtinId="4" hidden="1"/>
    <cellStyle name="Valuta" xfId="151" builtinId="4" customBuiltin="1"/>
    <cellStyle name="Valuta [0]" xfId="47" builtinId="7" hidden="1"/>
    <cellStyle name="Valuta [0]" xfId="97" builtinId="7" hidden="1"/>
    <cellStyle name="Valuta [0]" xfId="159" builtinId="7" customBuiltin="1"/>
  </cellStyles>
  <dxfs count="16">
    <dxf>
      <font>
        <color theme="8"/>
      </font>
      <fill>
        <patternFill>
          <bgColor theme="4" tint="0.79998168889431442"/>
        </patternFill>
      </fill>
    </dxf>
    <dxf>
      <border>
        <top style="hair">
          <color theme="4"/>
        </top>
        <bottom style="hair">
          <color theme="4"/>
        </bottom>
        <horizontal style="hair">
          <color theme="4"/>
        </horizontal>
      </border>
    </dxf>
    <dxf>
      <border>
        <top style="hair">
          <color theme="4"/>
        </top>
        <bottom style="hair">
          <color theme="4"/>
        </bottom>
        <horizontal style="hair">
          <color theme="4"/>
        </horizontal>
      </border>
    </dxf>
    <dxf>
      <font>
        <b/>
        <i val="0"/>
        <color theme="1"/>
      </font>
      <fill>
        <patternFill>
          <bgColor rgb="FF95D600"/>
        </patternFill>
      </fill>
      <border>
        <bottom style="thin">
          <color theme="4"/>
        </bottom>
      </border>
    </dxf>
    <dxf>
      <border>
        <top style="thin">
          <color rgb="FF95D600"/>
        </top>
        <bottom style="thin">
          <color rgb="FF95D600"/>
        </bottom>
        <horizontal style="thin">
          <color rgb="FF95D600"/>
        </horizontal>
      </border>
    </dxf>
    <dxf>
      <fill>
        <patternFill patternType="solid">
          <bgColor rgb="FFF3FFD9"/>
        </patternFill>
      </fill>
      <border>
        <top style="hair">
          <color theme="4"/>
        </top>
        <bottom style="hair">
          <color theme="4"/>
        </bottom>
        <horizontal style="hair">
          <color theme="4"/>
        </horizontal>
      </border>
    </dxf>
    <dxf>
      <border>
        <top style="hair">
          <color theme="4"/>
        </top>
        <bottom style="hair">
          <color theme="4"/>
        </bottom>
        <horizontal style="hair">
          <color theme="4"/>
        </horizontal>
      </border>
    </dxf>
    <dxf>
      <font>
        <b/>
        <i val="0"/>
        <color theme="1"/>
      </font>
      <fill>
        <patternFill>
          <bgColor rgb="FF95D600"/>
        </patternFill>
      </fill>
      <border>
        <bottom style="thin">
          <color theme="4"/>
        </bottom>
      </border>
    </dxf>
    <dxf>
      <border>
        <top style="thin">
          <color rgb="FF95D600"/>
        </top>
        <bottom style="thin">
          <color rgb="FF95D600"/>
        </bottom>
        <horizontal style="thin">
          <color rgb="FF95D600"/>
        </horizontal>
      </border>
    </dxf>
    <dxf>
      <border>
        <top style="hair">
          <color theme="2" tint="-0.24994659260841701"/>
        </top>
        <bottom style="hair">
          <color theme="2" tint="-0.24994659260841701"/>
        </bottom>
        <horizontal style="hair">
          <color theme="2" tint="-0.24994659260841701"/>
        </horizontal>
      </border>
    </dxf>
    <dxf>
      <border>
        <top style="hair">
          <color theme="2" tint="-0.24994659260841701"/>
        </top>
        <bottom style="hair">
          <color theme="2" tint="-0.24994659260841701"/>
        </bottom>
        <horizontal style="hair">
          <color theme="2" tint="-0.24994659260841701"/>
        </horizontal>
      </border>
    </dxf>
    <dxf>
      <font>
        <b/>
        <i val="0"/>
        <color rgb="FFFFFFFF"/>
      </font>
      <fill>
        <patternFill>
          <bgColor theme="1"/>
        </patternFill>
      </fill>
      <border>
        <bottom style="medium">
          <color rgb="FF95D600"/>
        </bottom>
      </border>
    </dxf>
    <dxf>
      <fill>
        <patternFill>
          <bgColor rgb="FFDCDDDE"/>
        </patternFill>
      </fill>
      <border>
        <top style="hair">
          <color theme="2" tint="-0.24994659260841701"/>
        </top>
        <bottom style="hair">
          <color theme="2" tint="-0.24994659260841701"/>
        </bottom>
        <horizontal style="hair">
          <color theme="2" tint="-0.24994659260841701"/>
        </horizontal>
      </border>
    </dxf>
    <dxf>
      <border>
        <top style="hair">
          <color theme="2" tint="-0.24994659260841701"/>
        </top>
        <bottom style="hair">
          <color theme="2" tint="-0.24994659260841701"/>
        </bottom>
        <horizontal style="hair">
          <color theme="2" tint="-0.24994659260841701"/>
        </horizontal>
      </border>
    </dxf>
    <dxf>
      <font>
        <b/>
        <i val="0"/>
        <color rgb="FFFFFFFF"/>
      </font>
      <fill>
        <patternFill>
          <bgColor theme="1"/>
        </patternFill>
      </fill>
      <border>
        <bottom style="medium">
          <color theme="4"/>
        </bottom>
      </border>
    </dxf>
    <dxf>
      <border>
        <top style="thin">
          <color rgb="FFDCDDDE"/>
        </top>
        <bottom style="thin">
          <color rgb="FFDCDDDE"/>
        </bottom>
        <horizontal style="thin">
          <color rgb="FFDCDDDE"/>
        </horizontal>
      </border>
    </dxf>
  </dxfs>
  <tableStyles count="4" defaultTableStyle="TableStyleMedium2" defaultPivotStyle="PivotStyleLight16">
    <tableStyle name="Guidehouse_01" pivot="0" count="4" xr9:uid="{00000000-0011-0000-FFFF-FFFF00000000}">
      <tableStyleElement type="wholeTable" dxfId="15"/>
      <tableStyleElement type="headerRow" dxfId="14"/>
      <tableStyleElement type="firstRowStripe" dxfId="13"/>
      <tableStyleElement type="secondRowStripe" dxfId="12"/>
    </tableStyle>
    <tableStyle name="Guidehouse_02" pivot="0" count="3" xr9:uid="{00000000-0011-0000-FFFF-FFFF01000000}">
      <tableStyleElement type="headerRow" dxfId="11"/>
      <tableStyleElement type="firstRowStripe" dxfId="10"/>
      <tableStyleElement type="secondRowStripe" dxfId="9"/>
    </tableStyle>
    <tableStyle name="Guidehouse_03" pivot="0" count="4" xr9:uid="{00000000-0011-0000-FFFF-FFFF02000000}">
      <tableStyleElement type="wholeTable" dxfId="8"/>
      <tableStyleElement type="headerRow" dxfId="7"/>
      <tableStyleElement type="firstRowStripe" dxfId="6"/>
      <tableStyleElement type="secondRowStripe" dxfId="5"/>
    </tableStyle>
    <tableStyle name="Guidehouse_04" pivot="0" count="4" xr9:uid="{00000000-0011-0000-FFFF-FFFF03000000}">
      <tableStyleElement type="wholeTable" dxfId="4"/>
      <tableStyleElement type="headerRow" dxfId="3"/>
      <tableStyleElement type="firstRowStripe" dxfId="2"/>
      <tableStyleElement type="secondRowStripe" dxfId="1"/>
    </tableStyle>
  </tableStyles>
  <colors>
    <mruColors>
      <color rgb="FFFF99FF"/>
      <color rgb="FFDDF2B8"/>
      <color rgb="FFE1F0CE"/>
      <color rgb="FFFFD1D1"/>
      <color rgb="FFC5E19D"/>
      <color rgb="FFCCEB8D"/>
      <color rgb="FFD9F363"/>
      <color rgb="FFE5F797"/>
      <color rgb="FFEDFFC4"/>
      <color rgb="FFF2F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0</xdr:colOff>
      <xdr:row>39</xdr:row>
      <xdr:rowOff>0</xdr:rowOff>
    </xdr:from>
    <xdr:ext cx="1257300" cy="727498"/>
    <xdr:sp macro="" textlink="">
      <xdr:nvSpPr>
        <xdr:cNvPr id="2" name="Error_High">
          <a:extLst>
            <a:ext uri="{FF2B5EF4-FFF2-40B4-BE49-F238E27FC236}">
              <a16:creationId xmlns:a16="http://schemas.microsoft.com/office/drawing/2014/main" id="{00000000-0008-0000-0100-000002000000}"/>
            </a:ext>
          </a:extLst>
        </xdr:cNvPr>
        <xdr:cNvSpPr txBox="1"/>
      </xdr:nvSpPr>
      <xdr:spPr>
        <a:xfrm>
          <a:off x="5591175" y="6553200"/>
          <a:ext cx="1257300" cy="727498"/>
        </a:xfrm>
        <a:prstGeom prst="rect">
          <a:avLst/>
        </a:prstGeom>
        <a:solidFill>
          <a:srgbClr val="E53C2E"/>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FFFFFF"/>
              </a:solidFill>
              <a:latin typeface="Verdana" panose="020B0604030504040204" pitchFamily="34" charset="0"/>
              <a:ea typeface="Verdana" panose="020B0604030504040204" pitchFamily="34" charset="0"/>
              <a:cs typeface="Verdana" panose="020B0604030504040204" pitchFamily="34" charset="0"/>
            </a:rPr>
            <a:t>e.g. B8:B12: formula</a:t>
          </a:r>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 is filling down incorrectly, thus returning the wrong results from row 2 onwards</a:t>
          </a:r>
          <a:endParaRPr lang="en-GB" sz="600" b="1">
            <a:solidFill>
              <a:srgbClr val="FFFFFF"/>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9</xdr:col>
      <xdr:colOff>266700</xdr:colOff>
      <xdr:row>39</xdr:row>
      <xdr:rowOff>1799</xdr:rowOff>
    </xdr:from>
    <xdr:ext cx="1257300" cy="723900"/>
    <xdr:sp macro="" textlink="">
      <xdr:nvSpPr>
        <xdr:cNvPr id="3" name="Error_Low">
          <a:extLst>
            <a:ext uri="{FF2B5EF4-FFF2-40B4-BE49-F238E27FC236}">
              <a16:creationId xmlns:a16="http://schemas.microsoft.com/office/drawing/2014/main" id="{00000000-0008-0000-0100-000003000000}"/>
            </a:ext>
          </a:extLst>
        </xdr:cNvPr>
        <xdr:cNvSpPr txBox="1"/>
      </xdr:nvSpPr>
      <xdr:spPr>
        <a:xfrm>
          <a:off x="6972300" y="6554999"/>
          <a:ext cx="1257300" cy="723900"/>
        </a:xfrm>
        <a:prstGeom prst="rect">
          <a:avLst/>
        </a:prstGeom>
        <a:solidFill>
          <a:srgbClr val="F07D05"/>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FFFFFF"/>
              </a:solidFill>
              <a:latin typeface="Verdana" panose="020B0604030504040204" pitchFamily="34" charset="0"/>
              <a:ea typeface="Verdana" panose="020B0604030504040204" pitchFamily="34" charset="0"/>
              <a:cs typeface="Verdana" panose="020B0604030504040204" pitchFamily="34" charset="0"/>
            </a:rPr>
            <a:t>e.g. B9: formula is summing</a:t>
          </a:r>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 empty cells</a:t>
          </a:r>
        </a:p>
        <a:p>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or B9:B12: adjacent formulae are not the same but have the same colour</a:t>
          </a:r>
          <a:endParaRPr lang="en-GB" sz="600" b="1">
            <a:solidFill>
              <a:srgbClr val="FFFFFF"/>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9</xdr:col>
      <xdr:colOff>1647825</xdr:colOff>
      <xdr:row>39</xdr:row>
      <xdr:rowOff>1799</xdr:rowOff>
    </xdr:from>
    <xdr:ext cx="1257300" cy="723900"/>
    <xdr:sp macro="" textlink="">
      <xdr:nvSpPr>
        <xdr:cNvPr id="4" name="Error_None">
          <a:extLst>
            <a:ext uri="{FF2B5EF4-FFF2-40B4-BE49-F238E27FC236}">
              <a16:creationId xmlns:a16="http://schemas.microsoft.com/office/drawing/2014/main" id="{00000000-0008-0000-0100-000004000000}"/>
            </a:ext>
          </a:extLst>
        </xdr:cNvPr>
        <xdr:cNvSpPr txBox="1"/>
      </xdr:nvSpPr>
      <xdr:spPr>
        <a:xfrm>
          <a:off x="8353425" y="6554999"/>
          <a:ext cx="1257300" cy="723900"/>
        </a:xfrm>
        <a:prstGeom prst="rect">
          <a:avLst/>
        </a:prstGeom>
        <a:solidFill>
          <a:srgbClr val="FFD474"/>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000000"/>
              </a:solidFill>
              <a:latin typeface="Verdana" panose="020B0604030504040204" pitchFamily="34" charset="0"/>
              <a:ea typeface="Verdana" panose="020B0604030504040204" pitchFamily="34" charset="0"/>
              <a:cs typeface="Verdana" panose="020B0604030504040204" pitchFamily="34" charset="0"/>
            </a:rPr>
            <a:t>e.g.</a:t>
          </a:r>
          <a:r>
            <a:rPr lang="en-GB" sz="600" b="1" baseline="0">
              <a:solidFill>
                <a:srgbClr val="000000"/>
              </a:solidFill>
              <a:latin typeface="Verdana" panose="020B0604030504040204" pitchFamily="34" charset="0"/>
              <a:ea typeface="Verdana" panose="020B0604030504040204" pitchFamily="34" charset="0"/>
              <a:cs typeface="Verdana" panose="020B0604030504040204" pitchFamily="34" charset="0"/>
            </a:rPr>
            <a:t> leave an empty row/column at the top / left for improved aesthetics and add comments</a:t>
          </a:r>
          <a:endParaRPr lang="en-GB" sz="600" b="1">
            <a:solidFill>
              <a:srgbClr val="000000"/>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editAs="oneCell">
    <xdr:from>
      <xdr:col>12</xdr:col>
      <xdr:colOff>0</xdr:colOff>
      <xdr:row>27</xdr:row>
      <xdr:rowOff>0</xdr:rowOff>
    </xdr:from>
    <xdr:to>
      <xdr:col>16</xdr:col>
      <xdr:colOff>276225</xdr:colOff>
      <xdr:row>32</xdr:row>
      <xdr:rowOff>152400</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3875" y="4133850"/>
          <a:ext cx="3438525"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Guidehouse Color Palette_Word">
  <a:themeElements>
    <a:clrScheme name="Guidehouse - 3">
      <a:dk1>
        <a:srgbClr val="000000"/>
      </a:dk1>
      <a:lt1>
        <a:srgbClr val="FFFFFF"/>
      </a:lt1>
      <a:dk2>
        <a:srgbClr val="002A33"/>
      </a:dk2>
      <a:lt2>
        <a:srgbClr val="E0E0E0"/>
      </a:lt2>
      <a:accent1>
        <a:srgbClr val="93D500"/>
      </a:accent1>
      <a:accent2>
        <a:srgbClr val="C3EC0C"/>
      </a:accent2>
      <a:accent3>
        <a:srgbClr val="036479"/>
      </a:accent3>
      <a:accent4>
        <a:srgbClr val="60B8CC"/>
      </a:accent4>
      <a:accent5>
        <a:srgbClr val="40840B"/>
      </a:accent5>
      <a:accent6>
        <a:srgbClr val="F9B723"/>
      </a:accent6>
      <a:hlink>
        <a:srgbClr val="68952C"/>
      </a:hlink>
      <a:folHlink>
        <a:srgbClr val="036479"/>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accesshub.sharepoint.com/:f:/r/sites/esiportal/Templates/Excel%20Template%20and%20Guidelines?csf=1&amp;web=1&amp;e=gTAn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H276"/>
  <sheetViews>
    <sheetView showGridLines="0" tabSelected="1" zoomScale="120" zoomScaleNormal="120" workbookViewId="0">
      <pane ySplit="1" topLeftCell="A2" activePane="bottomLeft" state="frozen"/>
      <selection pane="bottomLeft" activeCell="G14" sqref="G14"/>
    </sheetView>
  </sheetViews>
  <sheetFormatPr defaultColWidth="8.6640625" defaultRowHeight="11.25" customHeight="1" x14ac:dyDescent="0.2"/>
  <cols>
    <col min="1" max="1" width="9.33203125" style="133" customWidth="1"/>
    <col min="2" max="2" width="31.33203125" customWidth="1"/>
    <col min="3" max="3" width="52.83203125" style="146" customWidth="1"/>
    <col min="4" max="4" width="12.83203125" style="277" customWidth="1"/>
    <col min="5" max="5" width="14" style="277" customWidth="1"/>
    <col min="6" max="6" width="17.6640625" style="9" customWidth="1"/>
    <col min="7" max="7" width="12.83203125" customWidth="1"/>
    <col min="8" max="8" width="44.83203125" customWidth="1"/>
  </cols>
  <sheetData>
    <row r="1" spans="1:8" ht="56.45" customHeight="1" x14ac:dyDescent="0.2">
      <c r="A1" s="292" t="s">
        <v>0</v>
      </c>
      <c r="B1" s="292" t="s">
        <v>1</v>
      </c>
      <c r="C1" s="292" t="s">
        <v>2</v>
      </c>
      <c r="D1" s="294" t="s">
        <v>3</v>
      </c>
      <c r="E1" s="294" t="s">
        <v>4</v>
      </c>
      <c r="F1" s="292" t="s">
        <v>5</v>
      </c>
      <c r="G1" s="341" t="s">
        <v>6</v>
      </c>
      <c r="H1" s="498" t="s">
        <v>7</v>
      </c>
    </row>
    <row r="2" spans="1:8" ht="11.25" customHeight="1" x14ac:dyDescent="0.2">
      <c r="A2" s="288"/>
      <c r="B2" s="289" t="s">
        <v>8</v>
      </c>
      <c r="C2" s="290"/>
      <c r="D2" s="291">
        <f>D7+D16</f>
        <v>1991254</v>
      </c>
      <c r="E2" s="291">
        <f>E7+E16</f>
        <v>1953507</v>
      </c>
      <c r="F2" s="171" t="s">
        <v>9</v>
      </c>
      <c r="G2" s="171" t="s">
        <v>10</v>
      </c>
      <c r="H2" s="482"/>
    </row>
    <row r="3" spans="1:8" ht="11.25" customHeight="1" x14ac:dyDescent="0.2">
      <c r="A3" s="677">
        <v>1</v>
      </c>
      <c r="B3" s="682" t="s">
        <v>11</v>
      </c>
      <c r="C3" s="229" t="s">
        <v>12</v>
      </c>
      <c r="D3" s="246">
        <v>1751761</v>
      </c>
      <c r="E3" s="246">
        <v>1717704</v>
      </c>
      <c r="F3" s="246" t="s">
        <v>13</v>
      </c>
      <c r="G3" s="342" t="s">
        <v>14</v>
      </c>
      <c r="H3" s="483" t="s">
        <v>15</v>
      </c>
    </row>
    <row r="4" spans="1:8" ht="11.25" customHeight="1" x14ac:dyDescent="0.2">
      <c r="A4" s="677"/>
      <c r="B4" s="683"/>
      <c r="C4" s="230" t="s">
        <v>16</v>
      </c>
      <c r="D4" s="247">
        <v>103784</v>
      </c>
      <c r="E4" s="247">
        <v>100662</v>
      </c>
      <c r="F4" s="247" t="s">
        <v>9</v>
      </c>
      <c r="G4" s="110" t="s">
        <v>14</v>
      </c>
      <c r="H4" s="484"/>
    </row>
    <row r="5" spans="1:8" s="107" customFormat="1" ht="11.25" customHeight="1" x14ac:dyDescent="0.2">
      <c r="A5" s="677"/>
      <c r="B5" s="683"/>
      <c r="C5" s="231" t="s">
        <v>17</v>
      </c>
      <c r="D5" s="588"/>
      <c r="E5" s="589"/>
      <c r="F5" s="249" t="s">
        <v>9</v>
      </c>
      <c r="G5" s="343" t="s">
        <v>14</v>
      </c>
      <c r="H5" s="485"/>
    </row>
    <row r="6" spans="1:8" s="107" customFormat="1" ht="11.25" customHeight="1" x14ac:dyDescent="0.2">
      <c r="A6" s="677"/>
      <c r="B6" s="683"/>
      <c r="C6" s="231" t="s">
        <v>18</v>
      </c>
      <c r="D6" s="649">
        <v>97954</v>
      </c>
      <c r="E6" s="649">
        <v>96143</v>
      </c>
      <c r="F6" s="250" t="s">
        <v>9</v>
      </c>
      <c r="G6" s="110" t="s">
        <v>10</v>
      </c>
      <c r="H6" s="579" t="s">
        <v>19</v>
      </c>
    </row>
    <row r="7" spans="1:8" s="107" customFormat="1" ht="11.25" customHeight="1" x14ac:dyDescent="0.2">
      <c r="A7" s="677"/>
      <c r="B7" s="684"/>
      <c r="C7" s="239" t="s">
        <v>20</v>
      </c>
      <c r="D7" s="515">
        <f>D3+D4</f>
        <v>1855545</v>
      </c>
      <c r="E7" s="515">
        <f>E3+E4</f>
        <v>1818366</v>
      </c>
      <c r="F7" s="515" t="s">
        <v>9</v>
      </c>
      <c r="G7" s="344" t="s">
        <v>10</v>
      </c>
      <c r="H7" s="483" t="s">
        <v>21</v>
      </c>
    </row>
    <row r="8" spans="1:8" s="107" customFormat="1" ht="11.25" customHeight="1" x14ac:dyDescent="0.2">
      <c r="A8" s="677"/>
      <c r="B8" s="682" t="s">
        <v>22</v>
      </c>
      <c r="C8" s="234" t="s">
        <v>23</v>
      </c>
      <c r="D8" s="251">
        <v>63094</v>
      </c>
      <c r="E8" s="251">
        <v>63211</v>
      </c>
      <c r="F8" s="573" t="s">
        <v>9</v>
      </c>
      <c r="G8" s="345" t="s">
        <v>14</v>
      </c>
      <c r="H8" s="484"/>
    </row>
    <row r="9" spans="1:8" s="107" customFormat="1" ht="11.25" customHeight="1" x14ac:dyDescent="0.2">
      <c r="A9" s="677"/>
      <c r="B9" s="683"/>
      <c r="C9" s="235" t="s">
        <v>24</v>
      </c>
      <c r="D9" s="252">
        <v>15549</v>
      </c>
      <c r="E9" s="250">
        <v>16277</v>
      </c>
      <c r="F9" s="250" t="s">
        <v>9</v>
      </c>
      <c r="G9" s="110" t="s">
        <v>14</v>
      </c>
      <c r="H9" s="484"/>
    </row>
    <row r="10" spans="1:8" s="107" customFormat="1" ht="11.25" customHeight="1" x14ac:dyDescent="0.2">
      <c r="A10" s="677"/>
      <c r="B10" s="683"/>
      <c r="C10" s="236" t="s">
        <v>25</v>
      </c>
      <c r="D10" s="252">
        <v>3099</v>
      </c>
      <c r="E10" s="248">
        <v>2921</v>
      </c>
      <c r="F10" s="248" t="s">
        <v>9</v>
      </c>
      <c r="G10" s="110" t="s">
        <v>14</v>
      </c>
      <c r="H10" s="484"/>
    </row>
    <row r="11" spans="1:8" s="107" customFormat="1" ht="11.25" customHeight="1" x14ac:dyDescent="0.2">
      <c r="A11" s="677"/>
      <c r="B11" s="683"/>
      <c r="C11" s="236" t="s">
        <v>26</v>
      </c>
      <c r="D11" s="252">
        <v>11710</v>
      </c>
      <c r="E11" s="250">
        <v>11754</v>
      </c>
      <c r="F11" s="250" t="s">
        <v>9</v>
      </c>
      <c r="G11" s="346" t="s">
        <v>14</v>
      </c>
      <c r="H11" s="484"/>
    </row>
    <row r="12" spans="1:8" s="107" customFormat="1" ht="11.25" customHeight="1" x14ac:dyDescent="0.2">
      <c r="A12" s="677"/>
      <c r="B12" s="683"/>
      <c r="C12" s="237" t="s">
        <v>27</v>
      </c>
      <c r="D12" s="252">
        <v>8133</v>
      </c>
      <c r="E12" s="253">
        <v>7542</v>
      </c>
      <c r="F12" s="253" t="s">
        <v>9</v>
      </c>
      <c r="G12" s="110" t="s">
        <v>14</v>
      </c>
      <c r="H12" s="484"/>
    </row>
    <row r="13" spans="1:8" s="107" customFormat="1" ht="11.25" customHeight="1" x14ac:dyDescent="0.2">
      <c r="A13" s="677"/>
      <c r="B13" s="683"/>
      <c r="C13" s="236" t="s">
        <v>28</v>
      </c>
      <c r="D13" s="590"/>
      <c r="E13" s="591"/>
      <c r="F13" s="254" t="s">
        <v>9</v>
      </c>
      <c r="G13" s="347" t="s">
        <v>14</v>
      </c>
      <c r="H13" s="484"/>
    </row>
    <row r="14" spans="1:8" s="107" customFormat="1" ht="11.25" customHeight="1" x14ac:dyDescent="0.2">
      <c r="A14" s="677"/>
      <c r="B14" s="683"/>
      <c r="C14" s="236" t="s">
        <v>29</v>
      </c>
      <c r="D14" s="252">
        <v>34124</v>
      </c>
      <c r="E14" s="248">
        <v>33436</v>
      </c>
      <c r="F14" s="248" t="s">
        <v>9</v>
      </c>
      <c r="G14" s="110" t="s">
        <v>14</v>
      </c>
      <c r="H14" s="484"/>
    </row>
    <row r="15" spans="1:8" s="107" customFormat="1" ht="11.25" customHeight="1" x14ac:dyDescent="0.2">
      <c r="A15" s="677"/>
      <c r="B15" s="683"/>
      <c r="C15" s="232" t="s">
        <v>30</v>
      </c>
      <c r="D15" s="642">
        <v>34698</v>
      </c>
      <c r="E15" s="642">
        <v>34318</v>
      </c>
      <c r="F15" s="248" t="s">
        <v>9</v>
      </c>
      <c r="G15" s="110" t="s">
        <v>10</v>
      </c>
      <c r="H15" s="484"/>
    </row>
    <row r="16" spans="1:8" s="107" customFormat="1" ht="11.25" customHeight="1" x14ac:dyDescent="0.2">
      <c r="A16" s="687"/>
      <c r="B16" s="685"/>
      <c r="C16" s="241" t="s">
        <v>31</v>
      </c>
      <c r="D16" s="516">
        <f>SUM(D8:D14)</f>
        <v>135709</v>
      </c>
      <c r="E16" s="517">
        <f>SUM(E8:E14)</f>
        <v>135141</v>
      </c>
      <c r="F16" s="517" t="s">
        <v>9</v>
      </c>
      <c r="G16" s="279" t="s">
        <v>10</v>
      </c>
      <c r="H16" s="484"/>
    </row>
    <row r="17" spans="1:8" s="107" customFormat="1" ht="11.25" customHeight="1" thickTop="1" x14ac:dyDescent="0.2">
      <c r="A17" s="686">
        <v>2</v>
      </c>
      <c r="B17" s="240" t="s">
        <v>32</v>
      </c>
      <c r="C17" s="196"/>
      <c r="D17" s="286">
        <f>D21+D30</f>
        <v>485676000</v>
      </c>
      <c r="E17" s="286">
        <f>E21+E30</f>
        <v>469565000</v>
      </c>
      <c r="F17" s="171" t="s">
        <v>33</v>
      </c>
      <c r="G17" s="348" t="s">
        <v>10</v>
      </c>
      <c r="H17" s="483"/>
    </row>
    <row r="18" spans="1:8" s="107" customFormat="1" ht="11.25" customHeight="1" x14ac:dyDescent="0.2">
      <c r="A18" s="677"/>
      <c r="B18" s="682" t="s">
        <v>11</v>
      </c>
      <c r="C18" s="229" t="s">
        <v>12</v>
      </c>
      <c r="D18" s="255">
        <v>250721000</v>
      </c>
      <c r="E18" s="255">
        <v>244302000</v>
      </c>
      <c r="F18" s="120" t="s">
        <v>33</v>
      </c>
      <c r="G18" s="349" t="s">
        <v>14</v>
      </c>
      <c r="H18" s="484"/>
    </row>
    <row r="19" spans="1:8" s="107" customFormat="1" ht="11.25" customHeight="1" x14ac:dyDescent="0.2">
      <c r="A19" s="677"/>
      <c r="B19" s="683"/>
      <c r="C19" s="230" t="s">
        <v>34</v>
      </c>
      <c r="D19" s="254">
        <v>104308000</v>
      </c>
      <c r="E19" s="254">
        <v>98102000</v>
      </c>
      <c r="F19" s="115" t="s">
        <v>33</v>
      </c>
      <c r="G19" s="350" t="s">
        <v>14</v>
      </c>
      <c r="H19" s="484"/>
    </row>
    <row r="20" spans="1:8" s="107" customFormat="1" ht="11.25" customHeight="1" x14ac:dyDescent="0.2">
      <c r="A20" s="677"/>
      <c r="B20" s="683"/>
      <c r="C20" s="230" t="s">
        <v>18</v>
      </c>
      <c r="D20" s="643">
        <v>49433000</v>
      </c>
      <c r="E20" s="643">
        <v>47906000</v>
      </c>
      <c r="F20" s="115" t="s">
        <v>33</v>
      </c>
      <c r="G20" s="350" t="s">
        <v>10</v>
      </c>
      <c r="H20" s="579" t="s">
        <v>19</v>
      </c>
    </row>
    <row r="21" spans="1:8" s="107" customFormat="1" ht="11.25" customHeight="1" x14ac:dyDescent="0.2">
      <c r="A21" s="677"/>
      <c r="B21" s="684"/>
      <c r="C21" s="239" t="s">
        <v>35</v>
      </c>
      <c r="D21" s="515">
        <f>D18+D19</f>
        <v>355029000</v>
      </c>
      <c r="E21" s="515">
        <f>E18+E19</f>
        <v>342404000</v>
      </c>
      <c r="F21" s="121" t="s">
        <v>33</v>
      </c>
      <c r="G21" s="351" t="s">
        <v>10</v>
      </c>
      <c r="H21" s="484"/>
    </row>
    <row r="22" spans="1:8" s="107" customFormat="1" ht="11.25" customHeight="1" x14ac:dyDescent="0.2">
      <c r="A22" s="677"/>
      <c r="B22" s="682" t="s">
        <v>22</v>
      </c>
      <c r="C22" s="234" t="s">
        <v>23</v>
      </c>
      <c r="D22" s="255">
        <v>73732000</v>
      </c>
      <c r="E22" s="255">
        <v>71764000</v>
      </c>
      <c r="F22" s="120" t="s">
        <v>33</v>
      </c>
      <c r="G22" s="352" t="s">
        <v>14</v>
      </c>
      <c r="H22" s="484"/>
    </row>
    <row r="23" spans="1:8" s="107" customFormat="1" ht="11.25" customHeight="1" x14ac:dyDescent="0.2">
      <c r="A23" s="677"/>
      <c r="B23" s="683"/>
      <c r="C23" s="235" t="s">
        <v>24</v>
      </c>
      <c r="D23" s="256">
        <v>23056000</v>
      </c>
      <c r="E23" s="256">
        <v>23247000</v>
      </c>
      <c r="F23" s="119" t="s">
        <v>33</v>
      </c>
      <c r="G23" s="353" t="s">
        <v>14</v>
      </c>
      <c r="H23" s="484"/>
    </row>
    <row r="24" spans="1:8" s="107" customFormat="1" ht="11.25" customHeight="1" x14ac:dyDescent="0.2">
      <c r="A24" s="677"/>
      <c r="B24" s="683"/>
      <c r="C24" s="236" t="s">
        <v>25</v>
      </c>
      <c r="D24" s="256">
        <v>5824000</v>
      </c>
      <c r="E24" s="256">
        <v>5463000</v>
      </c>
      <c r="F24" s="119" t="s">
        <v>33</v>
      </c>
      <c r="G24" s="353" t="s">
        <v>14</v>
      </c>
      <c r="H24" s="484"/>
    </row>
    <row r="25" spans="1:8" s="107" customFormat="1" ht="11.25" customHeight="1" x14ac:dyDescent="0.2">
      <c r="A25" s="677"/>
      <c r="B25" s="683"/>
      <c r="C25" s="236" t="s">
        <v>26</v>
      </c>
      <c r="D25" s="256">
        <v>7319000</v>
      </c>
      <c r="E25" s="256">
        <v>7002000</v>
      </c>
      <c r="F25" s="119" t="s">
        <v>33</v>
      </c>
      <c r="G25" s="353" t="s">
        <v>14</v>
      </c>
      <c r="H25" s="484"/>
    </row>
    <row r="26" spans="1:8" s="107" customFormat="1" ht="11.25" customHeight="1" x14ac:dyDescent="0.2">
      <c r="A26" s="677"/>
      <c r="B26" s="683"/>
      <c r="C26" s="237" t="s">
        <v>27</v>
      </c>
      <c r="D26" s="254">
        <v>7358000</v>
      </c>
      <c r="E26" s="254">
        <v>6813000</v>
      </c>
      <c r="F26" s="115" t="s">
        <v>33</v>
      </c>
      <c r="G26" s="350" t="s">
        <v>14</v>
      </c>
      <c r="H26" s="484"/>
    </row>
    <row r="27" spans="1:8" s="107" customFormat="1" ht="11.25" customHeight="1" x14ac:dyDescent="0.2">
      <c r="A27" s="677"/>
      <c r="B27" s="683"/>
      <c r="C27" s="236" t="s">
        <v>28</v>
      </c>
      <c r="D27" s="592"/>
      <c r="E27" s="592"/>
      <c r="F27" s="116" t="s">
        <v>33</v>
      </c>
      <c r="G27" s="354" t="s">
        <v>14</v>
      </c>
      <c r="H27" s="484"/>
    </row>
    <row r="28" spans="1:8" s="107" customFormat="1" ht="11.25" customHeight="1" x14ac:dyDescent="0.2">
      <c r="A28" s="677"/>
      <c r="B28" s="683"/>
      <c r="C28" s="236" t="s">
        <v>29</v>
      </c>
      <c r="D28" s="257">
        <v>13358000</v>
      </c>
      <c r="E28" s="257">
        <v>12872000</v>
      </c>
      <c r="F28" s="116" t="s">
        <v>33</v>
      </c>
      <c r="G28" s="354" t="s">
        <v>14</v>
      </c>
      <c r="H28" s="484"/>
    </row>
    <row r="29" spans="1:8" s="107" customFormat="1" ht="11.25" customHeight="1" x14ac:dyDescent="0.2">
      <c r="A29" s="677"/>
      <c r="B29" s="683"/>
      <c r="C29" s="232" t="s">
        <v>30</v>
      </c>
      <c r="D29" s="642">
        <v>38992819</v>
      </c>
      <c r="E29" s="642">
        <v>39424583</v>
      </c>
      <c r="F29" s="116" t="s">
        <v>33</v>
      </c>
      <c r="G29" s="354" t="s">
        <v>10</v>
      </c>
      <c r="H29" s="484"/>
    </row>
    <row r="30" spans="1:8" s="107" customFormat="1" ht="11.25" customHeight="1" x14ac:dyDescent="0.2">
      <c r="A30" s="687"/>
      <c r="B30" s="685"/>
      <c r="C30" s="241" t="s">
        <v>31</v>
      </c>
      <c r="D30" s="516">
        <f>SUM(D22:D28)</f>
        <v>130647000</v>
      </c>
      <c r="E30" s="517">
        <f>SUM(E22:E28)</f>
        <v>127161000</v>
      </c>
      <c r="F30" s="242" t="s">
        <v>33</v>
      </c>
      <c r="G30" s="243" t="s">
        <v>10</v>
      </c>
      <c r="H30" s="669"/>
    </row>
    <row r="31" spans="1:8" s="107" customFormat="1" ht="11.25" customHeight="1" thickTop="1" x14ac:dyDescent="0.2">
      <c r="A31" s="686" t="s">
        <v>36</v>
      </c>
      <c r="B31" s="244" t="s">
        <v>37</v>
      </c>
      <c r="C31" s="200"/>
      <c r="D31" s="287">
        <f>SUM(D32:D41)</f>
        <v>1855545</v>
      </c>
      <c r="E31" s="258"/>
      <c r="F31" s="171" t="s">
        <v>38</v>
      </c>
      <c r="G31" s="348" t="s">
        <v>10</v>
      </c>
      <c r="H31" s="481" t="s">
        <v>39</v>
      </c>
    </row>
    <row r="32" spans="1:8" s="107" customFormat="1" ht="11.25" customHeight="1" x14ac:dyDescent="0.2">
      <c r="A32" s="677"/>
      <c r="B32" s="696" t="s">
        <v>40</v>
      </c>
      <c r="C32" s="460" t="s">
        <v>41</v>
      </c>
      <c r="D32" s="259">
        <v>15119</v>
      </c>
      <c r="E32" s="260"/>
      <c r="F32" s="113" t="s">
        <v>38</v>
      </c>
      <c r="G32" s="461" t="s">
        <v>14</v>
      </c>
      <c r="H32" s="483" t="s">
        <v>42</v>
      </c>
    </row>
    <row r="33" spans="1:8" s="107" customFormat="1" ht="11.25" customHeight="1" x14ac:dyDescent="0.2">
      <c r="A33" s="677"/>
      <c r="B33" s="697"/>
      <c r="C33" s="462" t="s">
        <v>43</v>
      </c>
      <c r="D33" s="257">
        <v>54807</v>
      </c>
      <c r="E33" s="266"/>
      <c r="F33" s="115" t="s">
        <v>38</v>
      </c>
      <c r="G33" s="461" t="s">
        <v>14</v>
      </c>
      <c r="H33" s="481"/>
    </row>
    <row r="34" spans="1:8" s="107" customFormat="1" ht="11.25" customHeight="1" x14ac:dyDescent="0.2">
      <c r="A34" s="677"/>
      <c r="B34" s="697"/>
      <c r="C34" s="407" t="s">
        <v>44</v>
      </c>
      <c r="D34" s="257">
        <v>34521</v>
      </c>
      <c r="E34" s="266"/>
      <c r="F34" s="115" t="s">
        <v>38</v>
      </c>
      <c r="G34" s="350" t="s">
        <v>10</v>
      </c>
      <c r="H34" s="483"/>
    </row>
    <row r="35" spans="1:8" s="107" customFormat="1" ht="11.25" customHeight="1" x14ac:dyDescent="0.2">
      <c r="A35" s="677"/>
      <c r="B35" s="698"/>
      <c r="C35" s="310" t="s">
        <v>45</v>
      </c>
      <c r="D35" s="254">
        <v>69808</v>
      </c>
      <c r="E35" s="261"/>
      <c r="F35" s="115" t="s">
        <v>38</v>
      </c>
      <c r="G35" s="350" t="s">
        <v>10</v>
      </c>
      <c r="H35" s="484"/>
    </row>
    <row r="36" spans="1:8" s="107" customFormat="1" ht="11.25" customHeight="1" x14ac:dyDescent="0.2">
      <c r="A36" s="677"/>
      <c r="B36" s="698"/>
      <c r="C36" s="310" t="s">
        <v>46</v>
      </c>
      <c r="D36" s="254">
        <v>216574</v>
      </c>
      <c r="E36" s="261"/>
      <c r="F36" s="115" t="s">
        <v>38</v>
      </c>
      <c r="G36" s="350" t="s">
        <v>10</v>
      </c>
      <c r="H36" s="484"/>
    </row>
    <row r="37" spans="1:8" s="107" customFormat="1" ht="11.25" customHeight="1" x14ac:dyDescent="0.2">
      <c r="A37" s="677"/>
      <c r="B37" s="698"/>
      <c r="C37" s="310" t="s">
        <v>47</v>
      </c>
      <c r="D37" s="254">
        <v>167835</v>
      </c>
      <c r="E37" s="261"/>
      <c r="F37" s="115" t="s">
        <v>38</v>
      </c>
      <c r="G37" s="350" t="s">
        <v>10</v>
      </c>
      <c r="H37" s="484"/>
    </row>
    <row r="38" spans="1:8" s="107" customFormat="1" ht="11.25" customHeight="1" x14ac:dyDescent="0.2">
      <c r="A38" s="677"/>
      <c r="B38" s="698"/>
      <c r="C38" s="310" t="s">
        <v>48</v>
      </c>
      <c r="D38" s="254">
        <v>75706</v>
      </c>
      <c r="E38" s="261"/>
      <c r="F38" s="115" t="s">
        <v>38</v>
      </c>
      <c r="G38" s="350" t="s">
        <v>10</v>
      </c>
      <c r="H38" s="484"/>
    </row>
    <row r="39" spans="1:8" s="107" customFormat="1" ht="11.25" customHeight="1" x14ac:dyDescent="0.2">
      <c r="A39" s="677"/>
      <c r="B39" s="698"/>
      <c r="C39" s="310" t="s">
        <v>49</v>
      </c>
      <c r="D39" s="254">
        <v>35798</v>
      </c>
      <c r="E39" s="261"/>
      <c r="F39" s="115" t="s">
        <v>38</v>
      </c>
      <c r="G39" s="350" t="s">
        <v>10</v>
      </c>
      <c r="H39" s="484"/>
    </row>
    <row r="40" spans="1:8" s="107" customFormat="1" ht="11.25" customHeight="1" x14ac:dyDescent="0.2">
      <c r="A40" s="677"/>
      <c r="B40" s="698"/>
      <c r="C40" s="310" t="s">
        <v>50</v>
      </c>
      <c r="D40" s="256">
        <v>25835</v>
      </c>
      <c r="E40" s="262"/>
      <c r="F40" s="119" t="s">
        <v>38</v>
      </c>
      <c r="G40" s="350" t="s">
        <v>10</v>
      </c>
      <c r="H40" s="484"/>
    </row>
    <row r="41" spans="1:8" s="107" customFormat="1" ht="11.25" customHeight="1" thickBot="1" x14ac:dyDescent="0.25">
      <c r="A41" s="687"/>
      <c r="B41" s="699"/>
      <c r="C41" s="311" t="s">
        <v>51</v>
      </c>
      <c r="D41" s="263">
        <f>D7-SUM(D32:D40)</f>
        <v>1159542</v>
      </c>
      <c r="E41" s="264"/>
      <c r="F41" s="214" t="s">
        <v>38</v>
      </c>
      <c r="G41" s="279" t="s">
        <v>10</v>
      </c>
      <c r="H41" s="483"/>
    </row>
    <row r="42" spans="1:8" s="107" customFormat="1" ht="11.25" customHeight="1" thickTop="1" x14ac:dyDescent="0.2">
      <c r="A42" s="686" t="s">
        <v>52</v>
      </c>
      <c r="B42" s="244" t="s">
        <v>53</v>
      </c>
      <c r="C42" s="200"/>
      <c r="D42" s="287">
        <f>SUM(D43:D52)</f>
        <v>135709</v>
      </c>
      <c r="E42" s="258"/>
      <c r="F42" s="171" t="s">
        <v>38</v>
      </c>
      <c r="G42" s="348" t="s">
        <v>10</v>
      </c>
      <c r="H42" s="481" t="s">
        <v>54</v>
      </c>
    </row>
    <row r="43" spans="1:8" s="107" customFormat="1" ht="11.25" customHeight="1" x14ac:dyDescent="0.2">
      <c r="A43" s="677"/>
      <c r="B43" s="696" t="s">
        <v>55</v>
      </c>
      <c r="C43" s="460" t="s">
        <v>41</v>
      </c>
      <c r="D43" s="259">
        <v>397</v>
      </c>
      <c r="E43" s="260"/>
      <c r="F43" s="113" t="s">
        <v>38</v>
      </c>
      <c r="G43" s="461" t="s">
        <v>14</v>
      </c>
      <c r="H43" s="483" t="s">
        <v>42</v>
      </c>
    </row>
    <row r="44" spans="1:8" s="107" customFormat="1" ht="11.25" customHeight="1" x14ac:dyDescent="0.2">
      <c r="A44" s="677"/>
      <c r="B44" s="697"/>
      <c r="C44" s="462" t="s">
        <v>43</v>
      </c>
      <c r="D44" s="257">
        <v>2424</v>
      </c>
      <c r="E44" s="266"/>
      <c r="F44" s="115" t="s">
        <v>38</v>
      </c>
      <c r="G44" s="461" t="s">
        <v>14</v>
      </c>
      <c r="H44" s="481"/>
    </row>
    <row r="45" spans="1:8" s="107" customFormat="1" ht="11.25" customHeight="1" x14ac:dyDescent="0.2">
      <c r="A45" s="677"/>
      <c r="B45" s="697"/>
      <c r="C45" s="407" t="s">
        <v>44</v>
      </c>
      <c r="D45" s="257">
        <v>2540</v>
      </c>
      <c r="E45" s="266"/>
      <c r="F45" s="115" t="s">
        <v>38</v>
      </c>
      <c r="G45" s="350" t="s">
        <v>10</v>
      </c>
      <c r="H45" s="483"/>
    </row>
    <row r="46" spans="1:8" s="107" customFormat="1" ht="11.25" customHeight="1" x14ac:dyDescent="0.2">
      <c r="A46" s="677"/>
      <c r="B46" s="698"/>
      <c r="C46" s="310" t="s">
        <v>45</v>
      </c>
      <c r="D46" s="254">
        <v>4672</v>
      </c>
      <c r="E46" s="261"/>
      <c r="F46" s="115" t="s">
        <v>38</v>
      </c>
      <c r="G46" s="350" t="s">
        <v>10</v>
      </c>
      <c r="H46" s="484"/>
    </row>
    <row r="47" spans="1:8" s="107" customFormat="1" ht="11.25" customHeight="1" x14ac:dyDescent="0.2">
      <c r="A47" s="677"/>
      <c r="B47" s="698"/>
      <c r="C47" s="310" t="s">
        <v>46</v>
      </c>
      <c r="D47" s="254">
        <v>12156</v>
      </c>
      <c r="E47" s="261"/>
      <c r="F47" s="115" t="s">
        <v>38</v>
      </c>
      <c r="G47" s="350" t="s">
        <v>10</v>
      </c>
      <c r="H47" s="484"/>
    </row>
    <row r="48" spans="1:8" s="107" customFormat="1" ht="11.25" customHeight="1" x14ac:dyDescent="0.2">
      <c r="A48" s="677"/>
      <c r="B48" s="698"/>
      <c r="C48" s="310" t="s">
        <v>47</v>
      </c>
      <c r="D48" s="254">
        <v>9897</v>
      </c>
      <c r="E48" s="261"/>
      <c r="F48" s="115" t="s">
        <v>38</v>
      </c>
      <c r="G48" s="350" t="s">
        <v>10</v>
      </c>
      <c r="H48" s="484"/>
    </row>
    <row r="49" spans="1:8" s="107" customFormat="1" ht="11.25" customHeight="1" x14ac:dyDescent="0.2">
      <c r="A49" s="677"/>
      <c r="B49" s="698"/>
      <c r="C49" s="310" t="s">
        <v>48</v>
      </c>
      <c r="D49" s="254">
        <v>4885</v>
      </c>
      <c r="E49" s="261"/>
      <c r="F49" s="115" t="s">
        <v>38</v>
      </c>
      <c r="G49" s="350" t="s">
        <v>10</v>
      </c>
      <c r="H49" s="484"/>
    </row>
    <row r="50" spans="1:8" s="107" customFormat="1" ht="11.25" customHeight="1" x14ac:dyDescent="0.2">
      <c r="A50" s="677"/>
      <c r="B50" s="698"/>
      <c r="C50" s="310" t="s">
        <v>49</v>
      </c>
      <c r="D50" s="254">
        <v>2614</v>
      </c>
      <c r="E50" s="261"/>
      <c r="F50" s="115" t="s">
        <v>38</v>
      </c>
      <c r="G50" s="350" t="s">
        <v>10</v>
      </c>
      <c r="H50" s="484"/>
    </row>
    <row r="51" spans="1:8" s="107" customFormat="1" ht="11.25" customHeight="1" x14ac:dyDescent="0.2">
      <c r="A51" s="677"/>
      <c r="B51" s="698"/>
      <c r="C51" s="310" t="s">
        <v>50</v>
      </c>
      <c r="D51" s="256">
        <v>1917</v>
      </c>
      <c r="E51" s="262"/>
      <c r="F51" s="119" t="s">
        <v>38</v>
      </c>
      <c r="G51" s="350" t="s">
        <v>10</v>
      </c>
      <c r="H51" s="484"/>
    </row>
    <row r="52" spans="1:8" s="107" customFormat="1" ht="11.25" customHeight="1" thickBot="1" x14ac:dyDescent="0.25">
      <c r="A52" s="687"/>
      <c r="B52" s="699"/>
      <c r="C52" s="311" t="s">
        <v>51</v>
      </c>
      <c r="D52" s="263">
        <f>D16-SUM(D43:D51)</f>
        <v>94207</v>
      </c>
      <c r="E52" s="264"/>
      <c r="F52" s="214" t="s">
        <v>38</v>
      </c>
      <c r="G52" s="279" t="s">
        <v>10</v>
      </c>
      <c r="H52" s="483"/>
    </row>
    <row r="53" spans="1:8" s="107" customFormat="1" ht="11.25" customHeight="1" thickTop="1" x14ac:dyDescent="0.2">
      <c r="A53" s="686" t="s">
        <v>56</v>
      </c>
      <c r="B53" s="245" t="s">
        <v>57</v>
      </c>
      <c r="C53" s="197"/>
      <c r="D53" s="287">
        <f>SUM(D54:D63)</f>
        <v>355029000</v>
      </c>
      <c r="E53" s="265"/>
      <c r="F53" s="173" t="s">
        <v>33</v>
      </c>
      <c r="G53" s="348" t="s">
        <v>10</v>
      </c>
      <c r="H53" s="483" t="s">
        <v>58</v>
      </c>
    </row>
    <row r="54" spans="1:8" s="107" customFormat="1" ht="11.25" customHeight="1" x14ac:dyDescent="0.2">
      <c r="A54" s="677"/>
      <c r="B54" s="696" t="s">
        <v>40</v>
      </c>
      <c r="C54" s="460" t="s">
        <v>41</v>
      </c>
      <c r="D54" s="257">
        <v>6071681.8718999997</v>
      </c>
      <c r="E54" s="266"/>
      <c r="F54" s="116" t="s">
        <v>33</v>
      </c>
      <c r="G54" s="461" t="s">
        <v>14</v>
      </c>
      <c r="H54" s="483" t="s">
        <v>42</v>
      </c>
    </row>
    <row r="55" spans="1:8" s="107" customFormat="1" ht="11.25" customHeight="1" x14ac:dyDescent="0.2">
      <c r="A55" s="677"/>
      <c r="B55" s="697"/>
      <c r="C55" s="462" t="s">
        <v>43</v>
      </c>
      <c r="D55" s="257">
        <v>18555714.651799999</v>
      </c>
      <c r="E55" s="266"/>
      <c r="F55" s="115" t="s">
        <v>33</v>
      </c>
      <c r="G55" s="461" t="s">
        <v>14</v>
      </c>
      <c r="H55" s="481"/>
    </row>
    <row r="56" spans="1:8" s="107" customFormat="1" ht="11.25" customHeight="1" x14ac:dyDescent="0.2">
      <c r="A56" s="677"/>
      <c r="B56" s="697"/>
      <c r="C56" s="407" t="s">
        <v>44</v>
      </c>
      <c r="D56" s="257">
        <v>12803344.679</v>
      </c>
      <c r="E56" s="266"/>
      <c r="F56" s="115" t="s">
        <v>33</v>
      </c>
      <c r="G56" s="110" t="s">
        <v>10</v>
      </c>
      <c r="H56" s="483"/>
    </row>
    <row r="57" spans="1:8" s="107" customFormat="1" ht="11.25" customHeight="1" x14ac:dyDescent="0.2">
      <c r="A57" s="677"/>
      <c r="B57" s="698"/>
      <c r="C57" s="233" t="s">
        <v>45</v>
      </c>
      <c r="D57" s="254">
        <v>20551365.949999999</v>
      </c>
      <c r="E57" s="261"/>
      <c r="F57" s="115" t="s">
        <v>33</v>
      </c>
      <c r="G57" s="110" t="s">
        <v>10</v>
      </c>
      <c r="H57" s="484"/>
    </row>
    <row r="58" spans="1:8" s="107" customFormat="1" ht="11.25" customHeight="1" x14ac:dyDescent="0.2">
      <c r="A58" s="677"/>
      <c r="B58" s="698"/>
      <c r="C58" s="233" t="s">
        <v>46</v>
      </c>
      <c r="D58" s="254">
        <v>67904656.700000003</v>
      </c>
      <c r="E58" s="261"/>
      <c r="F58" s="115" t="s">
        <v>33</v>
      </c>
      <c r="G58" s="110" t="s">
        <v>10</v>
      </c>
      <c r="H58" s="484"/>
    </row>
    <row r="59" spans="1:8" s="107" customFormat="1" ht="11.25" customHeight="1" x14ac:dyDescent="0.2">
      <c r="A59" s="677"/>
      <c r="B59" s="698"/>
      <c r="C59" s="233" t="s">
        <v>47</v>
      </c>
      <c r="D59" s="254">
        <v>41212965.240000002</v>
      </c>
      <c r="E59" s="261"/>
      <c r="F59" s="115" t="s">
        <v>33</v>
      </c>
      <c r="G59" s="110" t="s">
        <v>10</v>
      </c>
      <c r="H59" s="484"/>
    </row>
    <row r="60" spans="1:8" s="107" customFormat="1" ht="11.25" customHeight="1" x14ac:dyDescent="0.2">
      <c r="A60" s="677"/>
      <c r="B60" s="698"/>
      <c r="C60" s="233" t="s">
        <v>59</v>
      </c>
      <c r="D60" s="254">
        <v>13612686.609999999</v>
      </c>
      <c r="E60" s="261"/>
      <c r="F60" s="115" t="s">
        <v>33</v>
      </c>
      <c r="G60" s="110" t="s">
        <v>10</v>
      </c>
      <c r="H60" s="484"/>
    </row>
    <row r="61" spans="1:8" s="107" customFormat="1" ht="11.25" customHeight="1" x14ac:dyDescent="0.2">
      <c r="A61" s="677"/>
      <c r="B61" s="698"/>
      <c r="C61" s="233" t="s">
        <v>49</v>
      </c>
      <c r="D61" s="254">
        <v>5706595.2699999996</v>
      </c>
      <c r="E61" s="261"/>
      <c r="F61" s="115" t="s">
        <v>33</v>
      </c>
      <c r="G61" s="110" t="s">
        <v>10</v>
      </c>
      <c r="H61" s="484"/>
    </row>
    <row r="62" spans="1:8" s="107" customFormat="1" ht="11.25" customHeight="1" x14ac:dyDescent="0.2">
      <c r="A62" s="677"/>
      <c r="B62" s="698"/>
      <c r="C62" s="233" t="s">
        <v>50</v>
      </c>
      <c r="D62" s="254">
        <v>3663125.82</v>
      </c>
      <c r="E62" s="261"/>
      <c r="F62" s="115" t="s">
        <v>33</v>
      </c>
      <c r="G62" s="110" t="s">
        <v>10</v>
      </c>
      <c r="H62" s="484"/>
    </row>
    <row r="63" spans="1:8" s="107" customFormat="1" ht="11.25" customHeight="1" thickBot="1" x14ac:dyDescent="0.25">
      <c r="A63" s="687"/>
      <c r="B63" s="699"/>
      <c r="C63" s="311" t="s">
        <v>51</v>
      </c>
      <c r="D63" s="263">
        <f>D21-SUM(D54:D62)</f>
        <v>164946863.20729998</v>
      </c>
      <c r="E63" s="278"/>
      <c r="F63" s="199" t="s">
        <v>33</v>
      </c>
      <c r="G63" s="279" t="s">
        <v>10</v>
      </c>
      <c r="H63" s="486"/>
    </row>
    <row r="64" spans="1:8" s="107" customFormat="1" ht="11.25" customHeight="1" thickTop="1" x14ac:dyDescent="0.2">
      <c r="A64" s="686" t="s">
        <v>60</v>
      </c>
      <c r="B64" s="245" t="s">
        <v>61</v>
      </c>
      <c r="C64" s="197"/>
      <c r="D64" s="287">
        <f>SUM(D65:D74)</f>
        <v>130647000</v>
      </c>
      <c r="E64" s="265"/>
      <c r="F64" s="173" t="s">
        <v>33</v>
      </c>
      <c r="G64" s="348" t="s">
        <v>10</v>
      </c>
      <c r="H64" s="481" t="s">
        <v>62</v>
      </c>
    </row>
    <row r="65" spans="1:8" s="107" customFormat="1" ht="11.25" customHeight="1" x14ac:dyDescent="0.2">
      <c r="A65" s="677"/>
      <c r="B65" s="696" t="s">
        <v>55</v>
      </c>
      <c r="C65" s="460" t="s">
        <v>41</v>
      </c>
      <c r="D65" s="257">
        <v>2062859.264</v>
      </c>
      <c r="E65" s="266"/>
      <c r="F65" s="116" t="s">
        <v>33</v>
      </c>
      <c r="G65" s="461" t="s">
        <v>14</v>
      </c>
      <c r="H65" s="483" t="s">
        <v>42</v>
      </c>
    </row>
    <row r="66" spans="1:8" s="107" customFormat="1" ht="11.25" customHeight="1" x14ac:dyDescent="0.2">
      <c r="A66" s="677"/>
      <c r="B66" s="697"/>
      <c r="C66" s="462" t="s">
        <v>43</v>
      </c>
      <c r="D66" s="257">
        <v>6792107.5136000002</v>
      </c>
      <c r="E66" s="266"/>
      <c r="F66" s="115" t="s">
        <v>33</v>
      </c>
      <c r="G66" s="461" t="s">
        <v>14</v>
      </c>
      <c r="H66" s="481"/>
    </row>
    <row r="67" spans="1:8" s="107" customFormat="1" ht="11.25" customHeight="1" x14ac:dyDescent="0.2">
      <c r="A67" s="677"/>
      <c r="B67" s="697"/>
      <c r="C67" s="407" t="s">
        <v>44</v>
      </c>
      <c r="D67" s="408">
        <v>7820757.25</v>
      </c>
      <c r="E67" s="261"/>
      <c r="F67" s="141" t="s">
        <v>33</v>
      </c>
      <c r="G67" s="355" t="s">
        <v>10</v>
      </c>
      <c r="H67" s="483"/>
    </row>
    <row r="68" spans="1:8" s="107" customFormat="1" ht="11.25" customHeight="1" x14ac:dyDescent="0.2">
      <c r="A68" s="677"/>
      <c r="B68" s="698"/>
      <c r="C68" s="233" t="s">
        <v>45</v>
      </c>
      <c r="D68" s="254">
        <v>15858996.9</v>
      </c>
      <c r="E68" s="261"/>
      <c r="F68" s="115" t="s">
        <v>33</v>
      </c>
      <c r="G68" s="110" t="s">
        <v>10</v>
      </c>
      <c r="H68" s="484"/>
    </row>
    <row r="69" spans="1:8" s="107" customFormat="1" ht="11.25" customHeight="1" x14ac:dyDescent="0.2">
      <c r="A69" s="677"/>
      <c r="B69" s="698"/>
      <c r="C69" s="233" t="s">
        <v>46</v>
      </c>
      <c r="D69" s="254">
        <v>25982402.699999999</v>
      </c>
      <c r="E69" s="261"/>
      <c r="F69" s="115" t="s">
        <v>33</v>
      </c>
      <c r="G69" s="110" t="s">
        <v>10</v>
      </c>
      <c r="H69" s="484"/>
    </row>
    <row r="70" spans="1:8" s="107" customFormat="1" ht="11.25" customHeight="1" x14ac:dyDescent="0.2">
      <c r="A70" s="677"/>
      <c r="B70" s="698"/>
      <c r="C70" s="233" t="s">
        <v>47</v>
      </c>
      <c r="D70" s="254">
        <v>14783771.9</v>
      </c>
      <c r="E70" s="261"/>
      <c r="F70" s="115" t="s">
        <v>33</v>
      </c>
      <c r="G70" s="110" t="s">
        <v>10</v>
      </c>
      <c r="H70" s="484"/>
    </row>
    <row r="71" spans="1:8" s="107" customFormat="1" ht="11.25" customHeight="1" x14ac:dyDescent="0.2">
      <c r="A71" s="677"/>
      <c r="B71" s="698"/>
      <c r="C71" s="233" t="s">
        <v>59</v>
      </c>
      <c r="D71" s="254">
        <v>5013731.13</v>
      </c>
      <c r="E71" s="261"/>
      <c r="F71" s="115" t="s">
        <v>33</v>
      </c>
      <c r="G71" s="110" t="s">
        <v>10</v>
      </c>
      <c r="H71" s="484"/>
    </row>
    <row r="72" spans="1:8" s="107" customFormat="1" ht="11.25" customHeight="1" x14ac:dyDescent="0.2">
      <c r="A72" s="677"/>
      <c r="B72" s="698"/>
      <c r="C72" s="233" t="s">
        <v>49</v>
      </c>
      <c r="D72" s="254">
        <v>2311112</v>
      </c>
      <c r="E72" s="261"/>
      <c r="F72" s="115" t="s">
        <v>33</v>
      </c>
      <c r="G72" s="110" t="s">
        <v>10</v>
      </c>
      <c r="H72" s="484"/>
    </row>
    <row r="73" spans="1:8" s="107" customFormat="1" ht="11.25" customHeight="1" x14ac:dyDescent="0.2">
      <c r="A73" s="677"/>
      <c r="B73" s="698"/>
      <c r="C73" s="233" t="s">
        <v>50</v>
      </c>
      <c r="D73" s="254">
        <v>2554162</v>
      </c>
      <c r="E73" s="261"/>
      <c r="F73" s="115" t="s">
        <v>33</v>
      </c>
      <c r="G73" s="110" t="s">
        <v>10</v>
      </c>
      <c r="H73" s="484"/>
    </row>
    <row r="74" spans="1:8" s="107" customFormat="1" ht="11.25" customHeight="1" thickBot="1" x14ac:dyDescent="0.25">
      <c r="A74" s="687"/>
      <c r="B74" s="699"/>
      <c r="C74" s="311" t="s">
        <v>51</v>
      </c>
      <c r="D74" s="263">
        <f>D30-SUM(D65:D73)</f>
        <v>47467099.342399999</v>
      </c>
      <c r="E74" s="278"/>
      <c r="F74" s="199" t="s">
        <v>33</v>
      </c>
      <c r="G74" s="279" t="s">
        <v>10</v>
      </c>
      <c r="H74" s="486"/>
    </row>
    <row r="75" spans="1:8" s="107" customFormat="1" ht="11.25" customHeight="1" thickTop="1" x14ac:dyDescent="0.2">
      <c r="A75" s="677">
        <v>5</v>
      </c>
      <c r="B75" s="244" t="s">
        <v>63</v>
      </c>
      <c r="C75" s="200"/>
      <c r="D75" s="282">
        <f>SUM(D76:D77)</f>
        <v>162944</v>
      </c>
      <c r="E75" s="265"/>
      <c r="F75" s="173" t="s">
        <v>38</v>
      </c>
      <c r="G75" s="348" t="s">
        <v>10</v>
      </c>
      <c r="H75" s="484"/>
    </row>
    <row r="76" spans="1:8" s="107" customFormat="1" ht="11.25" customHeight="1" x14ac:dyDescent="0.2">
      <c r="A76" s="677"/>
      <c r="B76" s="124"/>
      <c r="C76" s="147" t="s">
        <v>64</v>
      </c>
      <c r="D76" s="259">
        <v>68326</v>
      </c>
      <c r="E76" s="260"/>
      <c r="F76" s="113" t="s">
        <v>38</v>
      </c>
      <c r="G76" s="346" t="s">
        <v>10</v>
      </c>
      <c r="H76" s="484"/>
    </row>
    <row r="77" spans="1:8" s="107" customFormat="1" ht="11.25" customHeight="1" thickBot="1" x14ac:dyDescent="0.25">
      <c r="A77" s="687"/>
      <c r="B77" s="198"/>
      <c r="C77" s="201" t="s">
        <v>65</v>
      </c>
      <c r="D77" s="267">
        <v>94618</v>
      </c>
      <c r="E77" s="280"/>
      <c r="F77" s="199" t="s">
        <v>38</v>
      </c>
      <c r="G77" s="356" t="s">
        <v>10</v>
      </c>
      <c r="H77" s="483" t="s">
        <v>444</v>
      </c>
    </row>
    <row r="78" spans="1:8" s="107" customFormat="1" ht="11.25" customHeight="1" thickTop="1" x14ac:dyDescent="0.2">
      <c r="A78" s="677">
        <v>6</v>
      </c>
      <c r="B78" s="240" t="s">
        <v>66</v>
      </c>
      <c r="C78" s="200"/>
      <c r="D78" s="283">
        <f>SUM(D79:D80)</f>
        <v>84854401.001300007</v>
      </c>
      <c r="E78" s="265"/>
      <c r="F78" s="173" t="s">
        <v>33</v>
      </c>
      <c r="G78" s="348" t="s">
        <v>10</v>
      </c>
      <c r="H78" s="484"/>
    </row>
    <row r="79" spans="1:8" s="107" customFormat="1" ht="11.25" customHeight="1" x14ac:dyDescent="0.2">
      <c r="A79" s="677"/>
      <c r="B79" s="124"/>
      <c r="C79" s="147" t="s">
        <v>67</v>
      </c>
      <c r="D79" s="259">
        <v>30725997.2513</v>
      </c>
      <c r="E79" s="260"/>
      <c r="F79" s="113" t="s">
        <v>33</v>
      </c>
      <c r="G79" s="345" t="s">
        <v>10</v>
      </c>
      <c r="H79" s="484"/>
    </row>
    <row r="80" spans="1:8" s="107" customFormat="1" ht="11.25" customHeight="1" thickBot="1" x14ac:dyDescent="0.25">
      <c r="A80" s="677"/>
      <c r="B80" s="125"/>
      <c r="C80" s="409" t="s">
        <v>68</v>
      </c>
      <c r="D80" s="406">
        <v>54128403.75</v>
      </c>
      <c r="E80" s="302"/>
      <c r="F80" s="118" t="s">
        <v>33</v>
      </c>
      <c r="G80" s="346" t="s">
        <v>10</v>
      </c>
      <c r="H80" s="483" t="s">
        <v>444</v>
      </c>
    </row>
    <row r="81" spans="1:8" ht="11.25" customHeight="1" thickTop="1" x14ac:dyDescent="0.2">
      <c r="A81" s="686">
        <v>7</v>
      </c>
      <c r="B81" s="400" t="s">
        <v>69</v>
      </c>
      <c r="C81" s="382"/>
      <c r="D81" s="410">
        <f>D82+D83</f>
        <v>757534</v>
      </c>
      <c r="E81" s="410">
        <f>E82+E83</f>
        <v>872115</v>
      </c>
      <c r="F81" s="205" t="s">
        <v>38</v>
      </c>
      <c r="G81" s="411" t="s">
        <v>10</v>
      </c>
      <c r="H81" s="481" t="s">
        <v>70</v>
      </c>
    </row>
    <row r="82" spans="1:8" ht="11.25" customHeight="1" x14ac:dyDescent="0.2">
      <c r="A82" s="677"/>
      <c r="B82" s="694" t="s">
        <v>71</v>
      </c>
      <c r="C82" s="150" t="s">
        <v>72</v>
      </c>
      <c r="D82" s="228">
        <v>711867</v>
      </c>
      <c r="E82" s="228">
        <v>798293</v>
      </c>
      <c r="F82" s="130" t="s">
        <v>38</v>
      </c>
      <c r="G82" s="412" t="s">
        <v>10</v>
      </c>
      <c r="H82" s="487"/>
    </row>
    <row r="83" spans="1:8" ht="11.25" customHeight="1" thickBot="1" x14ac:dyDescent="0.25">
      <c r="A83" s="687"/>
      <c r="B83" s="695"/>
      <c r="C83" s="203" t="s">
        <v>73</v>
      </c>
      <c r="D83" s="269">
        <v>45667</v>
      </c>
      <c r="E83" s="269">
        <v>73822</v>
      </c>
      <c r="F83" s="191" t="s">
        <v>38</v>
      </c>
      <c r="G83" s="413" t="s">
        <v>10</v>
      </c>
      <c r="H83" s="487"/>
    </row>
    <row r="84" spans="1:8" ht="11.25" customHeight="1" thickTop="1" x14ac:dyDescent="0.2">
      <c r="A84" s="677">
        <v>8</v>
      </c>
      <c r="B84" s="281" t="s">
        <v>74</v>
      </c>
      <c r="C84" s="172"/>
      <c r="D84" s="285">
        <f>SUM(D85:D86)</f>
        <v>180167800</v>
      </c>
      <c r="E84" s="285">
        <f>SUM(E85:E86)</f>
        <v>219783600</v>
      </c>
      <c r="F84" s="173" t="s">
        <v>33</v>
      </c>
      <c r="G84" s="171" t="s">
        <v>10</v>
      </c>
      <c r="H84" s="487"/>
    </row>
    <row r="85" spans="1:8" ht="11.25" customHeight="1" x14ac:dyDescent="0.2">
      <c r="A85" s="677"/>
      <c r="B85" s="694" t="s">
        <v>71</v>
      </c>
      <c r="C85" s="150" t="s">
        <v>72</v>
      </c>
      <c r="D85" s="228">
        <v>136204300</v>
      </c>
      <c r="E85" s="228">
        <v>150321000</v>
      </c>
      <c r="F85" s="130" t="s">
        <v>33</v>
      </c>
      <c r="G85" s="357" t="s">
        <v>10</v>
      </c>
      <c r="H85" s="481"/>
    </row>
    <row r="86" spans="1:8" ht="11.25" customHeight="1" thickBot="1" x14ac:dyDescent="0.25">
      <c r="A86" s="677"/>
      <c r="B86" s="692"/>
      <c r="C86" s="414" t="s">
        <v>73</v>
      </c>
      <c r="D86" s="415">
        <v>43963500</v>
      </c>
      <c r="E86" s="415">
        <v>69462600</v>
      </c>
      <c r="F86" s="138" t="s">
        <v>33</v>
      </c>
      <c r="G86" s="145" t="s">
        <v>10</v>
      </c>
      <c r="H86" s="487"/>
    </row>
    <row r="87" spans="1:8" ht="11.25" customHeight="1" thickTop="1" x14ac:dyDescent="0.2">
      <c r="A87" s="686">
        <v>9</v>
      </c>
      <c r="B87" s="421" t="s">
        <v>75</v>
      </c>
      <c r="C87" s="422"/>
      <c r="D87" s="423">
        <f>D91+D100</f>
        <v>607627</v>
      </c>
      <c r="E87" s="424"/>
      <c r="F87" s="365" t="s">
        <v>76</v>
      </c>
      <c r="G87" s="425" t="s">
        <v>10</v>
      </c>
      <c r="H87" s="481" t="s">
        <v>77</v>
      </c>
    </row>
    <row r="88" spans="1:8" ht="11.25" customHeight="1" x14ac:dyDescent="0.2">
      <c r="A88" s="677"/>
      <c r="B88" s="682" t="s">
        <v>11</v>
      </c>
      <c r="C88" s="229" t="s">
        <v>12</v>
      </c>
      <c r="D88" s="270">
        <v>519672</v>
      </c>
      <c r="E88" s="295"/>
      <c r="F88" s="116" t="s">
        <v>76</v>
      </c>
      <c r="G88" s="426" t="s">
        <v>14</v>
      </c>
      <c r="H88" s="483" t="s">
        <v>42</v>
      </c>
    </row>
    <row r="89" spans="1:8" ht="11.25" customHeight="1" x14ac:dyDescent="0.2">
      <c r="A89" s="677"/>
      <c r="B89" s="683"/>
      <c r="C89" s="230" t="s">
        <v>16</v>
      </c>
      <c r="D89" s="247">
        <v>53361</v>
      </c>
      <c r="E89" s="295"/>
      <c r="F89" s="116" t="s">
        <v>76</v>
      </c>
      <c r="G89" s="427" t="s">
        <v>14</v>
      </c>
      <c r="H89" s="483"/>
    </row>
    <row r="90" spans="1:8" ht="11.25" customHeight="1" x14ac:dyDescent="0.2">
      <c r="A90" s="677"/>
      <c r="B90" s="683"/>
      <c r="C90" s="231" t="s">
        <v>17</v>
      </c>
      <c r="D90" s="588"/>
      <c r="E90" s="296"/>
      <c r="F90" s="116" t="s">
        <v>76</v>
      </c>
      <c r="G90" s="428" t="s">
        <v>14</v>
      </c>
      <c r="H90" s="487"/>
    </row>
    <row r="91" spans="1:8" ht="11.25" customHeight="1" x14ac:dyDescent="0.2">
      <c r="A91" s="677"/>
      <c r="B91" s="684"/>
      <c r="C91" s="239" t="s">
        <v>20</v>
      </c>
      <c r="D91" s="515">
        <f>D88+D89</f>
        <v>573033</v>
      </c>
      <c r="E91" s="298"/>
      <c r="F91" s="117" t="s">
        <v>76</v>
      </c>
      <c r="G91" s="429" t="s">
        <v>10</v>
      </c>
      <c r="H91" s="483" t="s">
        <v>78</v>
      </c>
    </row>
    <row r="92" spans="1:8" ht="11.25" customHeight="1" x14ac:dyDescent="0.2">
      <c r="A92" s="677"/>
      <c r="B92" s="682" t="s">
        <v>22</v>
      </c>
      <c r="C92" s="234" t="s">
        <v>23</v>
      </c>
      <c r="D92" s="251">
        <v>16731</v>
      </c>
      <c r="E92" s="299"/>
      <c r="F92" s="116" t="s">
        <v>76</v>
      </c>
      <c r="G92" s="430" t="s">
        <v>14</v>
      </c>
      <c r="H92" s="487"/>
    </row>
    <row r="93" spans="1:8" ht="11.25" customHeight="1" x14ac:dyDescent="0.2">
      <c r="A93" s="677"/>
      <c r="B93" s="683"/>
      <c r="C93" s="235" t="s">
        <v>24</v>
      </c>
      <c r="D93" s="248">
        <v>4299</v>
      </c>
      <c r="E93" s="296"/>
      <c r="F93" s="116" t="s">
        <v>76</v>
      </c>
      <c r="G93" s="427" t="s">
        <v>14</v>
      </c>
      <c r="H93" s="487"/>
    </row>
    <row r="94" spans="1:8" ht="11.25" customHeight="1" x14ac:dyDescent="0.2">
      <c r="A94" s="677"/>
      <c r="B94" s="683"/>
      <c r="C94" s="236" t="s">
        <v>25</v>
      </c>
      <c r="D94" s="248">
        <v>824</v>
      </c>
      <c r="E94" s="296"/>
      <c r="F94" s="116" t="s">
        <v>76</v>
      </c>
      <c r="G94" s="427" t="s">
        <v>14</v>
      </c>
      <c r="H94" s="487"/>
    </row>
    <row r="95" spans="1:8" ht="11.25" customHeight="1" x14ac:dyDescent="0.2">
      <c r="A95" s="677"/>
      <c r="B95" s="683"/>
      <c r="C95" s="236" t="s">
        <v>26</v>
      </c>
      <c r="D95" s="248">
        <v>1866</v>
      </c>
      <c r="E95" s="297"/>
      <c r="F95" s="118" t="s">
        <v>76</v>
      </c>
      <c r="G95" s="426" t="s">
        <v>14</v>
      </c>
      <c r="H95" s="487"/>
    </row>
    <row r="96" spans="1:8" ht="11.25" customHeight="1" x14ac:dyDescent="0.2">
      <c r="A96" s="677"/>
      <c r="B96" s="683"/>
      <c r="C96" s="237" t="s">
        <v>27</v>
      </c>
      <c r="D96" s="248">
        <v>3316</v>
      </c>
      <c r="E96" s="300"/>
      <c r="F96" s="119" t="s">
        <v>76</v>
      </c>
      <c r="G96" s="427" t="s">
        <v>14</v>
      </c>
      <c r="H96" s="487"/>
    </row>
    <row r="97" spans="1:8" ht="11.25" customHeight="1" x14ac:dyDescent="0.2">
      <c r="A97" s="677"/>
      <c r="B97" s="683"/>
      <c r="C97" s="236" t="s">
        <v>28</v>
      </c>
      <c r="D97" s="591"/>
      <c r="E97" s="261"/>
      <c r="F97" s="115" t="s">
        <v>76</v>
      </c>
      <c r="G97" s="431" t="s">
        <v>14</v>
      </c>
      <c r="H97" s="487"/>
    </row>
    <row r="98" spans="1:8" ht="11.25" customHeight="1" x14ac:dyDescent="0.2">
      <c r="A98" s="677"/>
      <c r="B98" s="683"/>
      <c r="C98" s="236" t="s">
        <v>29</v>
      </c>
      <c r="D98" s="248">
        <v>7558</v>
      </c>
      <c r="E98" s="301"/>
      <c r="F98" s="114" t="s">
        <v>76</v>
      </c>
      <c r="G98" s="427" t="s">
        <v>14</v>
      </c>
      <c r="H98" s="487"/>
    </row>
    <row r="99" spans="1:8" ht="11.25" customHeight="1" x14ac:dyDescent="0.2">
      <c r="A99" s="677"/>
      <c r="B99" s="683"/>
      <c r="C99" s="232" t="s">
        <v>30</v>
      </c>
      <c r="D99" s="248">
        <v>14320</v>
      </c>
      <c r="E99" s="301"/>
      <c r="F99" s="114" t="s">
        <v>76</v>
      </c>
      <c r="G99" s="427" t="s">
        <v>10</v>
      </c>
      <c r="H99" s="481"/>
    </row>
    <row r="100" spans="1:8" ht="11.25" customHeight="1" thickBot="1" x14ac:dyDescent="0.25">
      <c r="A100" s="687"/>
      <c r="B100" s="685"/>
      <c r="C100" s="241" t="s">
        <v>31</v>
      </c>
      <c r="D100" s="516">
        <f>SUM(D92:D98)</f>
        <v>34594</v>
      </c>
      <c r="E100" s="432"/>
      <c r="F100" s="433" t="s">
        <v>76</v>
      </c>
      <c r="G100" s="434" t="s">
        <v>10</v>
      </c>
      <c r="H100" s="481" t="s">
        <v>446</v>
      </c>
    </row>
    <row r="101" spans="1:8" ht="11.25" customHeight="1" thickTop="1" x14ac:dyDescent="0.2">
      <c r="A101" s="677">
        <v>10</v>
      </c>
      <c r="B101" s="240" t="s">
        <v>79</v>
      </c>
      <c r="C101" s="416"/>
      <c r="D101" s="417">
        <f>D87</f>
        <v>607627</v>
      </c>
      <c r="E101" s="418"/>
      <c r="F101" s="419" t="s">
        <v>76</v>
      </c>
      <c r="G101" s="420" t="s">
        <v>10</v>
      </c>
      <c r="H101" s="481" t="s">
        <v>80</v>
      </c>
    </row>
    <row r="102" spans="1:8" ht="11.25" customHeight="1" x14ac:dyDescent="0.2">
      <c r="A102" s="677"/>
      <c r="B102" s="124"/>
      <c r="C102" s="460" t="s">
        <v>41</v>
      </c>
      <c r="D102" s="259">
        <v>15267</v>
      </c>
      <c r="E102" s="302"/>
      <c r="F102" s="120" t="s">
        <v>76</v>
      </c>
      <c r="G102" s="463" t="s">
        <v>10</v>
      </c>
      <c r="H102" s="488" t="s">
        <v>77</v>
      </c>
    </row>
    <row r="103" spans="1:8" ht="11.25" customHeight="1" x14ac:dyDescent="0.2">
      <c r="A103" s="677"/>
      <c r="B103" s="125"/>
      <c r="C103" s="462" t="s">
        <v>43</v>
      </c>
      <c r="D103" s="257">
        <v>56511</v>
      </c>
      <c r="E103" s="262"/>
      <c r="F103" s="119" t="s">
        <v>76</v>
      </c>
      <c r="G103" s="464" t="s">
        <v>10</v>
      </c>
      <c r="H103" s="481" t="s">
        <v>81</v>
      </c>
    </row>
    <row r="104" spans="1:8" ht="11.25" customHeight="1" x14ac:dyDescent="0.2">
      <c r="A104" s="677"/>
      <c r="B104" s="125"/>
      <c r="C104" s="407" t="s">
        <v>44</v>
      </c>
      <c r="D104" s="257">
        <v>27796</v>
      </c>
      <c r="E104" s="302"/>
      <c r="F104" s="119" t="s">
        <v>76</v>
      </c>
      <c r="G104" s="358" t="s">
        <v>10</v>
      </c>
      <c r="H104" s="481"/>
    </row>
    <row r="105" spans="1:8" ht="11.25" customHeight="1" x14ac:dyDescent="0.2">
      <c r="A105" s="677"/>
      <c r="B105" s="125"/>
      <c r="C105" s="310" t="s">
        <v>45</v>
      </c>
      <c r="D105" s="254">
        <v>45242</v>
      </c>
      <c r="E105" s="262"/>
      <c r="F105" s="119" t="s">
        <v>76</v>
      </c>
      <c r="G105" s="358" t="s">
        <v>10</v>
      </c>
      <c r="H105" s="481"/>
    </row>
    <row r="106" spans="1:8" ht="11.25" customHeight="1" x14ac:dyDescent="0.2">
      <c r="A106" s="677"/>
      <c r="B106" s="125"/>
      <c r="C106" s="310" t="s">
        <v>46</v>
      </c>
      <c r="D106" s="254">
        <v>170895</v>
      </c>
      <c r="E106" s="261"/>
      <c r="F106" s="115" t="s">
        <v>76</v>
      </c>
      <c r="G106" s="110" t="s">
        <v>10</v>
      </c>
      <c r="H106" s="487"/>
    </row>
    <row r="107" spans="1:8" ht="11.25" customHeight="1" x14ac:dyDescent="0.2">
      <c r="A107" s="677"/>
      <c r="B107" s="125"/>
      <c r="C107" s="310" t="s">
        <v>47</v>
      </c>
      <c r="D107" s="254">
        <v>156232</v>
      </c>
      <c r="E107" s="302"/>
      <c r="F107" s="118" t="s">
        <v>76</v>
      </c>
      <c r="G107" s="110" t="s">
        <v>10</v>
      </c>
      <c r="H107" s="487"/>
    </row>
    <row r="108" spans="1:8" ht="11.25" customHeight="1" x14ac:dyDescent="0.2">
      <c r="A108" s="677"/>
      <c r="B108" s="125"/>
      <c r="C108" s="310" t="s">
        <v>59</v>
      </c>
      <c r="D108" s="254">
        <v>72530</v>
      </c>
      <c r="E108" s="262"/>
      <c r="F108" s="119" t="s">
        <v>76</v>
      </c>
      <c r="G108" s="110" t="s">
        <v>10</v>
      </c>
      <c r="H108" s="487"/>
    </row>
    <row r="109" spans="1:8" ht="11.25" customHeight="1" x14ac:dyDescent="0.2">
      <c r="A109" s="677"/>
      <c r="B109" s="112"/>
      <c r="C109" s="310" t="s">
        <v>49</v>
      </c>
      <c r="D109" s="254">
        <v>36077</v>
      </c>
      <c r="E109" s="261"/>
      <c r="F109" s="115" t="s">
        <v>76</v>
      </c>
      <c r="G109" s="110" t="s">
        <v>10</v>
      </c>
      <c r="H109" s="489"/>
    </row>
    <row r="110" spans="1:8" ht="11.25" customHeight="1" thickBot="1" x14ac:dyDescent="0.25">
      <c r="A110" s="677"/>
      <c r="B110" s="213"/>
      <c r="C110" s="435" t="s">
        <v>50</v>
      </c>
      <c r="D110" s="275">
        <v>27122</v>
      </c>
      <c r="E110" s="323"/>
      <c r="F110" s="118" t="s">
        <v>76</v>
      </c>
      <c r="G110" s="370" t="s">
        <v>10</v>
      </c>
      <c r="H110" s="487"/>
    </row>
    <row r="111" spans="1:8" ht="11.25" customHeight="1" thickTop="1" x14ac:dyDescent="0.2">
      <c r="A111" s="688">
        <v>11</v>
      </c>
      <c r="B111" s="436" t="s">
        <v>82</v>
      </c>
      <c r="C111" s="437"/>
      <c r="D111" s="438">
        <f>SUM(D115+D119+D123)</f>
        <v>0</v>
      </c>
      <c r="E111" s="439"/>
      <c r="F111" s="440" t="s">
        <v>38</v>
      </c>
      <c r="G111" s="441" t="s">
        <v>10</v>
      </c>
      <c r="H111" s="481" t="s">
        <v>83</v>
      </c>
    </row>
    <row r="112" spans="1:8" ht="11.25" customHeight="1" x14ac:dyDescent="0.2">
      <c r="A112" s="689"/>
      <c r="B112" s="691" t="s">
        <v>84</v>
      </c>
      <c r="C112" s="313" t="s">
        <v>85</v>
      </c>
      <c r="D112" s="593"/>
      <c r="E112" s="303"/>
      <c r="F112" s="130" t="s">
        <v>38</v>
      </c>
      <c r="G112" s="412" t="s">
        <v>10</v>
      </c>
      <c r="H112" s="479"/>
    </row>
    <row r="113" spans="1:8" ht="11.25" customHeight="1" x14ac:dyDescent="0.2">
      <c r="A113" s="689"/>
      <c r="B113" s="692"/>
      <c r="C113" s="314" t="s">
        <v>86</v>
      </c>
      <c r="D113" s="594"/>
      <c r="E113" s="295"/>
      <c r="F113" s="142" t="s">
        <v>38</v>
      </c>
      <c r="G113" s="442" t="s">
        <v>10</v>
      </c>
      <c r="H113" s="487"/>
    </row>
    <row r="114" spans="1:8" ht="11.25" customHeight="1" x14ac:dyDescent="0.2">
      <c r="A114" s="689"/>
      <c r="B114" s="692"/>
      <c r="C114" s="157" t="s">
        <v>87</v>
      </c>
      <c r="D114" s="595"/>
      <c r="E114" s="304"/>
      <c r="F114" s="142" t="s">
        <v>38</v>
      </c>
      <c r="G114" s="443" t="s">
        <v>14</v>
      </c>
      <c r="H114" s="487"/>
    </row>
    <row r="115" spans="1:8" ht="11.25" customHeight="1" x14ac:dyDescent="0.2">
      <c r="A115" s="689"/>
      <c r="B115" s="693"/>
      <c r="C115" s="156" t="s">
        <v>88</v>
      </c>
      <c r="D115" s="518">
        <f>D112+D113</f>
        <v>0</v>
      </c>
      <c r="E115" s="305"/>
      <c r="F115" s="143" t="s">
        <v>38</v>
      </c>
      <c r="G115" s="444" t="s">
        <v>10</v>
      </c>
      <c r="H115" s="487"/>
    </row>
    <row r="116" spans="1:8" ht="11.25" customHeight="1" x14ac:dyDescent="0.2">
      <c r="A116" s="689"/>
      <c r="B116" s="691" t="s">
        <v>89</v>
      </c>
      <c r="C116" s="313" t="s">
        <v>85</v>
      </c>
      <c r="D116" s="593"/>
      <c r="E116" s="303"/>
      <c r="F116" s="130" t="s">
        <v>38</v>
      </c>
      <c r="G116" s="412" t="s">
        <v>10</v>
      </c>
      <c r="H116" s="487"/>
    </row>
    <row r="117" spans="1:8" ht="11.25" customHeight="1" x14ac:dyDescent="0.2">
      <c r="A117" s="689"/>
      <c r="B117" s="692"/>
      <c r="C117" s="314" t="s">
        <v>86</v>
      </c>
      <c r="D117" s="596"/>
      <c r="E117" s="306"/>
      <c r="F117" s="142" t="s">
        <v>38</v>
      </c>
      <c r="G117" s="445" t="s">
        <v>10</v>
      </c>
      <c r="H117" s="487"/>
    </row>
    <row r="118" spans="1:8" ht="11.25" customHeight="1" x14ac:dyDescent="0.2">
      <c r="A118" s="689"/>
      <c r="B118" s="692"/>
      <c r="C118" s="157" t="s">
        <v>87</v>
      </c>
      <c r="D118" s="597"/>
      <c r="E118" s="307"/>
      <c r="F118" s="142" t="s">
        <v>38</v>
      </c>
      <c r="G118" s="445" t="s">
        <v>14</v>
      </c>
      <c r="H118" s="487"/>
    </row>
    <row r="119" spans="1:8" ht="11.25" customHeight="1" x14ac:dyDescent="0.2">
      <c r="A119" s="689"/>
      <c r="B119" s="693"/>
      <c r="C119" s="156" t="s">
        <v>88</v>
      </c>
      <c r="D119" s="378">
        <f>D116+D117</f>
        <v>0</v>
      </c>
      <c r="E119" s="308"/>
      <c r="F119" s="143" t="s">
        <v>38</v>
      </c>
      <c r="G119" s="446" t="s">
        <v>10</v>
      </c>
      <c r="H119" s="487"/>
    </row>
    <row r="120" spans="1:8" ht="11.25" customHeight="1" x14ac:dyDescent="0.2">
      <c r="A120" s="689"/>
      <c r="B120" s="691" t="s">
        <v>90</v>
      </c>
      <c r="C120" s="313" t="s">
        <v>85</v>
      </c>
      <c r="D120" s="593"/>
      <c r="E120" s="303"/>
      <c r="F120" s="130" t="s">
        <v>38</v>
      </c>
      <c r="G120" s="412" t="s">
        <v>10</v>
      </c>
      <c r="H120" s="487"/>
    </row>
    <row r="121" spans="1:8" ht="11.25" customHeight="1" x14ac:dyDescent="0.2">
      <c r="A121" s="689"/>
      <c r="B121" s="692"/>
      <c r="C121" s="314" t="s">
        <v>86</v>
      </c>
      <c r="D121" s="596"/>
      <c r="E121" s="306"/>
      <c r="F121" s="142" t="s">
        <v>38</v>
      </c>
      <c r="G121" s="445" t="s">
        <v>10</v>
      </c>
      <c r="H121" s="487"/>
    </row>
    <row r="122" spans="1:8" ht="11.25" customHeight="1" x14ac:dyDescent="0.2">
      <c r="A122" s="689"/>
      <c r="B122" s="692"/>
      <c r="C122" s="157" t="s">
        <v>87</v>
      </c>
      <c r="D122" s="597"/>
      <c r="E122" s="307"/>
      <c r="F122" s="142" t="s">
        <v>38</v>
      </c>
      <c r="G122" s="445" t="s">
        <v>14</v>
      </c>
      <c r="H122" s="487"/>
    </row>
    <row r="123" spans="1:8" ht="11.25" customHeight="1" x14ac:dyDescent="0.2">
      <c r="A123" s="689"/>
      <c r="B123" s="693"/>
      <c r="C123" s="156" t="s">
        <v>88</v>
      </c>
      <c r="D123" s="378">
        <f>D120+D121</f>
        <v>0</v>
      </c>
      <c r="E123" s="308"/>
      <c r="F123" s="143" t="s">
        <v>38</v>
      </c>
      <c r="G123" s="446" t="s">
        <v>10</v>
      </c>
      <c r="H123" s="487"/>
    </row>
    <row r="124" spans="1:8" ht="11.25" customHeight="1" x14ac:dyDescent="0.2">
      <c r="A124" s="689"/>
      <c r="B124" s="694" t="s">
        <v>91</v>
      </c>
      <c r="C124" s="313" t="s">
        <v>85</v>
      </c>
      <c r="D124" s="519">
        <f>SUM(D120,D116,D112)</f>
        <v>0</v>
      </c>
      <c r="E124" s="295"/>
      <c r="F124" s="142" t="s">
        <v>38</v>
      </c>
      <c r="G124" s="442" t="s">
        <v>10</v>
      </c>
      <c r="H124" s="481" t="s">
        <v>92</v>
      </c>
    </row>
    <row r="125" spans="1:8" ht="11.25" customHeight="1" x14ac:dyDescent="0.2">
      <c r="A125" s="689"/>
      <c r="B125" s="692"/>
      <c r="C125" s="314" t="s">
        <v>86</v>
      </c>
      <c r="D125" s="520">
        <f>SUM(D113+D117+D121)</f>
        <v>0</v>
      </c>
      <c r="E125" s="306"/>
      <c r="F125" s="141" t="s">
        <v>38</v>
      </c>
      <c r="G125" s="445" t="s">
        <v>10</v>
      </c>
      <c r="H125" s="481" t="s">
        <v>92</v>
      </c>
    </row>
    <row r="126" spans="1:8" ht="11.25" customHeight="1" x14ac:dyDescent="0.2">
      <c r="A126" s="689"/>
      <c r="B126" s="692"/>
      <c r="C126" s="322" t="s">
        <v>93</v>
      </c>
      <c r="D126" s="598"/>
      <c r="E126" s="316"/>
      <c r="F126" s="217" t="s">
        <v>94</v>
      </c>
      <c r="G126" s="447" t="s">
        <v>10</v>
      </c>
      <c r="H126" s="481" t="s">
        <v>95</v>
      </c>
    </row>
    <row r="127" spans="1:8" ht="11.25" customHeight="1" thickBot="1" x14ac:dyDescent="0.25">
      <c r="A127" s="690"/>
      <c r="B127" s="695"/>
      <c r="C127" s="157" t="s">
        <v>87</v>
      </c>
      <c r="D127" s="521">
        <f>D114+D118+D122</f>
        <v>0</v>
      </c>
      <c r="E127" s="309"/>
      <c r="F127" s="190" t="s">
        <v>38</v>
      </c>
      <c r="G127" s="448" t="s">
        <v>14</v>
      </c>
      <c r="H127" s="487"/>
    </row>
    <row r="128" spans="1:8" ht="11.25" customHeight="1" thickTop="1" x14ac:dyDescent="0.2">
      <c r="A128" s="700">
        <v>12</v>
      </c>
      <c r="B128" s="312" t="s">
        <v>96</v>
      </c>
      <c r="C128" s="192"/>
      <c r="D128" s="319">
        <f>SUM(D132+D136+D140)</f>
        <v>0</v>
      </c>
      <c r="E128" s="304"/>
      <c r="F128" s="193" t="s">
        <v>33</v>
      </c>
      <c r="G128" s="207" t="s">
        <v>10</v>
      </c>
      <c r="H128" s="487"/>
    </row>
    <row r="129" spans="1:8" ht="11.25" customHeight="1" x14ac:dyDescent="0.2">
      <c r="A129" s="689"/>
      <c r="B129" s="691" t="s">
        <v>97</v>
      </c>
      <c r="C129" s="313" t="s">
        <v>85</v>
      </c>
      <c r="D129" s="593"/>
      <c r="E129" s="303"/>
      <c r="F129" s="130" t="s">
        <v>33</v>
      </c>
      <c r="G129" s="357" t="s">
        <v>10</v>
      </c>
      <c r="H129" s="487"/>
    </row>
    <row r="130" spans="1:8" ht="11.25" customHeight="1" x14ac:dyDescent="0.2">
      <c r="A130" s="689"/>
      <c r="B130" s="692"/>
      <c r="C130" s="314" t="s">
        <v>86</v>
      </c>
      <c r="D130" s="594"/>
      <c r="E130" s="295"/>
      <c r="F130" s="142" t="s">
        <v>33</v>
      </c>
      <c r="G130" s="360" t="s">
        <v>10</v>
      </c>
      <c r="H130" s="487"/>
    </row>
    <row r="131" spans="1:8" ht="11.25" customHeight="1" x14ac:dyDescent="0.2">
      <c r="A131" s="689"/>
      <c r="B131" s="692"/>
      <c r="C131" s="157" t="s">
        <v>87</v>
      </c>
      <c r="D131" s="595"/>
      <c r="E131" s="304"/>
      <c r="F131" s="141" t="s">
        <v>33</v>
      </c>
      <c r="G131" s="145" t="s">
        <v>14</v>
      </c>
      <c r="H131" s="487"/>
    </row>
    <row r="132" spans="1:8" ht="11.25" customHeight="1" x14ac:dyDescent="0.2">
      <c r="A132" s="689"/>
      <c r="B132" s="693"/>
      <c r="C132" s="156" t="s">
        <v>88</v>
      </c>
      <c r="D132" s="518">
        <f>D129+D130</f>
        <v>0</v>
      </c>
      <c r="E132" s="308"/>
      <c r="F132" s="132" t="s">
        <v>33</v>
      </c>
      <c r="G132" s="361" t="s">
        <v>10</v>
      </c>
      <c r="H132" s="487"/>
    </row>
    <row r="133" spans="1:8" ht="11.25" customHeight="1" x14ac:dyDescent="0.2">
      <c r="A133" s="689"/>
      <c r="B133" s="691" t="s">
        <v>89</v>
      </c>
      <c r="C133" s="313" t="s">
        <v>85</v>
      </c>
      <c r="D133" s="593"/>
      <c r="E133" s="303"/>
      <c r="F133" s="130" t="s">
        <v>33</v>
      </c>
      <c r="G133" s="357" t="s">
        <v>10</v>
      </c>
      <c r="H133" s="487"/>
    </row>
    <row r="134" spans="1:8" ht="11.25" customHeight="1" x14ac:dyDescent="0.2">
      <c r="A134" s="689"/>
      <c r="B134" s="692"/>
      <c r="C134" s="314" t="s">
        <v>86</v>
      </c>
      <c r="D134" s="596"/>
      <c r="E134" s="295"/>
      <c r="F134" s="142" t="s">
        <v>33</v>
      </c>
      <c r="G134" s="362" t="s">
        <v>10</v>
      </c>
      <c r="H134" s="487"/>
    </row>
    <row r="135" spans="1:8" ht="11.25" customHeight="1" x14ac:dyDescent="0.2">
      <c r="A135" s="689"/>
      <c r="B135" s="692"/>
      <c r="C135" s="157" t="s">
        <v>87</v>
      </c>
      <c r="D135" s="597"/>
      <c r="E135" s="307"/>
      <c r="F135" s="141" t="s">
        <v>33</v>
      </c>
      <c r="G135" s="362" t="s">
        <v>14</v>
      </c>
      <c r="H135" s="487"/>
    </row>
    <row r="136" spans="1:8" ht="11.25" customHeight="1" x14ac:dyDescent="0.2">
      <c r="A136" s="689"/>
      <c r="B136" s="693"/>
      <c r="C136" s="156" t="s">
        <v>88</v>
      </c>
      <c r="D136" s="378">
        <f>D133+D134</f>
        <v>0</v>
      </c>
      <c r="E136" s="308"/>
      <c r="F136" s="132" t="s">
        <v>33</v>
      </c>
      <c r="G136" s="219" t="s">
        <v>10</v>
      </c>
      <c r="H136" s="487"/>
    </row>
    <row r="137" spans="1:8" ht="11.25" customHeight="1" x14ac:dyDescent="0.2">
      <c r="A137" s="689"/>
      <c r="B137" s="691" t="s">
        <v>98</v>
      </c>
      <c r="C137" s="313" t="s">
        <v>85</v>
      </c>
      <c r="D137" s="593"/>
      <c r="E137" s="304"/>
      <c r="F137" s="138" t="s">
        <v>33</v>
      </c>
      <c r="G137" s="357" t="s">
        <v>10</v>
      </c>
      <c r="H137" s="487"/>
    </row>
    <row r="138" spans="1:8" ht="11.25" customHeight="1" x14ac:dyDescent="0.2">
      <c r="A138" s="689"/>
      <c r="B138" s="692"/>
      <c r="C138" s="314" t="s">
        <v>86</v>
      </c>
      <c r="D138" s="596"/>
      <c r="E138" s="306"/>
      <c r="F138" s="141" t="s">
        <v>33</v>
      </c>
      <c r="G138" s="362" t="s">
        <v>10</v>
      </c>
      <c r="H138" s="487"/>
    </row>
    <row r="139" spans="1:8" ht="11.25" customHeight="1" x14ac:dyDescent="0.2">
      <c r="A139" s="689"/>
      <c r="B139" s="692"/>
      <c r="C139" s="157" t="s">
        <v>87</v>
      </c>
      <c r="D139" s="597"/>
      <c r="E139" s="307"/>
      <c r="F139" s="141" t="s">
        <v>33</v>
      </c>
      <c r="G139" s="362" t="s">
        <v>14</v>
      </c>
      <c r="H139" s="487"/>
    </row>
    <row r="140" spans="1:8" ht="11.25" customHeight="1" x14ac:dyDescent="0.2">
      <c r="A140" s="689"/>
      <c r="B140" s="693"/>
      <c r="C140" s="156" t="s">
        <v>88</v>
      </c>
      <c r="D140" s="378">
        <f>D137+D138</f>
        <v>0</v>
      </c>
      <c r="E140" s="308"/>
      <c r="F140" s="143" t="s">
        <v>33</v>
      </c>
      <c r="G140" s="219" t="s">
        <v>10</v>
      </c>
      <c r="H140" s="487"/>
    </row>
    <row r="141" spans="1:8" ht="11.25" customHeight="1" x14ac:dyDescent="0.2">
      <c r="A141" s="689"/>
      <c r="B141" s="694" t="s">
        <v>91</v>
      </c>
      <c r="C141" s="313" t="s">
        <v>85</v>
      </c>
      <c r="D141" s="519">
        <f>SUM(D137,D133,D129)</f>
        <v>0</v>
      </c>
      <c r="E141" s="295"/>
      <c r="F141" s="142" t="s">
        <v>33</v>
      </c>
      <c r="G141" s="360" t="s">
        <v>10</v>
      </c>
      <c r="H141" s="481" t="s">
        <v>99</v>
      </c>
    </row>
    <row r="142" spans="1:8" ht="11.25" customHeight="1" x14ac:dyDescent="0.2">
      <c r="A142" s="689"/>
      <c r="B142" s="692"/>
      <c r="C142" s="314" t="s">
        <v>86</v>
      </c>
      <c r="D142" s="520">
        <f>SUM(D130+D134+D138)</f>
        <v>0</v>
      </c>
      <c r="E142" s="306"/>
      <c r="F142" s="141" t="s">
        <v>33</v>
      </c>
      <c r="G142" s="362" t="s">
        <v>10</v>
      </c>
      <c r="H142" s="481" t="s">
        <v>99</v>
      </c>
    </row>
    <row r="143" spans="1:8" ht="11.25" customHeight="1" x14ac:dyDescent="0.2">
      <c r="A143" s="689"/>
      <c r="B143" s="692"/>
      <c r="C143" s="322" t="s">
        <v>93</v>
      </c>
      <c r="D143" s="598"/>
      <c r="E143" s="307"/>
      <c r="F143" s="141" t="s">
        <v>94</v>
      </c>
      <c r="G143" s="363" t="s">
        <v>10</v>
      </c>
      <c r="H143" s="481" t="s">
        <v>95</v>
      </c>
    </row>
    <row r="144" spans="1:8" ht="11.25" customHeight="1" thickBot="1" x14ac:dyDescent="0.25">
      <c r="A144" s="690"/>
      <c r="B144" s="695"/>
      <c r="C144" s="157" t="s">
        <v>87</v>
      </c>
      <c r="D144" s="521">
        <f>D139+D135+D131</f>
        <v>0</v>
      </c>
      <c r="E144" s="320"/>
      <c r="F144" s="191" t="s">
        <v>33</v>
      </c>
      <c r="G144" s="364" t="s">
        <v>14</v>
      </c>
      <c r="H144" s="487"/>
    </row>
    <row r="145" spans="1:8" ht="11.25" customHeight="1" thickTop="1" x14ac:dyDescent="0.2">
      <c r="A145" s="689">
        <v>13</v>
      </c>
      <c r="B145" s="318" t="s">
        <v>100</v>
      </c>
      <c r="C145" s="189"/>
      <c r="D145" s="324" t="str">
        <f>IF(D128=0,"Floor area in cell D128 missing",D128/D17)</f>
        <v>Floor area in cell D128 missing</v>
      </c>
      <c r="E145" s="308"/>
      <c r="F145" s="173" t="s">
        <v>94</v>
      </c>
      <c r="G145" s="171"/>
      <c r="H145" s="481" t="s">
        <v>101</v>
      </c>
    </row>
    <row r="146" spans="1:8" ht="11.25" customHeight="1" x14ac:dyDescent="0.2">
      <c r="A146" s="689"/>
      <c r="B146" s="691" t="s">
        <v>97</v>
      </c>
      <c r="C146" s="313" t="s">
        <v>85</v>
      </c>
      <c r="D146" s="599">
        <f>IF($D$21=0,"Floor area in cell D21 missing",D129/$D$21)</f>
        <v>0</v>
      </c>
      <c r="E146" s="321"/>
      <c r="F146" s="130" t="s">
        <v>94</v>
      </c>
      <c r="G146" s="357" t="s">
        <v>10</v>
      </c>
      <c r="H146" s="483"/>
    </row>
    <row r="147" spans="1:8" ht="11.25" customHeight="1" x14ac:dyDescent="0.2">
      <c r="A147" s="689"/>
      <c r="B147" s="692"/>
      <c r="C147" s="314" t="s">
        <v>86</v>
      </c>
      <c r="D147" s="600">
        <f>IF($D$30=0,"Floor area in cell D30 missing",D130/$D$30)</f>
        <v>0</v>
      </c>
      <c r="E147" s="307"/>
      <c r="F147" s="141" t="s">
        <v>94</v>
      </c>
      <c r="G147" s="362" t="s">
        <v>10</v>
      </c>
      <c r="H147" s="487"/>
    </row>
    <row r="148" spans="1:8" ht="11.25" customHeight="1" x14ac:dyDescent="0.2">
      <c r="A148" s="689"/>
      <c r="B148" s="692"/>
      <c r="C148" s="157" t="s">
        <v>87</v>
      </c>
      <c r="D148" s="601">
        <f>IF($D$29=0,"Floor area in cell D29 missing",D131/$D$29)</f>
        <v>0</v>
      </c>
      <c r="E148" s="307"/>
      <c r="F148" s="141" t="s">
        <v>94</v>
      </c>
      <c r="G148" s="362" t="s">
        <v>14</v>
      </c>
      <c r="H148" s="487"/>
    </row>
    <row r="149" spans="1:8" ht="11.25" customHeight="1" x14ac:dyDescent="0.2">
      <c r="A149" s="689"/>
      <c r="B149" s="693"/>
      <c r="C149" s="156" t="s">
        <v>88</v>
      </c>
      <c r="D149" s="601">
        <f>IF($D$17=0,"Floor area in cell D17 missing",D132/$D$17)</f>
        <v>0</v>
      </c>
      <c r="E149" s="308"/>
      <c r="F149" s="132" t="s">
        <v>94</v>
      </c>
      <c r="G149" s="219" t="s">
        <v>10</v>
      </c>
      <c r="H149" s="487"/>
    </row>
    <row r="150" spans="1:8" ht="11.25" customHeight="1" x14ac:dyDescent="0.2">
      <c r="A150" s="689"/>
      <c r="B150" s="691" t="s">
        <v>89</v>
      </c>
      <c r="C150" s="313" t="s">
        <v>85</v>
      </c>
      <c r="D150" s="599">
        <f>IF($D$21=0,"Floor area in cell D21 missing",D133/$D$21)</f>
        <v>0</v>
      </c>
      <c r="E150" s="321"/>
      <c r="F150" s="130" t="s">
        <v>94</v>
      </c>
      <c r="G150" s="357" t="s">
        <v>10</v>
      </c>
      <c r="H150" s="487"/>
    </row>
    <row r="151" spans="1:8" ht="11.25" customHeight="1" x14ac:dyDescent="0.2">
      <c r="A151" s="689"/>
      <c r="B151" s="692"/>
      <c r="C151" s="314" t="s">
        <v>86</v>
      </c>
      <c r="D151" s="601">
        <f>IF($D$30=0,"Floor area in cell D30 missing",D134/$D$30)</f>
        <v>0</v>
      </c>
      <c r="E151" s="307"/>
      <c r="F151" s="141" t="s">
        <v>94</v>
      </c>
      <c r="G151" s="362" t="s">
        <v>10</v>
      </c>
      <c r="H151" s="487"/>
    </row>
    <row r="152" spans="1:8" ht="11.25" customHeight="1" x14ac:dyDescent="0.2">
      <c r="A152" s="689"/>
      <c r="B152" s="692"/>
      <c r="C152" s="157" t="s">
        <v>102</v>
      </c>
      <c r="D152" s="601">
        <f>IF($D$29=0,"Floor area in cell D29 missing",D135/$D$29)</f>
        <v>0</v>
      </c>
      <c r="E152" s="307"/>
      <c r="F152" s="141" t="s">
        <v>94</v>
      </c>
      <c r="G152" s="362" t="s">
        <v>14</v>
      </c>
      <c r="H152" s="487"/>
    </row>
    <row r="153" spans="1:8" ht="11.25" customHeight="1" x14ac:dyDescent="0.2">
      <c r="A153" s="689"/>
      <c r="B153" s="693"/>
      <c r="C153" s="156" t="s">
        <v>88</v>
      </c>
      <c r="D153" s="601">
        <f>IF($D$17=0,"Floor area in cell D17 missing",D136/$D$17)</f>
        <v>0</v>
      </c>
      <c r="E153" s="308"/>
      <c r="F153" s="132" t="s">
        <v>94</v>
      </c>
      <c r="G153" s="219" t="s">
        <v>10</v>
      </c>
      <c r="H153" s="487"/>
    </row>
    <row r="154" spans="1:8" ht="11.25" customHeight="1" x14ac:dyDescent="0.2">
      <c r="A154" s="689"/>
      <c r="B154" s="691" t="s">
        <v>98</v>
      </c>
      <c r="C154" s="313" t="s">
        <v>85</v>
      </c>
      <c r="D154" s="599">
        <f>IF($D$21=0,"Floor area in cell D21 missing",D137/$D$21)</f>
        <v>0</v>
      </c>
      <c r="E154" s="321"/>
      <c r="F154" s="130" t="s">
        <v>94</v>
      </c>
      <c r="G154" s="357" t="s">
        <v>10</v>
      </c>
      <c r="H154" s="487"/>
    </row>
    <row r="155" spans="1:8" ht="11.25" customHeight="1" x14ac:dyDescent="0.2">
      <c r="A155" s="689"/>
      <c r="B155" s="692"/>
      <c r="C155" s="314" t="s">
        <v>86</v>
      </c>
      <c r="D155" s="601">
        <f>IF($D$30=0,"Floor area in cell D30 missing",D138/$D$30)</f>
        <v>0</v>
      </c>
      <c r="E155" s="307"/>
      <c r="F155" s="141" t="s">
        <v>94</v>
      </c>
      <c r="G155" s="362" t="s">
        <v>10</v>
      </c>
      <c r="H155" s="487"/>
    </row>
    <row r="156" spans="1:8" ht="11.25" customHeight="1" x14ac:dyDescent="0.2">
      <c r="A156" s="689"/>
      <c r="B156" s="692"/>
      <c r="C156" s="157" t="s">
        <v>102</v>
      </c>
      <c r="D156" s="601">
        <f>IF($D$29=0,"Floor area in cell D29 missing",D139/$D$29)</f>
        <v>0</v>
      </c>
      <c r="E156" s="307"/>
      <c r="F156" s="141" t="s">
        <v>94</v>
      </c>
      <c r="G156" s="362" t="s">
        <v>14</v>
      </c>
      <c r="H156" s="487"/>
    </row>
    <row r="157" spans="1:8" ht="11.25" customHeight="1" x14ac:dyDescent="0.2">
      <c r="A157" s="689"/>
      <c r="B157" s="693"/>
      <c r="C157" s="156" t="s">
        <v>88</v>
      </c>
      <c r="D157" s="602">
        <f>IF($D$17=0,"Floor area in cell D17 missing",D140/$D$17)</f>
        <v>0</v>
      </c>
      <c r="E157" s="308"/>
      <c r="F157" s="132" t="s">
        <v>94</v>
      </c>
      <c r="G157" s="219" t="s">
        <v>10</v>
      </c>
      <c r="H157" s="487"/>
    </row>
    <row r="158" spans="1:8" ht="11.25" customHeight="1" x14ac:dyDescent="0.2">
      <c r="A158" s="689"/>
      <c r="B158" s="694" t="s">
        <v>103</v>
      </c>
      <c r="C158" s="313" t="s">
        <v>85</v>
      </c>
      <c r="D158" s="603">
        <f>IF(D21=0,"Floor area in cell D211 missing",D141/D21)</f>
        <v>0</v>
      </c>
      <c r="E158" s="304"/>
      <c r="F158" s="130" t="s">
        <v>94</v>
      </c>
      <c r="G158" s="357" t="s">
        <v>10</v>
      </c>
      <c r="H158" s="481" t="s">
        <v>104</v>
      </c>
    </row>
    <row r="159" spans="1:8" ht="11.25" customHeight="1" x14ac:dyDescent="0.2">
      <c r="A159" s="689"/>
      <c r="B159" s="692"/>
      <c r="C159" s="315" t="s">
        <v>86</v>
      </c>
      <c r="D159" s="604">
        <f>IF(D30=0,"Floor area in cell D30missing",D142/D30)</f>
        <v>0</v>
      </c>
      <c r="E159" s="323"/>
      <c r="F159" s="141" t="s">
        <v>94</v>
      </c>
      <c r="G159" s="362" t="s">
        <v>10</v>
      </c>
      <c r="H159" s="481" t="s">
        <v>104</v>
      </c>
    </row>
    <row r="160" spans="1:8" ht="11.25" customHeight="1" thickBot="1" x14ac:dyDescent="0.25">
      <c r="A160" s="689"/>
      <c r="B160" s="692"/>
      <c r="C160" s="449" t="s">
        <v>102</v>
      </c>
      <c r="D160" s="605">
        <f>IF(D29=0,"Floor area in cell D29 missing",D144/D29)</f>
        <v>0</v>
      </c>
      <c r="E160" s="323"/>
      <c r="F160" s="138" t="s">
        <v>94</v>
      </c>
      <c r="G160" s="145" t="s">
        <v>14</v>
      </c>
      <c r="H160" s="487"/>
    </row>
    <row r="161" spans="1:8" ht="11.25" customHeight="1" thickTop="1" x14ac:dyDescent="0.2">
      <c r="A161" s="686">
        <v>14</v>
      </c>
      <c r="B161" s="386" t="s">
        <v>105</v>
      </c>
      <c r="C161" s="204"/>
      <c r="D161" s="326">
        <f>D165+D173</f>
        <v>5865.1522521208362</v>
      </c>
      <c r="E161" s="326">
        <f>E165+E173</f>
        <v>6615.6327601031817</v>
      </c>
      <c r="F161" s="205" t="s">
        <v>106</v>
      </c>
      <c r="G161" s="411" t="s">
        <v>10</v>
      </c>
      <c r="H161" s="479" t="s">
        <v>107</v>
      </c>
    </row>
    <row r="162" spans="1:8" ht="11.25" customHeight="1" x14ac:dyDescent="0.2">
      <c r="A162" s="677"/>
      <c r="B162" s="682" t="s">
        <v>11</v>
      </c>
      <c r="C162" s="229" t="s">
        <v>12</v>
      </c>
      <c r="D162" s="595"/>
      <c r="E162" s="595"/>
      <c r="F162" s="130" t="s">
        <v>106</v>
      </c>
      <c r="G162" s="450" t="s">
        <v>14</v>
      </c>
      <c r="H162" s="487"/>
    </row>
    <row r="163" spans="1:8" ht="11.25" customHeight="1" x14ac:dyDescent="0.2">
      <c r="A163" s="677"/>
      <c r="B163" s="683"/>
      <c r="C163" s="230" t="s">
        <v>16</v>
      </c>
      <c r="D163" s="606"/>
      <c r="E163" s="606"/>
      <c r="F163" s="141" t="s">
        <v>106</v>
      </c>
      <c r="G163" s="427" t="s">
        <v>14</v>
      </c>
      <c r="H163" s="487"/>
    </row>
    <row r="164" spans="1:8" ht="11.25" customHeight="1" x14ac:dyDescent="0.2">
      <c r="A164" s="677"/>
      <c r="B164" s="683"/>
      <c r="C164" s="231" t="s">
        <v>17</v>
      </c>
      <c r="D164" s="606"/>
      <c r="E164" s="606"/>
      <c r="F164" s="141" t="s">
        <v>106</v>
      </c>
      <c r="G164" s="428" t="s">
        <v>14</v>
      </c>
      <c r="H164" s="487"/>
    </row>
    <row r="165" spans="1:8" ht="11.25" customHeight="1" x14ac:dyDescent="0.2">
      <c r="A165" s="677"/>
      <c r="B165" s="684"/>
      <c r="C165" s="239" t="s">
        <v>20</v>
      </c>
      <c r="D165" s="522">
        <v>4019.8128213599612</v>
      </c>
      <c r="E165" s="522">
        <v>4592.8653482373174</v>
      </c>
      <c r="F165" s="143" t="s">
        <v>106</v>
      </c>
      <c r="G165" s="429" t="s">
        <v>10</v>
      </c>
      <c r="H165" s="481" t="s">
        <v>108</v>
      </c>
    </row>
    <row r="166" spans="1:8" ht="11.25" customHeight="1" x14ac:dyDescent="0.2">
      <c r="A166" s="677"/>
      <c r="B166" s="682" t="s">
        <v>22</v>
      </c>
      <c r="C166" s="234" t="s">
        <v>23</v>
      </c>
      <c r="D166" s="595"/>
      <c r="E166" s="595"/>
      <c r="F166" s="142" t="s">
        <v>106</v>
      </c>
      <c r="G166" s="430" t="s">
        <v>14</v>
      </c>
      <c r="H166" s="487"/>
    </row>
    <row r="167" spans="1:8" ht="11.25" customHeight="1" x14ac:dyDescent="0.2">
      <c r="A167" s="677"/>
      <c r="B167" s="683"/>
      <c r="C167" s="235" t="s">
        <v>24</v>
      </c>
      <c r="D167" s="606"/>
      <c r="E167" s="606"/>
      <c r="F167" s="141" t="s">
        <v>106</v>
      </c>
      <c r="G167" s="427" t="s">
        <v>14</v>
      </c>
      <c r="H167" s="487"/>
    </row>
    <row r="168" spans="1:8" ht="11.25" customHeight="1" x14ac:dyDescent="0.2">
      <c r="A168" s="677"/>
      <c r="B168" s="683"/>
      <c r="C168" s="236" t="s">
        <v>25</v>
      </c>
      <c r="D168" s="606"/>
      <c r="E168" s="606"/>
      <c r="F168" s="141" t="s">
        <v>106</v>
      </c>
      <c r="G168" s="427" t="s">
        <v>14</v>
      </c>
      <c r="H168" s="487"/>
    </row>
    <row r="169" spans="1:8" ht="11.25" customHeight="1" x14ac:dyDescent="0.2">
      <c r="A169" s="677"/>
      <c r="B169" s="683"/>
      <c r="C169" s="236" t="s">
        <v>26</v>
      </c>
      <c r="D169" s="606"/>
      <c r="E169" s="606"/>
      <c r="F169" s="141" t="s">
        <v>106</v>
      </c>
      <c r="G169" s="426" t="s">
        <v>14</v>
      </c>
      <c r="H169" s="487"/>
    </row>
    <row r="170" spans="1:8" ht="11.25" customHeight="1" x14ac:dyDescent="0.2">
      <c r="A170" s="677"/>
      <c r="B170" s="683"/>
      <c r="C170" s="237" t="s">
        <v>27</v>
      </c>
      <c r="D170" s="606"/>
      <c r="E170" s="606"/>
      <c r="F170" s="141" t="s">
        <v>106</v>
      </c>
      <c r="G170" s="427" t="s">
        <v>14</v>
      </c>
      <c r="H170" s="487"/>
    </row>
    <row r="171" spans="1:8" ht="11.25" customHeight="1" x14ac:dyDescent="0.2">
      <c r="A171" s="677"/>
      <c r="B171" s="683"/>
      <c r="C171" s="236" t="s">
        <v>28</v>
      </c>
      <c r="D171" s="606"/>
      <c r="E171" s="606"/>
      <c r="F171" s="141" t="s">
        <v>106</v>
      </c>
      <c r="G171" s="431" t="s">
        <v>14</v>
      </c>
      <c r="H171" s="487"/>
    </row>
    <row r="172" spans="1:8" ht="11.25" customHeight="1" x14ac:dyDescent="0.2">
      <c r="A172" s="677"/>
      <c r="B172" s="683"/>
      <c r="C172" s="236" t="s">
        <v>29</v>
      </c>
      <c r="D172" s="597"/>
      <c r="E172" s="597"/>
      <c r="F172" s="141" t="s">
        <v>106</v>
      </c>
      <c r="G172" s="427" t="s">
        <v>14</v>
      </c>
      <c r="H172" s="487"/>
    </row>
    <row r="173" spans="1:8" ht="11.25" customHeight="1" thickBot="1" x14ac:dyDescent="0.25">
      <c r="A173" s="687"/>
      <c r="B173" s="685"/>
      <c r="C173" s="241" t="s">
        <v>31</v>
      </c>
      <c r="D173" s="523">
        <v>1845.3394307608748</v>
      </c>
      <c r="E173" s="523">
        <v>2022.7674118658642</v>
      </c>
      <c r="F173" s="190" t="s">
        <v>106</v>
      </c>
      <c r="G173" s="434" t="s">
        <v>10</v>
      </c>
      <c r="H173" s="487"/>
    </row>
    <row r="174" spans="1:8" ht="11.25" customHeight="1" thickTop="1" x14ac:dyDescent="0.2">
      <c r="A174" s="686">
        <v>15</v>
      </c>
      <c r="B174" s="317" t="s">
        <v>109</v>
      </c>
      <c r="C174" s="204"/>
      <c r="D174" s="326">
        <f>SUM(D175:D180)</f>
        <v>5865.1522521208344</v>
      </c>
      <c r="E174" s="328"/>
      <c r="F174" s="205" t="s">
        <v>106</v>
      </c>
      <c r="G174" s="207" t="s">
        <v>10</v>
      </c>
      <c r="H174" s="481" t="s">
        <v>110</v>
      </c>
    </row>
    <row r="175" spans="1:8" ht="11.25" customHeight="1" x14ac:dyDescent="0.2">
      <c r="A175" s="677"/>
      <c r="B175" s="139"/>
      <c r="C175" s="159" t="s">
        <v>111</v>
      </c>
      <c r="D175" s="223">
        <v>4750.1353114940794</v>
      </c>
      <c r="E175" s="303"/>
      <c r="F175" s="130" t="s">
        <v>106</v>
      </c>
      <c r="G175" s="357" t="s">
        <v>10</v>
      </c>
      <c r="H175" s="481" t="s">
        <v>112</v>
      </c>
    </row>
    <row r="176" spans="1:8" ht="11.25" customHeight="1" x14ac:dyDescent="0.2">
      <c r="A176" s="677"/>
      <c r="B176" s="140"/>
      <c r="C176" s="160" t="s">
        <v>113</v>
      </c>
      <c r="D176" s="224">
        <v>16.446236867595264</v>
      </c>
      <c r="E176" s="306"/>
      <c r="F176" s="141" t="s">
        <v>106</v>
      </c>
      <c r="G176" s="362" t="s">
        <v>10</v>
      </c>
      <c r="H176" s="487"/>
    </row>
    <row r="177" spans="1:8" ht="11.25" customHeight="1" x14ac:dyDescent="0.2">
      <c r="A177" s="677"/>
      <c r="B177" s="140"/>
      <c r="C177" s="160" t="s">
        <v>114</v>
      </c>
      <c r="D177" s="224">
        <v>761.50671062445826</v>
      </c>
      <c r="E177" s="306"/>
      <c r="F177" s="141" t="s">
        <v>106</v>
      </c>
      <c r="G177" s="362" t="s">
        <v>10</v>
      </c>
      <c r="H177" s="487"/>
    </row>
    <row r="178" spans="1:8" ht="11.25" customHeight="1" x14ac:dyDescent="0.2">
      <c r="A178" s="677"/>
      <c r="B178" s="140"/>
      <c r="C178" s="160" t="s">
        <v>115</v>
      </c>
      <c r="D178" s="224">
        <v>90.690180546519372</v>
      </c>
      <c r="E178" s="306"/>
      <c r="F178" s="141" t="s">
        <v>106</v>
      </c>
      <c r="G178" s="362" t="s">
        <v>10</v>
      </c>
      <c r="H178" s="487"/>
    </row>
    <row r="179" spans="1:8" ht="11.25" customHeight="1" x14ac:dyDescent="0.2">
      <c r="A179" s="677"/>
      <c r="B179" s="140"/>
      <c r="C179" s="161" t="s">
        <v>116</v>
      </c>
      <c r="D179" s="225">
        <v>94.510673274351973</v>
      </c>
      <c r="E179" s="295"/>
      <c r="F179" s="142" t="s">
        <v>106</v>
      </c>
      <c r="G179" s="360" t="s">
        <v>10</v>
      </c>
      <c r="H179" s="487"/>
    </row>
    <row r="180" spans="1:8" ht="11.25" customHeight="1" thickBot="1" x14ac:dyDescent="0.25">
      <c r="A180" s="687"/>
      <c r="B180" s="206"/>
      <c r="C180" s="203" t="s">
        <v>117</v>
      </c>
      <c r="D180" s="226">
        <v>151.86313931383114</v>
      </c>
      <c r="E180" s="329"/>
      <c r="F180" s="191" t="s">
        <v>106</v>
      </c>
      <c r="G180" s="220" t="s">
        <v>10</v>
      </c>
      <c r="H180" s="487"/>
    </row>
    <row r="181" spans="1:8" ht="11.25" customHeight="1" thickTop="1" x14ac:dyDescent="0.2">
      <c r="A181" s="686">
        <v>16</v>
      </c>
      <c r="B181" s="317" t="s">
        <v>118</v>
      </c>
      <c r="C181" s="204"/>
      <c r="D181" s="326">
        <f>D185+D193</f>
        <v>4930.3412410433575</v>
      </c>
      <c r="E181" s="326">
        <f>E185+E193</f>
        <v>5139.5978780931337</v>
      </c>
      <c r="F181" s="205" t="s">
        <v>106</v>
      </c>
      <c r="G181" s="365" t="s">
        <v>10</v>
      </c>
      <c r="H181" s="481" t="s">
        <v>119</v>
      </c>
    </row>
    <row r="182" spans="1:8" ht="11.25" customHeight="1" x14ac:dyDescent="0.2">
      <c r="A182" s="677"/>
      <c r="B182" s="682" t="s">
        <v>11</v>
      </c>
      <c r="C182" s="229" t="s">
        <v>12</v>
      </c>
      <c r="D182" s="221">
        <v>2575.8677558039999</v>
      </c>
      <c r="E182" s="221">
        <v>2765.9053310404593</v>
      </c>
      <c r="F182" s="130" t="s">
        <v>106</v>
      </c>
      <c r="G182" s="342" t="s">
        <v>14</v>
      </c>
      <c r="H182" s="487"/>
    </row>
    <row r="183" spans="1:8" ht="11.25" customHeight="1" x14ac:dyDescent="0.2">
      <c r="A183" s="677"/>
      <c r="B183" s="683"/>
      <c r="C183" s="230" t="s">
        <v>16</v>
      </c>
      <c r="D183" s="222">
        <v>1005.5138893665974</v>
      </c>
      <c r="E183" s="222">
        <v>1037.3224152097241</v>
      </c>
      <c r="F183" s="141" t="s">
        <v>106</v>
      </c>
      <c r="G183" s="110" t="s">
        <v>14</v>
      </c>
      <c r="H183" s="487"/>
    </row>
    <row r="184" spans="1:8" ht="11.25" customHeight="1" x14ac:dyDescent="0.2">
      <c r="A184" s="677"/>
      <c r="B184" s="683"/>
      <c r="C184" s="231" t="s">
        <v>120</v>
      </c>
      <c r="D184" s="606"/>
      <c r="E184" s="606"/>
      <c r="F184" s="141" t="s">
        <v>106</v>
      </c>
      <c r="G184" s="343" t="s">
        <v>14</v>
      </c>
      <c r="H184" s="487"/>
    </row>
    <row r="185" spans="1:8" ht="11.25" customHeight="1" x14ac:dyDescent="0.2">
      <c r="A185" s="677"/>
      <c r="B185" s="683"/>
      <c r="C185" s="239" t="s">
        <v>20</v>
      </c>
      <c r="D185" s="524">
        <f>D182+D183</f>
        <v>3581.381645170597</v>
      </c>
      <c r="E185" s="524">
        <f>E182+E183</f>
        <v>3803.2277462501834</v>
      </c>
      <c r="F185" s="141" t="s">
        <v>106</v>
      </c>
      <c r="G185" s="110" t="s">
        <v>10</v>
      </c>
      <c r="H185" s="481" t="s">
        <v>121</v>
      </c>
    </row>
    <row r="186" spans="1:8" ht="11.25" customHeight="1" x14ac:dyDescent="0.2">
      <c r="A186" s="677"/>
      <c r="B186" s="682" t="s">
        <v>22</v>
      </c>
      <c r="C186" s="234" t="s">
        <v>23</v>
      </c>
      <c r="D186" s="595"/>
      <c r="E186" s="595"/>
      <c r="F186" s="142" t="s">
        <v>106</v>
      </c>
      <c r="G186" s="345" t="s">
        <v>14</v>
      </c>
      <c r="H186" s="487"/>
    </row>
    <row r="187" spans="1:8" ht="11.25" customHeight="1" x14ac:dyDescent="0.2">
      <c r="A187" s="677"/>
      <c r="B187" s="683"/>
      <c r="C187" s="235" t="s">
        <v>24</v>
      </c>
      <c r="D187" s="606"/>
      <c r="E187" s="606"/>
      <c r="F187" s="141" t="s">
        <v>106</v>
      </c>
      <c r="G187" s="110" t="s">
        <v>14</v>
      </c>
      <c r="H187" s="487"/>
    </row>
    <row r="188" spans="1:8" ht="11.25" customHeight="1" x14ac:dyDescent="0.2">
      <c r="A188" s="677"/>
      <c r="B188" s="683"/>
      <c r="C188" s="236" t="s">
        <v>25</v>
      </c>
      <c r="D188" s="606"/>
      <c r="E188" s="606"/>
      <c r="F188" s="141" t="s">
        <v>106</v>
      </c>
      <c r="G188" s="110" t="s">
        <v>14</v>
      </c>
      <c r="H188" s="487"/>
    </row>
    <row r="189" spans="1:8" ht="11.25" customHeight="1" x14ac:dyDescent="0.2">
      <c r="A189" s="677"/>
      <c r="B189" s="683"/>
      <c r="C189" s="236" t="s">
        <v>26</v>
      </c>
      <c r="D189" s="606"/>
      <c r="E189" s="606"/>
      <c r="F189" s="141" t="s">
        <v>106</v>
      </c>
      <c r="G189" s="346" t="s">
        <v>14</v>
      </c>
      <c r="H189" s="487"/>
    </row>
    <row r="190" spans="1:8" ht="11.25" customHeight="1" x14ac:dyDescent="0.2">
      <c r="A190" s="677"/>
      <c r="B190" s="683"/>
      <c r="C190" s="237" t="s">
        <v>27</v>
      </c>
      <c r="D190" s="606"/>
      <c r="E190" s="606"/>
      <c r="F190" s="141" t="s">
        <v>106</v>
      </c>
      <c r="G190" s="110" t="s">
        <v>14</v>
      </c>
      <c r="H190" s="487"/>
    </row>
    <row r="191" spans="1:8" ht="11.25" customHeight="1" x14ac:dyDescent="0.2">
      <c r="A191" s="677"/>
      <c r="B191" s="683"/>
      <c r="C191" s="236" t="s">
        <v>28</v>
      </c>
      <c r="D191" s="606"/>
      <c r="E191" s="606"/>
      <c r="F191" s="141" t="s">
        <v>106</v>
      </c>
      <c r="G191" s="347" t="s">
        <v>14</v>
      </c>
      <c r="H191" s="487"/>
    </row>
    <row r="192" spans="1:8" ht="11.25" customHeight="1" x14ac:dyDescent="0.2">
      <c r="A192" s="677"/>
      <c r="B192" s="683"/>
      <c r="C192" s="236" t="s">
        <v>29</v>
      </c>
      <c r="D192" s="597"/>
      <c r="E192" s="597"/>
      <c r="F192" s="141" t="s">
        <v>106</v>
      </c>
      <c r="G192" s="110" t="s">
        <v>14</v>
      </c>
      <c r="H192" s="487"/>
    </row>
    <row r="193" spans="1:8" ht="11.25" customHeight="1" thickBot="1" x14ac:dyDescent="0.25">
      <c r="A193" s="687"/>
      <c r="B193" s="685"/>
      <c r="C193" s="241" t="s">
        <v>31</v>
      </c>
      <c r="D193" s="521">
        <v>1348.95959587276</v>
      </c>
      <c r="E193" s="521">
        <v>1336.3701318429501</v>
      </c>
      <c r="F193" s="190" t="s">
        <v>106</v>
      </c>
      <c r="G193" s="279" t="s">
        <v>10</v>
      </c>
      <c r="H193" s="487"/>
    </row>
    <row r="194" spans="1:8" ht="11.25" customHeight="1" thickTop="1" x14ac:dyDescent="0.2">
      <c r="A194" s="677">
        <v>17</v>
      </c>
      <c r="B194" s="317" t="s">
        <v>122</v>
      </c>
      <c r="C194" s="189"/>
      <c r="D194" s="327">
        <f>SUM(D195:D200)</f>
        <v>4930.3412410433584</v>
      </c>
      <c r="E194" s="330"/>
      <c r="F194" s="173" t="s">
        <v>106</v>
      </c>
      <c r="G194" s="171" t="s">
        <v>10</v>
      </c>
      <c r="H194" s="481" t="s">
        <v>123</v>
      </c>
    </row>
    <row r="195" spans="1:8" ht="11.25" customHeight="1" x14ac:dyDescent="0.2">
      <c r="A195" s="677"/>
      <c r="B195" s="139"/>
      <c r="C195" s="159" t="s">
        <v>111</v>
      </c>
      <c r="D195" s="223">
        <v>3993.0400814960976</v>
      </c>
      <c r="E195" s="303"/>
      <c r="F195" s="130" t="s">
        <v>106</v>
      </c>
      <c r="G195" s="357" t="s">
        <v>10</v>
      </c>
      <c r="H195" s="481" t="s">
        <v>112</v>
      </c>
    </row>
    <row r="196" spans="1:8" ht="11.25" customHeight="1" x14ac:dyDescent="0.2">
      <c r="A196" s="677"/>
      <c r="B196" s="140"/>
      <c r="C196" s="160" t="s">
        <v>113</v>
      </c>
      <c r="D196" s="224">
        <v>13.824971015705891</v>
      </c>
      <c r="E196" s="306"/>
      <c r="F196" s="141" t="s">
        <v>106</v>
      </c>
      <c r="G196" s="357" t="s">
        <v>10</v>
      </c>
      <c r="H196" s="487"/>
    </row>
    <row r="197" spans="1:8" ht="11.25" customHeight="1" x14ac:dyDescent="0.2">
      <c r="A197" s="677"/>
      <c r="B197" s="140"/>
      <c r="C197" s="160" t="s">
        <v>114</v>
      </c>
      <c r="D197" s="224">
        <v>640.13477900175849</v>
      </c>
      <c r="E197" s="306"/>
      <c r="F197" s="141" t="s">
        <v>106</v>
      </c>
      <c r="G197" s="357" t="s">
        <v>10</v>
      </c>
      <c r="H197" s="487"/>
    </row>
    <row r="198" spans="1:8" ht="11.25" customHeight="1" x14ac:dyDescent="0.2">
      <c r="A198" s="677"/>
      <c r="B198" s="140"/>
      <c r="C198" s="160" t="s">
        <v>115</v>
      </c>
      <c r="D198" s="224">
        <v>76.235623234586853</v>
      </c>
      <c r="E198" s="306"/>
      <c r="F198" s="141" t="s">
        <v>106</v>
      </c>
      <c r="G198" s="357" t="s">
        <v>10</v>
      </c>
      <c r="H198" s="487"/>
    </row>
    <row r="199" spans="1:8" ht="11.25" customHeight="1" x14ac:dyDescent="0.2">
      <c r="A199" s="677"/>
      <c r="B199" s="140"/>
      <c r="C199" s="161" t="s">
        <v>116</v>
      </c>
      <c r="D199" s="225">
        <v>79.447190820121932</v>
      </c>
      <c r="E199" s="295"/>
      <c r="F199" s="142" t="s">
        <v>106</v>
      </c>
      <c r="G199" s="357" t="s">
        <v>10</v>
      </c>
      <c r="H199" s="487"/>
    </row>
    <row r="200" spans="1:8" ht="11.25" customHeight="1" thickBot="1" x14ac:dyDescent="0.25">
      <c r="A200" s="677"/>
      <c r="B200" s="140"/>
      <c r="C200" s="414" t="s">
        <v>117</v>
      </c>
      <c r="D200" s="221">
        <v>127.65859547508794</v>
      </c>
      <c r="E200" s="304"/>
      <c r="F200" s="138" t="s">
        <v>106</v>
      </c>
      <c r="G200" s="451" t="s">
        <v>10</v>
      </c>
      <c r="H200" s="487"/>
    </row>
    <row r="201" spans="1:8" ht="11.25" customHeight="1" thickTop="1" x14ac:dyDescent="0.2">
      <c r="A201" s="679">
        <v>18</v>
      </c>
      <c r="B201" s="386" t="s">
        <v>124</v>
      </c>
      <c r="C201" s="204"/>
      <c r="D201" s="326">
        <f>SUM(D202:D203)</f>
        <v>-750.48050798234567</v>
      </c>
      <c r="E201" s="452"/>
      <c r="F201" s="205" t="s">
        <v>106</v>
      </c>
      <c r="G201" s="411" t="s">
        <v>10</v>
      </c>
      <c r="H201" s="481" t="s">
        <v>125</v>
      </c>
    </row>
    <row r="202" spans="1:8" ht="11.25" customHeight="1" x14ac:dyDescent="0.2">
      <c r="A202" s="680"/>
      <c r="B202" s="139"/>
      <c r="C202" s="150" t="s">
        <v>72</v>
      </c>
      <c r="D202" s="223">
        <f>D165-E165</f>
        <v>-573.05252687735629</v>
      </c>
      <c r="E202" s="303"/>
      <c r="F202" s="130" t="s">
        <v>106</v>
      </c>
      <c r="G202" s="412" t="s">
        <v>10</v>
      </c>
      <c r="H202" s="481" t="s">
        <v>126</v>
      </c>
    </row>
    <row r="203" spans="1:8" ht="11.25" customHeight="1" x14ac:dyDescent="0.2">
      <c r="A203" s="680"/>
      <c r="B203" s="140"/>
      <c r="C203" s="158" t="s">
        <v>127</v>
      </c>
      <c r="D203" s="224">
        <f>D173-E173</f>
        <v>-177.42798110498939</v>
      </c>
      <c r="E203" s="306"/>
      <c r="F203" s="141" t="s">
        <v>106</v>
      </c>
      <c r="G203" s="445" t="s">
        <v>10</v>
      </c>
      <c r="H203" s="481" t="s">
        <v>128</v>
      </c>
    </row>
    <row r="204" spans="1:8" ht="11.25" customHeight="1" thickBot="1" x14ac:dyDescent="0.25">
      <c r="A204" s="681"/>
      <c r="B204" s="206"/>
      <c r="C204" s="453" t="s">
        <v>129</v>
      </c>
      <c r="D204" s="644">
        <f>D203*(D29/D30)</f>
        <v>-52.955040320575833</v>
      </c>
      <c r="E204" s="329"/>
      <c r="F204" s="191" t="s">
        <v>106</v>
      </c>
      <c r="G204" s="413" t="s">
        <v>10</v>
      </c>
      <c r="H204" s="487"/>
    </row>
    <row r="205" spans="1:8" ht="11.25" customHeight="1" thickTop="1" x14ac:dyDescent="0.2">
      <c r="A205" s="680">
        <v>19</v>
      </c>
      <c r="B205" s="318" t="s">
        <v>130</v>
      </c>
      <c r="C205" s="189"/>
      <c r="D205" s="327">
        <f>SUM(D206:D207)</f>
        <v>-209.25663704977637</v>
      </c>
      <c r="E205" s="308"/>
      <c r="F205" s="173" t="s">
        <v>106</v>
      </c>
      <c r="G205" s="171"/>
      <c r="H205" s="481" t="s">
        <v>131</v>
      </c>
    </row>
    <row r="206" spans="1:8" ht="11.25" customHeight="1" x14ac:dyDescent="0.2">
      <c r="A206" s="680"/>
      <c r="B206" s="139"/>
      <c r="C206" s="150" t="s">
        <v>72</v>
      </c>
      <c r="D206" s="223">
        <f>D185-E185</f>
        <v>-221.84610107958633</v>
      </c>
      <c r="E206" s="303"/>
      <c r="F206" s="130" t="s">
        <v>106</v>
      </c>
      <c r="G206" s="357" t="s">
        <v>10</v>
      </c>
      <c r="H206" s="481" t="s">
        <v>132</v>
      </c>
    </row>
    <row r="207" spans="1:8" ht="11.25" customHeight="1" x14ac:dyDescent="0.2">
      <c r="A207" s="680"/>
      <c r="B207" s="140"/>
      <c r="C207" s="158" t="s">
        <v>127</v>
      </c>
      <c r="D207" s="224">
        <f>D193-E193</f>
        <v>12.58946402980996</v>
      </c>
      <c r="E207" s="306"/>
      <c r="F207" s="141" t="s">
        <v>106</v>
      </c>
      <c r="G207" s="362" t="s">
        <v>10</v>
      </c>
      <c r="H207" s="481" t="s">
        <v>133</v>
      </c>
    </row>
    <row r="208" spans="1:8" ht="11.25" customHeight="1" thickBot="1" x14ac:dyDescent="0.25">
      <c r="A208" s="680"/>
      <c r="B208" s="140"/>
      <c r="C208" s="453" t="s">
        <v>129</v>
      </c>
      <c r="D208" s="644">
        <f>D207*(D29/D30)</f>
        <v>3.7574432801471933</v>
      </c>
      <c r="E208" s="304"/>
      <c r="F208" s="191" t="s">
        <v>106</v>
      </c>
      <c r="G208" s="413" t="s">
        <v>10</v>
      </c>
      <c r="H208" s="487"/>
    </row>
    <row r="209" spans="1:8" ht="11.25" customHeight="1" thickTop="1" x14ac:dyDescent="0.2">
      <c r="A209" s="686">
        <v>20</v>
      </c>
      <c r="B209" s="386" t="s">
        <v>134</v>
      </c>
      <c r="C209" s="192"/>
      <c r="D209" s="327" t="s">
        <v>135</v>
      </c>
      <c r="E209" s="454" t="s">
        <v>136</v>
      </c>
      <c r="F209" s="173" t="s">
        <v>94</v>
      </c>
      <c r="G209" s="171" t="s">
        <v>10</v>
      </c>
      <c r="H209" s="481"/>
    </row>
    <row r="210" spans="1:8" ht="67.5" x14ac:dyDescent="0.2">
      <c r="A210" s="677"/>
      <c r="B210" s="140"/>
      <c r="C210" s="150" t="s">
        <v>72</v>
      </c>
      <c r="D210" s="593"/>
      <c r="E210" s="304"/>
      <c r="F210" s="113"/>
      <c r="G210" s="373" t="s">
        <v>14</v>
      </c>
      <c r="H210" s="579" t="s">
        <v>137</v>
      </c>
    </row>
    <row r="211" spans="1:8" ht="68.25" thickBot="1" x14ac:dyDescent="0.25">
      <c r="A211" s="168"/>
      <c r="B211" s="140"/>
      <c r="C211" s="414" t="s">
        <v>127</v>
      </c>
      <c r="D211" s="595"/>
      <c r="E211" s="304"/>
      <c r="F211" s="118"/>
      <c r="G211" s="576" t="s">
        <v>14</v>
      </c>
      <c r="H211" s="579" t="s">
        <v>137</v>
      </c>
    </row>
    <row r="212" spans="1:8" ht="11.25" customHeight="1" thickTop="1" x14ac:dyDescent="0.2">
      <c r="A212" s="679">
        <v>21</v>
      </c>
      <c r="B212" s="386" t="s">
        <v>138</v>
      </c>
      <c r="C212" s="192"/>
      <c r="D212" s="585">
        <f>D215+D223</f>
        <v>2.3484600000000002</v>
      </c>
      <c r="E212" s="456"/>
      <c r="F212" s="205" t="s">
        <v>139</v>
      </c>
      <c r="G212" s="207" t="s">
        <v>10</v>
      </c>
      <c r="H212" s="575" t="s">
        <v>140</v>
      </c>
    </row>
    <row r="213" spans="1:8" ht="11.25" customHeight="1" x14ac:dyDescent="0.2">
      <c r="A213" s="680"/>
      <c r="B213" s="682" t="s">
        <v>11</v>
      </c>
      <c r="C213" s="229" t="s">
        <v>141</v>
      </c>
      <c r="D213" s="581">
        <v>1.5146999999999999</v>
      </c>
      <c r="E213" s="304"/>
      <c r="F213" s="142" t="s">
        <v>139</v>
      </c>
      <c r="G213" s="360" t="s">
        <v>14</v>
      </c>
      <c r="H213" s="487"/>
    </row>
    <row r="214" spans="1:8" ht="11.25" customHeight="1" x14ac:dyDescent="0.2">
      <c r="A214" s="680"/>
      <c r="B214" s="683"/>
      <c r="C214" s="231" t="s">
        <v>142</v>
      </c>
      <c r="D214" s="582">
        <v>0.27482000000000001</v>
      </c>
      <c r="E214" s="332"/>
      <c r="F214" s="142" t="s">
        <v>139</v>
      </c>
      <c r="G214" s="367" t="s">
        <v>14</v>
      </c>
      <c r="H214" s="487"/>
    </row>
    <row r="215" spans="1:8" ht="11.25" customHeight="1" x14ac:dyDescent="0.2">
      <c r="A215" s="680"/>
      <c r="B215" s="684"/>
      <c r="C215" s="239" t="s">
        <v>35</v>
      </c>
      <c r="D215" s="584">
        <f>D213+D214</f>
        <v>1.78952</v>
      </c>
      <c r="E215" s="333"/>
      <c r="F215" s="143" t="s">
        <v>139</v>
      </c>
      <c r="G215" s="361" t="s">
        <v>10</v>
      </c>
      <c r="H215" s="487"/>
    </row>
    <row r="216" spans="1:8" ht="11.25" customHeight="1" x14ac:dyDescent="0.2">
      <c r="A216" s="680"/>
      <c r="B216" s="682" t="s">
        <v>22</v>
      </c>
      <c r="C216" s="234" t="s">
        <v>23</v>
      </c>
      <c r="D216" s="595"/>
      <c r="E216" s="304"/>
      <c r="F216" s="142" t="s">
        <v>139</v>
      </c>
      <c r="G216" s="360" t="s">
        <v>14</v>
      </c>
      <c r="H216" s="487"/>
    </row>
    <row r="217" spans="1:8" ht="11.25" customHeight="1" x14ac:dyDescent="0.2">
      <c r="A217" s="680"/>
      <c r="B217" s="683"/>
      <c r="C217" s="235" t="s">
        <v>24</v>
      </c>
      <c r="D217" s="606"/>
      <c r="E217" s="332"/>
      <c r="F217" s="138" t="s">
        <v>139</v>
      </c>
      <c r="G217" s="367" t="s">
        <v>14</v>
      </c>
      <c r="H217" s="487"/>
    </row>
    <row r="218" spans="1:8" ht="11.25" customHeight="1" x14ac:dyDescent="0.2">
      <c r="A218" s="680"/>
      <c r="B218" s="683"/>
      <c r="C218" s="236" t="s">
        <v>25</v>
      </c>
      <c r="D218" s="606"/>
      <c r="E218" s="332"/>
      <c r="F218" s="138" t="s">
        <v>139</v>
      </c>
      <c r="G218" s="367" t="s">
        <v>14</v>
      </c>
      <c r="H218" s="487"/>
    </row>
    <row r="219" spans="1:8" ht="11.25" customHeight="1" x14ac:dyDescent="0.2">
      <c r="A219" s="680"/>
      <c r="B219" s="683"/>
      <c r="C219" s="236" t="s">
        <v>26</v>
      </c>
      <c r="D219" s="606"/>
      <c r="E219" s="332"/>
      <c r="F219" s="138" t="s">
        <v>139</v>
      </c>
      <c r="G219" s="367" t="s">
        <v>14</v>
      </c>
      <c r="H219" s="487"/>
    </row>
    <row r="220" spans="1:8" ht="11.25" customHeight="1" x14ac:dyDescent="0.2">
      <c r="A220" s="680"/>
      <c r="B220" s="683"/>
      <c r="C220" s="237" t="s">
        <v>27</v>
      </c>
      <c r="D220" s="606"/>
      <c r="E220" s="332"/>
      <c r="F220" s="138" t="s">
        <v>139</v>
      </c>
      <c r="G220" s="367" t="s">
        <v>14</v>
      </c>
      <c r="H220" s="487"/>
    </row>
    <row r="221" spans="1:8" ht="11.25" customHeight="1" x14ac:dyDescent="0.2">
      <c r="A221" s="680"/>
      <c r="B221" s="683"/>
      <c r="C221" s="236" t="s">
        <v>28</v>
      </c>
      <c r="D221" s="606"/>
      <c r="E221" s="332"/>
      <c r="F221" s="138" t="s">
        <v>139</v>
      </c>
      <c r="G221" s="367" t="s">
        <v>14</v>
      </c>
      <c r="H221" s="487"/>
    </row>
    <row r="222" spans="1:8" ht="11.25" customHeight="1" x14ac:dyDescent="0.2">
      <c r="A222" s="680"/>
      <c r="B222" s="683"/>
      <c r="C222" s="236" t="s">
        <v>29</v>
      </c>
      <c r="D222" s="597"/>
      <c r="E222" s="307"/>
      <c r="F222" s="138" t="s">
        <v>139</v>
      </c>
      <c r="G222" s="367" t="s">
        <v>14</v>
      </c>
      <c r="H222" s="487"/>
    </row>
    <row r="223" spans="1:8" ht="11.25" customHeight="1" thickBot="1" x14ac:dyDescent="0.25">
      <c r="A223" s="680"/>
      <c r="B223" s="683"/>
      <c r="C223" s="455" t="s">
        <v>31</v>
      </c>
      <c r="D223" s="583">
        <v>0.55893999999999999</v>
      </c>
      <c r="E223" s="332"/>
      <c r="F223" s="217" t="s">
        <v>139</v>
      </c>
      <c r="G223" s="363" t="s">
        <v>10</v>
      </c>
      <c r="H223" s="487"/>
    </row>
    <row r="224" spans="1:8" ht="11.25" customHeight="1" thickTop="1" x14ac:dyDescent="0.2">
      <c r="A224" s="679">
        <v>22</v>
      </c>
      <c r="B224" s="386" t="s">
        <v>143</v>
      </c>
      <c r="C224" s="192"/>
      <c r="D224" s="634">
        <f>IF($D$17=0,"Floor area in cell D17 missing",D212/$D$17)*10^9</f>
        <v>4.83544585279075</v>
      </c>
      <c r="E224" s="456"/>
      <c r="F224" s="205" t="s">
        <v>144</v>
      </c>
      <c r="G224" s="411" t="s">
        <v>10</v>
      </c>
      <c r="H224" s="481" t="s">
        <v>145</v>
      </c>
    </row>
    <row r="225" spans="1:8" ht="11.25" customHeight="1" x14ac:dyDescent="0.2">
      <c r="A225" s="680"/>
      <c r="B225" s="682" t="s">
        <v>11</v>
      </c>
      <c r="C225" s="229" t="s">
        <v>146</v>
      </c>
      <c r="D225" s="599">
        <f>IF($D$18=0,"Floor area in cell D18 missing",D213/($D$18*1000000000))</f>
        <v>6.0413766696846294E-18</v>
      </c>
      <c r="E225" s="304"/>
      <c r="F225" s="142" t="s">
        <v>144</v>
      </c>
      <c r="G225" s="442" t="s">
        <v>14</v>
      </c>
      <c r="H225" s="487"/>
    </row>
    <row r="226" spans="1:8" ht="11.25" customHeight="1" x14ac:dyDescent="0.2">
      <c r="A226" s="680"/>
      <c r="B226" s="683"/>
      <c r="C226" s="231" t="s">
        <v>142</v>
      </c>
      <c r="D226" s="601">
        <f>IF($D$19=0,"Floor area in cell D19 missing",D214/($D$19*1000000000))</f>
        <v>2.6346972427809949E-18</v>
      </c>
      <c r="E226" s="332"/>
      <c r="F226" s="141" t="s">
        <v>144</v>
      </c>
      <c r="G226" s="457" t="s">
        <v>14</v>
      </c>
      <c r="H226" s="487"/>
    </row>
    <row r="227" spans="1:8" ht="11.25" customHeight="1" x14ac:dyDescent="0.2">
      <c r="A227" s="680"/>
      <c r="B227" s="684"/>
      <c r="C227" s="239" t="s">
        <v>147</v>
      </c>
      <c r="D227" s="635">
        <f>IF($D$21=0,"Floor area in cell D21 missing",D215/($D$21))*1000000000</f>
        <v>5.0404896501412555</v>
      </c>
      <c r="E227" s="333"/>
      <c r="F227" s="143" t="s">
        <v>144</v>
      </c>
      <c r="G227" s="444" t="s">
        <v>10</v>
      </c>
      <c r="H227" s="487" t="s">
        <v>148</v>
      </c>
    </row>
    <row r="228" spans="1:8" ht="11.25" customHeight="1" x14ac:dyDescent="0.2">
      <c r="A228" s="680"/>
      <c r="B228" s="682" t="s">
        <v>22</v>
      </c>
      <c r="C228" s="234" t="s">
        <v>23</v>
      </c>
      <c r="D228" s="599">
        <f>IF(D22=0,"Floor area in cell D22 missing",D216/(D22*1000000000))</f>
        <v>0</v>
      </c>
      <c r="E228" s="304"/>
      <c r="F228" s="142" t="s">
        <v>144</v>
      </c>
      <c r="G228" s="442" t="s">
        <v>14</v>
      </c>
      <c r="H228" s="487"/>
    </row>
    <row r="229" spans="1:8" ht="11.25" customHeight="1" x14ac:dyDescent="0.2">
      <c r="A229" s="680"/>
      <c r="B229" s="683"/>
      <c r="C229" s="235" t="s">
        <v>24</v>
      </c>
      <c r="D229" s="601">
        <f>IF(D23=0,"Floor area in cell D23 missing",D217/(D23*1000000000))</f>
        <v>0</v>
      </c>
      <c r="E229" s="323"/>
      <c r="F229" s="141" t="s">
        <v>144</v>
      </c>
      <c r="G229" s="457" t="s">
        <v>14</v>
      </c>
      <c r="H229" s="487"/>
    </row>
    <row r="230" spans="1:8" ht="11.25" customHeight="1" x14ac:dyDescent="0.2">
      <c r="A230" s="680"/>
      <c r="B230" s="683"/>
      <c r="C230" s="236" t="s">
        <v>25</v>
      </c>
      <c r="D230" s="601">
        <f>IF(D24=0,"Floor area in cell D24 missing",D218/(D24*1000000000))</f>
        <v>0</v>
      </c>
      <c r="E230" s="332"/>
      <c r="F230" s="141" t="s">
        <v>144</v>
      </c>
      <c r="G230" s="457" t="s">
        <v>14</v>
      </c>
      <c r="H230" s="487"/>
    </row>
    <row r="231" spans="1:8" ht="11.25" customHeight="1" x14ac:dyDescent="0.2">
      <c r="A231" s="680"/>
      <c r="B231" s="683"/>
      <c r="C231" s="236" t="s">
        <v>26</v>
      </c>
      <c r="D231" s="601">
        <f>IF(D25=0,"Floor area in cell D25 missing",D219/(D25*1000000000))</f>
        <v>0</v>
      </c>
      <c r="E231" s="332"/>
      <c r="F231" s="141" t="s">
        <v>144</v>
      </c>
      <c r="G231" s="457" t="s">
        <v>14</v>
      </c>
      <c r="H231" s="487"/>
    </row>
    <row r="232" spans="1:8" ht="11.25" customHeight="1" x14ac:dyDescent="0.2">
      <c r="A232" s="680"/>
      <c r="B232" s="683"/>
      <c r="C232" s="237" t="s">
        <v>27</v>
      </c>
      <c r="D232" s="601">
        <f>IF(D26=0,"Floor area in cell D26 missing",D220/(D26*1000000000))</f>
        <v>0</v>
      </c>
      <c r="E232" s="332"/>
      <c r="F232" s="141" t="s">
        <v>144</v>
      </c>
      <c r="G232" s="457" t="s">
        <v>14</v>
      </c>
      <c r="H232" s="487"/>
    </row>
    <row r="233" spans="1:8" ht="11.25" customHeight="1" x14ac:dyDescent="0.2">
      <c r="A233" s="680"/>
      <c r="B233" s="683"/>
      <c r="C233" s="236" t="s">
        <v>28</v>
      </c>
      <c r="D233" s="601" t="str">
        <f>IF(D27=0,"Floor area in cell D27 missing",D221/(D27*1000000000))</f>
        <v>Floor area in cell D27 missing</v>
      </c>
      <c r="E233" s="332"/>
      <c r="F233" s="141" t="s">
        <v>144</v>
      </c>
      <c r="G233" s="457" t="s">
        <v>14</v>
      </c>
      <c r="H233" s="487"/>
    </row>
    <row r="234" spans="1:8" ht="11.25" customHeight="1" x14ac:dyDescent="0.2">
      <c r="A234" s="680"/>
      <c r="B234" s="683"/>
      <c r="C234" s="236" t="s">
        <v>29</v>
      </c>
      <c r="D234" s="601">
        <f>IF(D28=0,"Floor area in cell D28 missing",D222/(D28*1000000000))</f>
        <v>0</v>
      </c>
      <c r="E234" s="307"/>
      <c r="F234" s="141" t="s">
        <v>144</v>
      </c>
      <c r="G234" s="457" t="s">
        <v>14</v>
      </c>
      <c r="H234" s="487"/>
    </row>
    <row r="235" spans="1:8" ht="11.25" customHeight="1" thickBot="1" x14ac:dyDescent="0.25">
      <c r="A235" s="681"/>
      <c r="B235" s="685"/>
      <c r="C235" s="241" t="s">
        <v>149</v>
      </c>
      <c r="D235" s="636">
        <f>IF(D30=0,"Floor area in cell D30 missing",D223/(D30))*1000000000</f>
        <v>4.2782459604889516</v>
      </c>
      <c r="E235" s="309"/>
      <c r="F235" s="190" t="s">
        <v>144</v>
      </c>
      <c r="G235" s="448" t="s">
        <v>10</v>
      </c>
      <c r="H235" s="487" t="s">
        <v>148</v>
      </c>
    </row>
    <row r="236" spans="1:8" ht="11.25" customHeight="1" thickTop="1" x14ac:dyDescent="0.2">
      <c r="A236" s="679">
        <v>23</v>
      </c>
      <c r="B236" s="386" t="s">
        <v>150</v>
      </c>
      <c r="C236" s="204"/>
      <c r="D236" s="326">
        <f>SUM(D237:D238)</f>
        <v>-182560000.00000012</v>
      </c>
      <c r="E236" s="452"/>
      <c r="F236" s="205" t="s">
        <v>151</v>
      </c>
      <c r="G236" s="411" t="s">
        <v>10</v>
      </c>
      <c r="H236" s="481" t="s">
        <v>152</v>
      </c>
    </row>
    <row r="237" spans="1:8" ht="11.25" customHeight="1" x14ac:dyDescent="0.2">
      <c r="A237" s="680"/>
      <c r="B237" s="139"/>
      <c r="C237" s="150" t="s">
        <v>72</v>
      </c>
      <c r="D237" s="223">
        <v>-131380000.0000001</v>
      </c>
      <c r="E237" s="303"/>
      <c r="F237" s="142" t="s">
        <v>151</v>
      </c>
      <c r="G237" s="412" t="s">
        <v>10</v>
      </c>
      <c r="H237" s="481" t="s">
        <v>153</v>
      </c>
    </row>
    <row r="238" spans="1:8" ht="11.25" customHeight="1" thickBot="1" x14ac:dyDescent="0.25">
      <c r="A238" s="680"/>
      <c r="B238" s="140"/>
      <c r="C238" s="458" t="s">
        <v>127</v>
      </c>
      <c r="D238" s="459">
        <v>-51180000.000000007</v>
      </c>
      <c r="E238" s="316"/>
      <c r="F238" s="138" t="s">
        <v>151</v>
      </c>
      <c r="G238" s="447" t="s">
        <v>10</v>
      </c>
      <c r="H238" s="481" t="s">
        <v>154</v>
      </c>
    </row>
    <row r="239" spans="1:8" ht="11.25" customHeight="1" x14ac:dyDescent="0.2">
      <c r="A239" s="676">
        <v>24</v>
      </c>
      <c r="B239" s="238" t="s">
        <v>155</v>
      </c>
      <c r="C239" s="149" t="s">
        <v>156</v>
      </c>
      <c r="D239" s="227"/>
      <c r="E239" s="331"/>
      <c r="F239" s="335"/>
      <c r="G239" s="392"/>
      <c r="H239" s="490" t="s">
        <v>157</v>
      </c>
    </row>
    <row r="240" spans="1:8" ht="11.25" customHeight="1" x14ac:dyDescent="0.2">
      <c r="A240" s="677"/>
      <c r="B240" s="678" t="s">
        <v>158</v>
      </c>
      <c r="C240" s="180" t="s">
        <v>159</v>
      </c>
      <c r="D240" s="586">
        <v>0.19</v>
      </c>
      <c r="E240" s="321"/>
      <c r="F240" s="336" t="s">
        <v>160</v>
      </c>
      <c r="G240" s="218" t="s">
        <v>10</v>
      </c>
      <c r="H240" s="481" t="s">
        <v>161</v>
      </c>
    </row>
    <row r="241" spans="1:8" ht="11.25" customHeight="1" x14ac:dyDescent="0.2">
      <c r="A241" s="677"/>
      <c r="B241" s="674"/>
      <c r="C241" s="182" t="s">
        <v>162</v>
      </c>
      <c r="D241" s="587">
        <v>0.04</v>
      </c>
      <c r="E241" s="307"/>
      <c r="F241" s="337" t="s">
        <v>160</v>
      </c>
      <c r="G241" s="368" t="s">
        <v>10</v>
      </c>
      <c r="H241" s="487"/>
    </row>
    <row r="242" spans="1:8" ht="11.25" customHeight="1" x14ac:dyDescent="0.2">
      <c r="A242" s="677"/>
      <c r="B242" s="674"/>
      <c r="C242" s="182" t="s">
        <v>163</v>
      </c>
      <c r="D242" s="587">
        <v>0.56999999999999995</v>
      </c>
      <c r="E242" s="307"/>
      <c r="F242" s="337" t="s">
        <v>160</v>
      </c>
      <c r="G242" s="368" t="s">
        <v>10</v>
      </c>
      <c r="H242" s="487"/>
    </row>
    <row r="243" spans="1:8" ht="11.25" customHeight="1" x14ac:dyDescent="0.2">
      <c r="A243" s="677"/>
      <c r="B243" s="674"/>
      <c r="C243" s="182" t="s">
        <v>164</v>
      </c>
      <c r="D243" s="645"/>
      <c r="E243" s="307"/>
      <c r="F243" s="337" t="s">
        <v>160</v>
      </c>
      <c r="G243" s="368" t="s">
        <v>10</v>
      </c>
      <c r="H243" s="487"/>
    </row>
    <row r="244" spans="1:8" ht="11.25" customHeight="1" x14ac:dyDescent="0.2">
      <c r="A244" s="677"/>
      <c r="B244" s="674"/>
      <c r="C244" s="182" t="s">
        <v>165</v>
      </c>
      <c r="D244" s="587">
        <v>1.1000000000000001</v>
      </c>
      <c r="E244" s="307"/>
      <c r="F244" s="337" t="s">
        <v>160</v>
      </c>
      <c r="G244" s="368" t="s">
        <v>10</v>
      </c>
      <c r="H244" s="487"/>
    </row>
    <row r="245" spans="1:8" ht="11.25" customHeight="1" x14ac:dyDescent="0.2">
      <c r="A245" s="677"/>
      <c r="B245" s="673" t="s">
        <v>166</v>
      </c>
      <c r="C245" s="180" t="s">
        <v>159</v>
      </c>
      <c r="D245" s="586">
        <v>0.86</v>
      </c>
      <c r="E245" s="321"/>
      <c r="F245" s="336" t="s">
        <v>160</v>
      </c>
      <c r="G245" s="218" t="s">
        <v>10</v>
      </c>
      <c r="H245" s="487"/>
    </row>
    <row r="246" spans="1:8" ht="11.25" customHeight="1" x14ac:dyDescent="0.2">
      <c r="A246" s="677"/>
      <c r="B246" s="674"/>
      <c r="C246" s="182" t="s">
        <v>162</v>
      </c>
      <c r="D246" s="587">
        <v>1.55</v>
      </c>
      <c r="E246" s="307"/>
      <c r="F246" s="337" t="s">
        <v>160</v>
      </c>
      <c r="G246" s="368" t="s">
        <v>10</v>
      </c>
      <c r="H246" s="487"/>
    </row>
    <row r="247" spans="1:8" ht="11.25" customHeight="1" x14ac:dyDescent="0.2">
      <c r="A247" s="677"/>
      <c r="B247" s="674"/>
      <c r="C247" s="182" t="s">
        <v>163</v>
      </c>
      <c r="D247" s="587">
        <v>0.68</v>
      </c>
      <c r="E247" s="307"/>
      <c r="F247" s="337" t="s">
        <v>160</v>
      </c>
      <c r="G247" s="368" t="s">
        <v>10</v>
      </c>
      <c r="H247" s="487"/>
    </row>
    <row r="248" spans="1:8" ht="11.25" customHeight="1" x14ac:dyDescent="0.2">
      <c r="A248" s="677"/>
      <c r="B248" s="674"/>
      <c r="C248" s="182" t="s">
        <v>164</v>
      </c>
      <c r="D248" s="587">
        <v>1.2</v>
      </c>
      <c r="E248" s="307"/>
      <c r="F248" s="337" t="s">
        <v>160</v>
      </c>
      <c r="G248" s="368" t="s">
        <v>10</v>
      </c>
      <c r="H248" s="487"/>
    </row>
    <row r="249" spans="1:8" ht="11.25" customHeight="1" x14ac:dyDescent="0.2">
      <c r="A249" s="677"/>
      <c r="B249" s="674"/>
      <c r="C249" s="182" t="s">
        <v>165</v>
      </c>
      <c r="D249" s="645"/>
      <c r="E249" s="307"/>
      <c r="F249" s="337" t="s">
        <v>160</v>
      </c>
      <c r="G249" s="368" t="s">
        <v>10</v>
      </c>
      <c r="H249" s="487"/>
    </row>
    <row r="250" spans="1:8" ht="11.25" customHeight="1" x14ac:dyDescent="0.2">
      <c r="A250" s="677"/>
      <c r="B250" s="673" t="s">
        <v>167</v>
      </c>
      <c r="C250" s="180" t="s">
        <v>159</v>
      </c>
      <c r="D250" s="586">
        <v>1.05</v>
      </c>
      <c r="E250" s="321"/>
      <c r="F250" s="336" t="s">
        <v>160</v>
      </c>
      <c r="G250" s="218" t="s">
        <v>10</v>
      </c>
      <c r="H250" s="487"/>
    </row>
    <row r="251" spans="1:8" ht="11.25" customHeight="1" x14ac:dyDescent="0.2">
      <c r="A251" s="677"/>
      <c r="B251" s="674"/>
      <c r="C251" s="182" t="s">
        <v>162</v>
      </c>
      <c r="D251" s="587">
        <v>1.6</v>
      </c>
      <c r="E251" s="307"/>
      <c r="F251" s="337" t="s">
        <v>160</v>
      </c>
      <c r="G251" s="368" t="s">
        <v>10</v>
      </c>
      <c r="H251" s="487"/>
    </row>
    <row r="252" spans="1:8" ht="11.25" customHeight="1" x14ac:dyDescent="0.2">
      <c r="A252" s="677"/>
      <c r="B252" s="674"/>
      <c r="C252" s="182" t="s">
        <v>163</v>
      </c>
      <c r="D252" s="587">
        <v>1.24</v>
      </c>
      <c r="E252" s="307"/>
      <c r="F252" s="337" t="s">
        <v>160</v>
      </c>
      <c r="G252" s="368" t="s">
        <v>10</v>
      </c>
      <c r="H252" s="487"/>
    </row>
    <row r="253" spans="1:8" ht="11.25" customHeight="1" x14ac:dyDescent="0.2">
      <c r="A253" s="677"/>
      <c r="B253" s="674"/>
      <c r="C253" s="182" t="s">
        <v>164</v>
      </c>
      <c r="D253" s="587">
        <v>1.2</v>
      </c>
      <c r="E253" s="307"/>
      <c r="F253" s="337" t="s">
        <v>160</v>
      </c>
      <c r="G253" s="368" t="s">
        <v>10</v>
      </c>
      <c r="H253" s="487"/>
    </row>
    <row r="254" spans="1:8" ht="11.25" customHeight="1" x14ac:dyDescent="0.2">
      <c r="A254" s="677"/>
      <c r="B254" s="674"/>
      <c r="C254" s="182" t="s">
        <v>165</v>
      </c>
      <c r="D254" s="587">
        <v>1.1000000000000001</v>
      </c>
      <c r="E254" s="307"/>
      <c r="F254" s="337" t="s">
        <v>160</v>
      </c>
      <c r="G254" s="368" t="s">
        <v>10</v>
      </c>
      <c r="H254" s="487"/>
    </row>
    <row r="255" spans="1:8" ht="1.1499999999999999" customHeight="1" thickBot="1" x14ac:dyDescent="0.25">
      <c r="A255" s="168"/>
      <c r="B255" s="144"/>
      <c r="C255" s="178"/>
      <c r="D255" s="275"/>
      <c r="E255" s="275"/>
      <c r="F255" s="118"/>
      <c r="G255" s="179"/>
      <c r="H255" s="491"/>
    </row>
    <row r="256" spans="1:8" hidden="1" x14ac:dyDescent="0.2">
      <c r="A256" s="168"/>
      <c r="B256" s="144"/>
      <c r="C256" s="178"/>
      <c r="D256" s="275"/>
      <c r="E256" s="275"/>
      <c r="F256" s="118"/>
      <c r="G256" s="179"/>
      <c r="H256" s="492"/>
    </row>
    <row r="257" spans="1:8" ht="1.5" hidden="1" customHeight="1" x14ac:dyDescent="0.2">
      <c r="A257" s="168"/>
      <c r="B257" s="144"/>
      <c r="C257" s="178"/>
      <c r="D257" s="275"/>
      <c r="E257" s="275"/>
      <c r="F257" s="118"/>
      <c r="G257" s="179"/>
      <c r="H257" s="492"/>
    </row>
    <row r="258" spans="1:8" hidden="1" x14ac:dyDescent="0.2">
      <c r="A258" s="168"/>
      <c r="B258" s="144"/>
      <c r="C258" s="178"/>
      <c r="D258" s="275"/>
      <c r="E258" s="275"/>
      <c r="F258" s="118"/>
      <c r="G258" s="179"/>
      <c r="H258" s="492"/>
    </row>
    <row r="259" spans="1:8" hidden="1" x14ac:dyDescent="0.2">
      <c r="A259" s="184">
        <v>56</v>
      </c>
      <c r="B259" s="111" t="s">
        <v>168</v>
      </c>
      <c r="C259" s="151"/>
      <c r="D259" s="272"/>
      <c r="E259" s="272"/>
      <c r="F259" s="127"/>
      <c r="G259" s="164" t="s">
        <v>10</v>
      </c>
      <c r="H259" s="492">
        <v>1</v>
      </c>
    </row>
    <row r="260" spans="1:8" hidden="1" x14ac:dyDescent="0.2">
      <c r="A260" s="184">
        <v>57</v>
      </c>
      <c r="B260" s="101" t="s">
        <v>169</v>
      </c>
      <c r="C260" s="148"/>
      <c r="D260" s="268"/>
      <c r="E260" s="268"/>
      <c r="F260" s="109"/>
      <c r="G260" s="169" t="s">
        <v>10</v>
      </c>
      <c r="H260" s="492">
        <v>1</v>
      </c>
    </row>
    <row r="261" spans="1:8" ht="12" hidden="1" thickBot="1" x14ac:dyDescent="0.25">
      <c r="A261" s="174">
        <v>58</v>
      </c>
      <c r="B261" s="175" t="s">
        <v>170</v>
      </c>
      <c r="C261" s="152"/>
      <c r="D261" s="276"/>
      <c r="E261" s="276"/>
      <c r="F261" s="176"/>
      <c r="G261" s="177" t="s">
        <v>10</v>
      </c>
      <c r="H261" s="492">
        <v>1</v>
      </c>
    </row>
    <row r="262" spans="1:8" hidden="1" x14ac:dyDescent="0.2">
      <c r="A262" s="185">
        <v>59</v>
      </c>
      <c r="B262" s="122" t="s">
        <v>171</v>
      </c>
      <c r="C262" s="149" t="s">
        <v>172</v>
      </c>
      <c r="D262" s="227"/>
      <c r="E262" s="227"/>
      <c r="F262" s="126"/>
      <c r="G262" s="136" t="s">
        <v>10</v>
      </c>
      <c r="H262" s="492">
        <v>1</v>
      </c>
    </row>
    <row r="263" spans="1:8" hidden="1" x14ac:dyDescent="0.2">
      <c r="A263" s="108">
        <v>60</v>
      </c>
      <c r="B263" s="101" t="s">
        <v>171</v>
      </c>
      <c r="C263" s="148" t="s">
        <v>173</v>
      </c>
      <c r="D263" s="268"/>
      <c r="E263" s="268"/>
      <c r="F263" s="109"/>
      <c r="G263" s="169" t="s">
        <v>10</v>
      </c>
      <c r="H263" s="492">
        <v>1</v>
      </c>
    </row>
    <row r="264" spans="1:8" hidden="1" x14ac:dyDescent="0.2">
      <c r="A264" s="108">
        <v>61</v>
      </c>
      <c r="B264" s="102" t="s">
        <v>171</v>
      </c>
      <c r="C264" s="154" t="s">
        <v>174</v>
      </c>
      <c r="D264" s="271"/>
      <c r="E264" s="271"/>
      <c r="F264" s="137"/>
      <c r="G264" s="170" t="s">
        <v>175</v>
      </c>
      <c r="H264" s="492">
        <v>4</v>
      </c>
    </row>
    <row r="265" spans="1:8" ht="11.25" customHeight="1" thickTop="1" x14ac:dyDescent="0.2">
      <c r="A265" s="670">
        <v>25</v>
      </c>
      <c r="B265" s="238" t="s">
        <v>176</v>
      </c>
      <c r="C265" s="410"/>
      <c r="D265" s="410"/>
      <c r="E265" s="456"/>
      <c r="F265" s="205"/>
      <c r="G265" s="411"/>
      <c r="H265" s="493"/>
    </row>
    <row r="266" spans="1:8" ht="11.25" customHeight="1" x14ac:dyDescent="0.2">
      <c r="A266" s="671"/>
      <c r="B266" s="673"/>
      <c r="C266" s="574" t="s">
        <v>177</v>
      </c>
      <c r="D266" s="470" t="s">
        <v>445</v>
      </c>
      <c r="E266" s="304"/>
      <c r="F266" s="142" t="s">
        <v>94</v>
      </c>
      <c r="G266" s="442" t="s">
        <v>10</v>
      </c>
      <c r="H266" s="487"/>
    </row>
    <row r="267" spans="1:8" ht="11.25" customHeight="1" x14ac:dyDescent="0.2">
      <c r="A267" s="671"/>
      <c r="B267" s="674"/>
      <c r="C267" s="574" t="s">
        <v>178</v>
      </c>
      <c r="D267" s="471">
        <v>0.06</v>
      </c>
      <c r="E267" s="304"/>
      <c r="F267" s="142" t="s">
        <v>94</v>
      </c>
      <c r="G267" s="442" t="s">
        <v>10</v>
      </c>
      <c r="H267" s="481" t="s">
        <v>179</v>
      </c>
    </row>
    <row r="268" spans="1:8" ht="11.25" customHeight="1" x14ac:dyDescent="0.2">
      <c r="A268" s="671"/>
      <c r="B268" s="674"/>
      <c r="C268" s="574" t="s">
        <v>180</v>
      </c>
      <c r="D268" s="618" t="s">
        <v>237</v>
      </c>
      <c r="E268" s="304"/>
      <c r="F268" s="142" t="s">
        <v>181</v>
      </c>
      <c r="G268" s="442" t="s">
        <v>10</v>
      </c>
      <c r="H268" s="481"/>
    </row>
    <row r="269" spans="1:8" ht="12" customHeight="1" thickBot="1" x14ac:dyDescent="0.25">
      <c r="A269" s="672"/>
      <c r="B269" s="675"/>
      <c r="C269" s="580" t="s">
        <v>182</v>
      </c>
      <c r="D269" s="668"/>
      <c r="E269" s="334"/>
      <c r="F269" s="167"/>
      <c r="G269" s="473"/>
      <c r="H269" s="494"/>
    </row>
    <row r="275" spans="1:1" ht="11.25" hidden="1" customHeight="1" x14ac:dyDescent="0.2">
      <c r="A275" s="465" t="s">
        <v>183</v>
      </c>
    </row>
    <row r="276" spans="1:1" ht="11.25" hidden="1" customHeight="1" x14ac:dyDescent="0.2">
      <c r="A276" s="465" t="s">
        <v>184</v>
      </c>
    </row>
  </sheetData>
  <sheetProtection algorithmName="SHA-512" hashValue="RJU6nKE9q3L0H3ig/8FRynvwwzjk1xTGYW1fQAMglNOmeL9F4cUcslGEqxT5siWVaZ9BnrzZOZAZRVLgu3sABQ==" saltValue="Vq3OxsPrAeK83JTKaXyGew==" spinCount="100000" sheet="1" objects="1" scenarios="1"/>
  <mergeCells count="63">
    <mergeCell ref="B146:B149"/>
    <mergeCell ref="B162:B165"/>
    <mergeCell ref="B166:B173"/>
    <mergeCell ref="B150:B153"/>
    <mergeCell ref="B154:B157"/>
    <mergeCell ref="B158:B160"/>
    <mergeCell ref="A174:A180"/>
    <mergeCell ref="A181:A193"/>
    <mergeCell ref="A128:A144"/>
    <mergeCell ref="A145:A160"/>
    <mergeCell ref="A161:A173"/>
    <mergeCell ref="B3:B7"/>
    <mergeCell ref="B88:B91"/>
    <mergeCell ref="B43:B52"/>
    <mergeCell ref="B65:B74"/>
    <mergeCell ref="B82:B83"/>
    <mergeCell ref="B85:B86"/>
    <mergeCell ref="B54:B63"/>
    <mergeCell ref="B8:B16"/>
    <mergeCell ref="B18:B21"/>
    <mergeCell ref="B22:B30"/>
    <mergeCell ref="B32:B41"/>
    <mergeCell ref="B92:B100"/>
    <mergeCell ref="B137:B140"/>
    <mergeCell ref="B141:B144"/>
    <mergeCell ref="B129:B132"/>
    <mergeCell ref="B133:B136"/>
    <mergeCell ref="B116:B119"/>
    <mergeCell ref="B120:B123"/>
    <mergeCell ref="B124:B127"/>
    <mergeCell ref="B112:B115"/>
    <mergeCell ref="A3:A16"/>
    <mergeCell ref="A111:A127"/>
    <mergeCell ref="A101:A110"/>
    <mergeCell ref="A64:A74"/>
    <mergeCell ref="A75:A77"/>
    <mergeCell ref="A78:A80"/>
    <mergeCell ref="A81:A83"/>
    <mergeCell ref="A84:A86"/>
    <mergeCell ref="A17:A30"/>
    <mergeCell ref="A31:A41"/>
    <mergeCell ref="A42:A52"/>
    <mergeCell ref="A53:A63"/>
    <mergeCell ref="A87:A100"/>
    <mergeCell ref="A224:A235"/>
    <mergeCell ref="B225:B227"/>
    <mergeCell ref="B228:B235"/>
    <mergeCell ref="A236:A238"/>
    <mergeCell ref="B182:B185"/>
    <mergeCell ref="A194:A200"/>
    <mergeCell ref="A201:A204"/>
    <mergeCell ref="B213:B215"/>
    <mergeCell ref="B186:B193"/>
    <mergeCell ref="A209:A210"/>
    <mergeCell ref="B216:B223"/>
    <mergeCell ref="A212:A223"/>
    <mergeCell ref="A205:A208"/>
    <mergeCell ref="A265:A269"/>
    <mergeCell ref="B266:B269"/>
    <mergeCell ref="B245:B249"/>
    <mergeCell ref="B250:B254"/>
    <mergeCell ref="A239:A254"/>
    <mergeCell ref="B240:B244"/>
  </mergeCells>
  <dataValidations disablePrompts="1" count="1">
    <dataValidation type="list" allowBlank="1" showInputMessage="1" showErrorMessage="1" sqref="F210:F211" xr:uid="{00000000-0002-0000-0000-000000000000}">
      <formula1>$A$275:$A$276</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210" id="{702EFAE6-2112-4E8D-83C8-2BB16503D2ED}">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H113:H160 H162:H269 H2:H111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I159"/>
  <sheetViews>
    <sheetView zoomScale="120" zoomScaleNormal="120" workbookViewId="0">
      <pane ySplit="2" topLeftCell="A119" activePane="bottomLeft" state="frozen"/>
      <selection pane="bottomLeft" activeCell="C134" sqref="C134"/>
    </sheetView>
  </sheetViews>
  <sheetFormatPr defaultRowHeight="11.25" x14ac:dyDescent="0.2"/>
  <cols>
    <col min="1" max="1" width="8.83203125" style="133"/>
    <col min="2" max="2" width="38.1640625" customWidth="1"/>
    <col min="3" max="3" width="53.1640625" customWidth="1"/>
    <col min="4" max="4" width="14.1640625" style="277" customWidth="1"/>
    <col min="5" max="6" width="14" style="277" customWidth="1"/>
    <col min="7" max="7" width="16" customWidth="1"/>
    <col min="8" max="8" width="12.5" customWidth="1"/>
    <col min="9" max="9" width="74.5" customWidth="1"/>
  </cols>
  <sheetData>
    <row r="1" spans="1:9" ht="27" customHeight="1" x14ac:dyDescent="0.2">
      <c r="A1" s="709" t="s">
        <v>0</v>
      </c>
      <c r="B1" s="709" t="s">
        <v>1</v>
      </c>
      <c r="C1" s="709" t="s">
        <v>185</v>
      </c>
      <c r="D1" s="729" t="s">
        <v>186</v>
      </c>
      <c r="E1" s="729"/>
      <c r="F1" s="729"/>
      <c r="G1" s="709" t="s">
        <v>5</v>
      </c>
      <c r="H1" s="709" t="s">
        <v>6</v>
      </c>
      <c r="I1" s="722" t="s">
        <v>187</v>
      </c>
    </row>
    <row r="2" spans="1:9" ht="17.649999999999999" customHeight="1" x14ac:dyDescent="0.2">
      <c r="A2" s="710"/>
      <c r="B2" s="710"/>
      <c r="C2" s="710"/>
      <c r="D2" s="390">
        <v>2030</v>
      </c>
      <c r="E2" s="390">
        <v>2040</v>
      </c>
      <c r="F2" s="390">
        <v>2050</v>
      </c>
      <c r="G2" s="710"/>
      <c r="H2" s="710"/>
      <c r="I2" s="723"/>
    </row>
    <row r="3" spans="1:9" x14ac:dyDescent="0.2">
      <c r="A3" s="730">
        <v>1</v>
      </c>
      <c r="B3" s="289" t="s">
        <v>188</v>
      </c>
      <c r="C3" s="172"/>
      <c r="D3" s="378">
        <f>SUM(D13+D16+D19)</f>
        <v>0</v>
      </c>
      <c r="E3" s="378">
        <f>SUM(E13+E16+E19)</f>
        <v>0</v>
      </c>
      <c r="F3" s="378">
        <f>SUM(F13+F16+F19)</f>
        <v>0</v>
      </c>
      <c r="G3" s="173" t="s">
        <v>38</v>
      </c>
      <c r="H3" s="171" t="s">
        <v>10</v>
      </c>
      <c r="I3" s="396" t="s">
        <v>189</v>
      </c>
    </row>
    <row r="4" spans="1:9" x14ac:dyDescent="0.2">
      <c r="A4" s="677"/>
      <c r="B4" s="727" t="s">
        <v>103</v>
      </c>
      <c r="C4" s="658" t="s">
        <v>85</v>
      </c>
      <c r="D4" s="225">
        <v>51500</v>
      </c>
      <c r="E4" s="225">
        <v>51500</v>
      </c>
      <c r="F4" s="225">
        <v>51500</v>
      </c>
      <c r="G4" s="142" t="s">
        <v>38</v>
      </c>
      <c r="H4" s="357" t="s">
        <v>10</v>
      </c>
      <c r="I4" s="547"/>
    </row>
    <row r="5" spans="1:9" x14ac:dyDescent="0.2">
      <c r="A5" s="677"/>
      <c r="B5" s="728"/>
      <c r="C5" s="659" t="s">
        <v>190</v>
      </c>
      <c r="D5" s="224">
        <v>28400</v>
      </c>
      <c r="E5" s="224">
        <v>28400</v>
      </c>
      <c r="F5" s="224">
        <v>28400</v>
      </c>
      <c r="G5" s="142" t="s">
        <v>38</v>
      </c>
      <c r="H5" s="362" t="s">
        <v>10</v>
      </c>
      <c r="I5" s="476"/>
    </row>
    <row r="6" spans="1:9" x14ac:dyDescent="0.2">
      <c r="A6" s="677"/>
      <c r="B6" s="728"/>
      <c r="C6" s="660" t="s">
        <v>86</v>
      </c>
      <c r="D6" s="225">
        <v>1503.7663999999997</v>
      </c>
      <c r="E6" s="225">
        <v>2610.4001799999992</v>
      </c>
      <c r="F6" s="225">
        <v>3213.1028399999996</v>
      </c>
      <c r="G6" s="142" t="s">
        <v>38</v>
      </c>
      <c r="H6" s="362" t="s">
        <v>10</v>
      </c>
      <c r="I6" s="476"/>
    </row>
    <row r="7" spans="1:9" x14ac:dyDescent="0.2">
      <c r="A7" s="677"/>
      <c r="B7" s="728"/>
      <c r="C7" s="659" t="s">
        <v>191</v>
      </c>
      <c r="D7" s="225">
        <v>1503.7663999999997</v>
      </c>
      <c r="E7" s="225">
        <v>2610.4001799999992</v>
      </c>
      <c r="F7" s="225">
        <v>0</v>
      </c>
      <c r="G7" s="142" t="s">
        <v>38</v>
      </c>
      <c r="H7" s="362" t="s">
        <v>10</v>
      </c>
      <c r="I7" s="476" t="s">
        <v>192</v>
      </c>
    </row>
    <row r="8" spans="1:9" x14ac:dyDescent="0.2">
      <c r="A8" s="677"/>
      <c r="B8" s="728"/>
      <c r="C8" s="661" t="s">
        <v>193</v>
      </c>
      <c r="D8" s="609">
        <v>2.6</v>
      </c>
      <c r="E8" s="609">
        <v>2.2000000000000002</v>
      </c>
      <c r="F8" s="609">
        <v>1.2</v>
      </c>
      <c r="G8" s="142" t="s">
        <v>94</v>
      </c>
      <c r="H8" s="363" t="s">
        <v>10</v>
      </c>
      <c r="I8" s="476" t="s">
        <v>194</v>
      </c>
    </row>
    <row r="9" spans="1:9" x14ac:dyDescent="0.2">
      <c r="A9" s="677"/>
      <c r="B9" s="728"/>
      <c r="C9" s="661" t="s">
        <v>195</v>
      </c>
      <c r="D9" s="609">
        <v>2.6</v>
      </c>
      <c r="E9" s="609">
        <v>2.2000000000000002</v>
      </c>
      <c r="F9" s="609">
        <v>1.2</v>
      </c>
      <c r="G9" s="138" t="s">
        <v>94</v>
      </c>
      <c r="H9" s="363" t="s">
        <v>10</v>
      </c>
      <c r="I9" s="476" t="s">
        <v>194</v>
      </c>
    </row>
    <row r="10" spans="1:9" x14ac:dyDescent="0.2">
      <c r="A10" s="677"/>
      <c r="B10" s="728"/>
      <c r="C10" s="661" t="s">
        <v>196</v>
      </c>
      <c r="D10" s="610">
        <v>2.9</v>
      </c>
      <c r="E10" s="610">
        <v>2.1</v>
      </c>
      <c r="F10" s="610">
        <v>1</v>
      </c>
      <c r="G10" s="143" t="s">
        <v>94</v>
      </c>
      <c r="H10" s="166" t="s">
        <v>10</v>
      </c>
      <c r="I10" s="476" t="s">
        <v>194</v>
      </c>
    </row>
    <row r="11" spans="1:9" x14ac:dyDescent="0.2">
      <c r="A11" s="677"/>
      <c r="B11" s="691" t="s">
        <v>97</v>
      </c>
      <c r="C11" s="660" t="s">
        <v>85</v>
      </c>
      <c r="D11" s="594"/>
      <c r="E11" s="594"/>
      <c r="F11" s="594"/>
      <c r="G11" s="142" t="s">
        <v>38</v>
      </c>
      <c r="H11" s="360" t="s">
        <v>14</v>
      </c>
      <c r="I11" s="478"/>
    </row>
    <row r="12" spans="1:9" x14ac:dyDescent="0.2">
      <c r="A12" s="677"/>
      <c r="B12" s="692"/>
      <c r="C12" s="660" t="s">
        <v>86</v>
      </c>
      <c r="D12" s="594"/>
      <c r="E12" s="594"/>
      <c r="F12" s="594"/>
      <c r="G12" s="142" t="s">
        <v>38</v>
      </c>
      <c r="H12" s="360" t="s">
        <v>14</v>
      </c>
      <c r="I12" s="478"/>
    </row>
    <row r="13" spans="1:9" x14ac:dyDescent="0.2">
      <c r="A13" s="677"/>
      <c r="B13" s="693"/>
      <c r="C13" s="661" t="s">
        <v>88</v>
      </c>
      <c r="D13" s="518">
        <f>D12+D11</f>
        <v>0</v>
      </c>
      <c r="E13" s="518">
        <f>E12+E11</f>
        <v>0</v>
      </c>
      <c r="F13" s="518">
        <f>F12+F11</f>
        <v>0</v>
      </c>
      <c r="G13" s="143" t="s">
        <v>38</v>
      </c>
      <c r="H13" s="361" t="s">
        <v>14</v>
      </c>
      <c r="I13" s="478"/>
    </row>
    <row r="14" spans="1:9" x14ac:dyDescent="0.2">
      <c r="A14" s="677"/>
      <c r="B14" s="691" t="s">
        <v>89</v>
      </c>
      <c r="C14" s="658" t="s">
        <v>85</v>
      </c>
      <c r="D14" s="593"/>
      <c r="E14" s="593"/>
      <c r="F14" s="593"/>
      <c r="G14" s="130" t="s">
        <v>38</v>
      </c>
      <c r="H14" s="357" t="s">
        <v>14</v>
      </c>
      <c r="I14" s="478"/>
    </row>
    <row r="15" spans="1:9" x14ac:dyDescent="0.2">
      <c r="A15" s="677"/>
      <c r="B15" s="692"/>
      <c r="C15" s="660" t="s">
        <v>86</v>
      </c>
      <c r="D15" s="597"/>
      <c r="E15" s="597"/>
      <c r="F15" s="597"/>
      <c r="G15" s="142" t="s">
        <v>38</v>
      </c>
      <c r="H15" s="362" t="s">
        <v>14</v>
      </c>
      <c r="I15" s="478"/>
    </row>
    <row r="16" spans="1:9" x14ac:dyDescent="0.2">
      <c r="A16" s="677"/>
      <c r="B16" s="693"/>
      <c r="C16" s="661" t="s">
        <v>88</v>
      </c>
      <c r="D16" s="518">
        <f>D15+D14</f>
        <v>0</v>
      </c>
      <c r="E16" s="518">
        <f>E15+E14</f>
        <v>0</v>
      </c>
      <c r="F16" s="518">
        <f>F15+F14</f>
        <v>0</v>
      </c>
      <c r="G16" s="132" t="s">
        <v>38</v>
      </c>
      <c r="H16" s="361" t="s">
        <v>14</v>
      </c>
      <c r="I16" s="478"/>
    </row>
    <row r="17" spans="1:9" x14ac:dyDescent="0.2">
      <c r="A17" s="677"/>
      <c r="B17" s="691" t="s">
        <v>98</v>
      </c>
      <c r="C17" s="658" t="s">
        <v>85</v>
      </c>
      <c r="D17" s="593"/>
      <c r="E17" s="593"/>
      <c r="F17" s="593"/>
      <c r="G17" s="130" t="s">
        <v>38</v>
      </c>
      <c r="H17" s="357" t="s">
        <v>14</v>
      </c>
      <c r="I17" s="478"/>
    </row>
    <row r="18" spans="1:9" x14ac:dyDescent="0.2">
      <c r="A18" s="677"/>
      <c r="B18" s="692"/>
      <c r="C18" s="660" t="s">
        <v>86</v>
      </c>
      <c r="D18" s="597"/>
      <c r="E18" s="597"/>
      <c r="F18" s="597"/>
      <c r="G18" s="142" t="s">
        <v>38</v>
      </c>
      <c r="H18" s="362" t="s">
        <v>14</v>
      </c>
      <c r="I18" s="478"/>
    </row>
    <row r="19" spans="1:9" ht="12" thickBot="1" x14ac:dyDescent="0.25">
      <c r="A19" s="731"/>
      <c r="B19" s="693"/>
      <c r="C19" s="662" t="s">
        <v>88</v>
      </c>
      <c r="D19" s="542">
        <f>D18+D17</f>
        <v>0</v>
      </c>
      <c r="E19" s="542">
        <f>E18+E17</f>
        <v>0</v>
      </c>
      <c r="F19" s="542">
        <f>F18+F17</f>
        <v>0</v>
      </c>
      <c r="G19" s="190" t="s">
        <v>38</v>
      </c>
      <c r="H19" s="194" t="s">
        <v>14</v>
      </c>
      <c r="I19" s="478"/>
    </row>
    <row r="20" spans="1:9" ht="12" thickTop="1" x14ac:dyDescent="0.2">
      <c r="A20" s="724">
        <v>2</v>
      </c>
      <c r="B20" s="312" t="s">
        <v>197</v>
      </c>
      <c r="C20" s="172"/>
      <c r="D20" s="378">
        <f>SUM(D27+D30+D33)</f>
        <v>0</v>
      </c>
      <c r="E20" s="378">
        <f>SUM(E27+E30+E33)</f>
        <v>0</v>
      </c>
      <c r="F20" s="378">
        <f>SUM(F27+F30+F33)</f>
        <v>0</v>
      </c>
      <c r="G20" s="173" t="s">
        <v>33</v>
      </c>
      <c r="H20" s="171" t="s">
        <v>10</v>
      </c>
      <c r="I20" s="396" t="s">
        <v>198</v>
      </c>
    </row>
    <row r="21" spans="1:9" x14ac:dyDescent="0.2">
      <c r="A21" s="725"/>
      <c r="B21" s="727" t="s">
        <v>103</v>
      </c>
      <c r="C21" s="658" t="s">
        <v>85</v>
      </c>
      <c r="D21" s="223">
        <v>9701000</v>
      </c>
      <c r="E21" s="223">
        <v>9701000</v>
      </c>
      <c r="F21" s="223">
        <v>9701000</v>
      </c>
      <c r="G21" s="130" t="s">
        <v>33</v>
      </c>
      <c r="H21" s="131" t="s">
        <v>10</v>
      </c>
      <c r="I21" s="476"/>
    </row>
    <row r="22" spans="1:9" x14ac:dyDescent="0.2">
      <c r="A22" s="725"/>
      <c r="B22" s="728"/>
      <c r="C22" s="659" t="s">
        <v>190</v>
      </c>
      <c r="D22" s="224">
        <v>5336000</v>
      </c>
      <c r="E22" s="224">
        <v>5336000</v>
      </c>
      <c r="F22" s="224">
        <v>5336000</v>
      </c>
      <c r="G22" s="142" t="s">
        <v>33</v>
      </c>
      <c r="H22" s="162" t="s">
        <v>10</v>
      </c>
      <c r="I22" s="478"/>
    </row>
    <row r="23" spans="1:9" x14ac:dyDescent="0.2">
      <c r="A23" s="725"/>
      <c r="B23" s="728"/>
      <c r="C23" s="660" t="s">
        <v>86</v>
      </c>
      <c r="D23" s="225">
        <v>1353000</v>
      </c>
      <c r="E23" s="225">
        <v>2349000</v>
      </c>
      <c r="F23" s="225">
        <v>2892000</v>
      </c>
      <c r="G23" s="142" t="s">
        <v>33</v>
      </c>
      <c r="H23" s="162" t="s">
        <v>10</v>
      </c>
      <c r="I23" s="476"/>
    </row>
    <row r="24" spans="1:9" x14ac:dyDescent="0.2">
      <c r="A24" s="725"/>
      <c r="B24" s="728"/>
      <c r="C24" s="659" t="s">
        <v>191</v>
      </c>
      <c r="D24" s="459">
        <v>1353000</v>
      </c>
      <c r="E24" s="459">
        <v>2349000</v>
      </c>
      <c r="F24" s="459">
        <v>0</v>
      </c>
      <c r="G24" s="142" t="s">
        <v>33</v>
      </c>
      <c r="H24" s="162" t="s">
        <v>10</v>
      </c>
      <c r="I24" s="476" t="s">
        <v>192</v>
      </c>
    </row>
    <row r="25" spans="1:9" x14ac:dyDescent="0.2">
      <c r="A25" s="725"/>
      <c r="B25" s="691" t="s">
        <v>84</v>
      </c>
      <c r="C25" s="660" t="s">
        <v>85</v>
      </c>
      <c r="D25" s="594"/>
      <c r="E25" s="594"/>
      <c r="F25" s="594"/>
      <c r="G25" s="142" t="s">
        <v>33</v>
      </c>
      <c r="H25" s="360" t="s">
        <v>14</v>
      </c>
      <c r="I25" s="548"/>
    </row>
    <row r="26" spans="1:9" x14ac:dyDescent="0.2">
      <c r="A26" s="725"/>
      <c r="B26" s="692"/>
      <c r="C26" s="660" t="s">
        <v>86</v>
      </c>
      <c r="D26" s="594"/>
      <c r="E26" s="594"/>
      <c r="F26" s="594"/>
      <c r="G26" s="142" t="s">
        <v>33</v>
      </c>
      <c r="H26" s="360" t="s">
        <v>14</v>
      </c>
      <c r="I26" s="478"/>
    </row>
    <row r="27" spans="1:9" x14ac:dyDescent="0.2">
      <c r="A27" s="725"/>
      <c r="B27" s="693"/>
      <c r="C27" s="661" t="s">
        <v>88</v>
      </c>
      <c r="D27" s="518">
        <f>D26+D25</f>
        <v>0</v>
      </c>
      <c r="E27" s="518">
        <f>E26+E25</f>
        <v>0</v>
      </c>
      <c r="F27" s="518">
        <f>F26+F25</f>
        <v>0</v>
      </c>
      <c r="G27" s="143" t="s">
        <v>33</v>
      </c>
      <c r="H27" s="361" t="s">
        <v>14</v>
      </c>
      <c r="I27" s="478"/>
    </row>
    <row r="28" spans="1:9" x14ac:dyDescent="0.2">
      <c r="A28" s="725"/>
      <c r="B28" s="691" t="s">
        <v>89</v>
      </c>
      <c r="C28" s="658" t="s">
        <v>85</v>
      </c>
      <c r="D28" s="593"/>
      <c r="E28" s="593"/>
      <c r="F28" s="593"/>
      <c r="G28" s="130" t="s">
        <v>33</v>
      </c>
      <c r="H28" s="357" t="s">
        <v>14</v>
      </c>
      <c r="I28" s="478"/>
    </row>
    <row r="29" spans="1:9" x14ac:dyDescent="0.2">
      <c r="A29" s="725"/>
      <c r="B29" s="692"/>
      <c r="C29" s="660" t="s">
        <v>86</v>
      </c>
      <c r="D29" s="597"/>
      <c r="E29" s="597"/>
      <c r="F29" s="597"/>
      <c r="G29" s="142" t="s">
        <v>33</v>
      </c>
      <c r="H29" s="362" t="s">
        <v>14</v>
      </c>
      <c r="I29" s="478"/>
    </row>
    <row r="30" spans="1:9" x14ac:dyDescent="0.2">
      <c r="A30" s="725"/>
      <c r="B30" s="693"/>
      <c r="C30" s="661" t="s">
        <v>88</v>
      </c>
      <c r="D30" s="518">
        <f>D29+D28</f>
        <v>0</v>
      </c>
      <c r="E30" s="518">
        <f>E29+E28</f>
        <v>0</v>
      </c>
      <c r="F30" s="518">
        <f>F29+F28</f>
        <v>0</v>
      </c>
      <c r="G30" s="143" t="s">
        <v>33</v>
      </c>
      <c r="H30" s="361" t="s">
        <v>14</v>
      </c>
      <c r="I30" s="478"/>
    </row>
    <row r="31" spans="1:9" x14ac:dyDescent="0.2">
      <c r="A31" s="725"/>
      <c r="B31" s="691" t="s">
        <v>98</v>
      </c>
      <c r="C31" s="658" t="s">
        <v>85</v>
      </c>
      <c r="D31" s="593"/>
      <c r="E31" s="593"/>
      <c r="F31" s="593"/>
      <c r="G31" s="130" t="s">
        <v>33</v>
      </c>
      <c r="H31" s="131" t="s">
        <v>14</v>
      </c>
      <c r="I31" s="478"/>
    </row>
    <row r="32" spans="1:9" x14ac:dyDescent="0.2">
      <c r="A32" s="725"/>
      <c r="B32" s="692"/>
      <c r="C32" s="660" t="s">
        <v>86</v>
      </c>
      <c r="D32" s="597"/>
      <c r="E32" s="597"/>
      <c r="F32" s="597"/>
      <c r="G32" s="142" t="s">
        <v>33</v>
      </c>
      <c r="H32" s="162" t="s">
        <v>14</v>
      </c>
      <c r="I32" s="478"/>
    </row>
    <row r="33" spans="1:9" ht="12" thickBot="1" x14ac:dyDescent="0.25">
      <c r="A33" s="726"/>
      <c r="B33" s="695"/>
      <c r="C33" s="662" t="s">
        <v>88</v>
      </c>
      <c r="D33" s="542">
        <f>D32+D31</f>
        <v>0</v>
      </c>
      <c r="E33" s="542">
        <f>E32+E31</f>
        <v>0</v>
      </c>
      <c r="F33" s="542">
        <f>F32+F31</f>
        <v>0</v>
      </c>
      <c r="G33" s="190" t="s">
        <v>33</v>
      </c>
      <c r="H33" s="194" t="s">
        <v>14</v>
      </c>
      <c r="I33" s="478"/>
    </row>
    <row r="34" spans="1:9" s="107" customFormat="1" ht="12" thickTop="1" x14ac:dyDescent="0.2">
      <c r="A34" s="686">
        <v>3</v>
      </c>
      <c r="B34" s="240" t="s">
        <v>199</v>
      </c>
      <c r="C34" s="196"/>
      <c r="D34" s="543">
        <f>D35+D36</f>
        <v>511190000</v>
      </c>
      <c r="E34" s="543">
        <f>E35+E36</f>
        <v>536797000</v>
      </c>
      <c r="F34" s="543">
        <f>F35+F36</f>
        <v>561512000</v>
      </c>
      <c r="G34" s="348" t="s">
        <v>33</v>
      </c>
      <c r="H34" s="348" t="s">
        <v>14</v>
      </c>
      <c r="I34" s="476" t="s">
        <v>200</v>
      </c>
    </row>
    <row r="35" spans="1:9" s="107" customFormat="1" x14ac:dyDescent="0.2">
      <c r="A35" s="677"/>
      <c r="B35" s="733" t="s">
        <v>11</v>
      </c>
      <c r="C35" s="734"/>
      <c r="D35" s="620">
        <v>364370000</v>
      </c>
      <c r="E35" s="620">
        <v>370240000</v>
      </c>
      <c r="F35" s="620">
        <v>375143000</v>
      </c>
      <c r="G35" s="375" t="s">
        <v>33</v>
      </c>
      <c r="H35" s="369" t="s">
        <v>14</v>
      </c>
      <c r="I35" s="478"/>
    </row>
    <row r="36" spans="1:9" s="107" customFormat="1" ht="12" thickBot="1" x14ac:dyDescent="0.25">
      <c r="A36" s="687"/>
      <c r="B36" s="735" t="s">
        <v>22</v>
      </c>
      <c r="C36" s="736"/>
      <c r="D36" s="621">
        <v>146820000</v>
      </c>
      <c r="E36" s="621">
        <v>166557000</v>
      </c>
      <c r="F36" s="621">
        <v>186369000</v>
      </c>
      <c r="G36" s="376" t="s">
        <v>33</v>
      </c>
      <c r="H36" s="377" t="s">
        <v>14</v>
      </c>
      <c r="I36" s="478"/>
    </row>
    <row r="37" spans="1:9" ht="12" thickTop="1" x14ac:dyDescent="0.2">
      <c r="A37" s="686">
        <v>4</v>
      </c>
      <c r="B37" s="312" t="s">
        <v>201</v>
      </c>
      <c r="C37" s="382"/>
      <c r="D37" s="383"/>
      <c r="E37" s="383"/>
      <c r="F37" s="383"/>
      <c r="G37" s="205" t="s">
        <v>94</v>
      </c>
      <c r="H37" s="195" t="s">
        <v>10</v>
      </c>
      <c r="I37" s="396" t="s">
        <v>202</v>
      </c>
    </row>
    <row r="38" spans="1:9" x14ac:dyDescent="0.2">
      <c r="A38" s="677"/>
      <c r="B38" s="727" t="s">
        <v>103</v>
      </c>
      <c r="C38" s="150" t="s">
        <v>85</v>
      </c>
      <c r="D38" s="471">
        <v>2.8299999999999999E-2</v>
      </c>
      <c r="E38" s="545">
        <v>2.8299999999999999E-2</v>
      </c>
      <c r="F38" s="546">
        <v>2.8299999999999999E-2</v>
      </c>
      <c r="G38" s="130" t="s">
        <v>94</v>
      </c>
      <c r="H38" s="131" t="s">
        <v>10</v>
      </c>
      <c r="I38" s="476" t="s">
        <v>203</v>
      </c>
    </row>
    <row r="39" spans="1:9" x14ac:dyDescent="0.2">
      <c r="A39" s="677"/>
      <c r="B39" s="728"/>
      <c r="C39" s="157" t="s">
        <v>190</v>
      </c>
      <c r="D39" s="466">
        <v>1.5599999999999999E-2</v>
      </c>
      <c r="E39" s="381">
        <v>1.5599999999999999E-2</v>
      </c>
      <c r="F39" s="381">
        <v>1.5599999999999999E-2</v>
      </c>
      <c r="G39" s="142" t="s">
        <v>94</v>
      </c>
      <c r="H39" s="131" t="s">
        <v>10</v>
      </c>
      <c r="I39" s="478"/>
    </row>
    <row r="40" spans="1:9" x14ac:dyDescent="0.2">
      <c r="A40" s="677"/>
      <c r="B40" s="728"/>
      <c r="C40" s="155" t="s">
        <v>86</v>
      </c>
      <c r="D40" s="466">
        <v>1.06E-2</v>
      </c>
      <c r="E40" s="381">
        <v>1.8499999999999999E-2</v>
      </c>
      <c r="F40" s="381">
        <v>2.2700000000000001E-2</v>
      </c>
      <c r="G40" s="142" t="s">
        <v>94</v>
      </c>
      <c r="H40" s="162" t="s">
        <v>10</v>
      </c>
      <c r="I40" s="478"/>
    </row>
    <row r="41" spans="1:9" x14ac:dyDescent="0.2">
      <c r="A41" s="677"/>
      <c r="B41" s="728"/>
      <c r="C41" s="157" t="s">
        <v>191</v>
      </c>
      <c r="D41" s="467">
        <v>1.06E-2</v>
      </c>
      <c r="E41" s="468">
        <v>1.8499999999999999E-2</v>
      </c>
      <c r="F41" s="468">
        <v>0</v>
      </c>
      <c r="G41" s="142" t="s">
        <v>94</v>
      </c>
      <c r="H41" s="162" t="s">
        <v>10</v>
      </c>
      <c r="I41" s="478"/>
    </row>
    <row r="42" spans="1:9" x14ac:dyDescent="0.2">
      <c r="A42" s="677"/>
      <c r="B42" s="737" t="s">
        <v>97</v>
      </c>
      <c r="C42" s="155" t="s">
        <v>85</v>
      </c>
      <c r="D42" s="603"/>
      <c r="E42" s="603"/>
      <c r="F42" s="603"/>
      <c r="G42" s="142" t="s">
        <v>94</v>
      </c>
      <c r="H42" s="163" t="s">
        <v>14</v>
      </c>
      <c r="I42" s="476"/>
    </row>
    <row r="43" spans="1:9" x14ac:dyDescent="0.2">
      <c r="A43" s="677"/>
      <c r="B43" s="692"/>
      <c r="C43" s="155" t="s">
        <v>86</v>
      </c>
      <c r="D43" s="601"/>
      <c r="E43" s="611"/>
      <c r="F43" s="611"/>
      <c r="G43" s="142" t="s">
        <v>94</v>
      </c>
      <c r="H43" s="163" t="s">
        <v>14</v>
      </c>
      <c r="I43" s="478"/>
    </row>
    <row r="44" spans="1:9" x14ac:dyDescent="0.2">
      <c r="A44" s="677"/>
      <c r="B44" s="693"/>
      <c r="C44" s="156" t="s">
        <v>88</v>
      </c>
      <c r="D44" s="602"/>
      <c r="E44" s="612"/>
      <c r="F44" s="612"/>
      <c r="G44" s="143" t="s">
        <v>94</v>
      </c>
      <c r="H44" s="166" t="s">
        <v>14</v>
      </c>
      <c r="I44" s="478"/>
    </row>
    <row r="45" spans="1:9" x14ac:dyDescent="0.2">
      <c r="A45" s="677"/>
      <c r="B45" s="691" t="s">
        <v>89</v>
      </c>
      <c r="C45" s="150" t="s">
        <v>85</v>
      </c>
      <c r="D45" s="599"/>
      <c r="E45" s="613"/>
      <c r="F45" s="613"/>
      <c r="G45" s="130" t="s">
        <v>94</v>
      </c>
      <c r="H45" s="131" t="s">
        <v>14</v>
      </c>
      <c r="I45" s="478"/>
    </row>
    <row r="46" spans="1:9" x14ac:dyDescent="0.2">
      <c r="A46" s="677"/>
      <c r="B46" s="692"/>
      <c r="C46" s="155" t="s">
        <v>86</v>
      </c>
      <c r="D46" s="614"/>
      <c r="E46" s="615"/>
      <c r="F46" s="615"/>
      <c r="G46" s="142" t="s">
        <v>94</v>
      </c>
      <c r="H46" s="162" t="s">
        <v>14</v>
      </c>
      <c r="I46" s="478"/>
    </row>
    <row r="47" spans="1:9" x14ac:dyDescent="0.2">
      <c r="A47" s="677"/>
      <c r="B47" s="693"/>
      <c r="C47" s="156" t="s">
        <v>88</v>
      </c>
      <c r="D47" s="616"/>
      <c r="E47" s="617"/>
      <c r="F47" s="617"/>
      <c r="G47" s="143" t="s">
        <v>94</v>
      </c>
      <c r="H47" s="166" t="s">
        <v>14</v>
      </c>
      <c r="I47" s="478"/>
    </row>
    <row r="48" spans="1:9" x14ac:dyDescent="0.2">
      <c r="A48" s="677"/>
      <c r="B48" s="691" t="s">
        <v>98</v>
      </c>
      <c r="C48" s="150" t="s">
        <v>85</v>
      </c>
      <c r="D48" s="618"/>
      <c r="E48" s="603"/>
      <c r="F48" s="603"/>
      <c r="G48" s="130" t="s">
        <v>94</v>
      </c>
      <c r="H48" s="131" t="s">
        <v>14</v>
      </c>
      <c r="I48" s="478"/>
    </row>
    <row r="49" spans="1:9" x14ac:dyDescent="0.2">
      <c r="A49" s="677"/>
      <c r="B49" s="692"/>
      <c r="C49" s="155" t="s">
        <v>86</v>
      </c>
      <c r="D49" s="601"/>
      <c r="E49" s="611"/>
      <c r="F49" s="611"/>
      <c r="G49" s="142" t="s">
        <v>94</v>
      </c>
      <c r="H49" s="162" t="s">
        <v>14</v>
      </c>
      <c r="I49" s="478"/>
    </row>
    <row r="50" spans="1:9" ht="12" thickBot="1" x14ac:dyDescent="0.25">
      <c r="A50" s="687"/>
      <c r="B50" s="695"/>
      <c r="C50" s="541" t="s">
        <v>88</v>
      </c>
      <c r="D50" s="619"/>
      <c r="E50" s="619"/>
      <c r="F50" s="619"/>
      <c r="G50" s="190" t="s">
        <v>94</v>
      </c>
      <c r="H50" s="194" t="s">
        <v>14</v>
      </c>
      <c r="I50" s="550"/>
    </row>
    <row r="51" spans="1:9" ht="12" thickTop="1" x14ac:dyDescent="0.2">
      <c r="A51" s="677">
        <v>5</v>
      </c>
      <c r="B51" s="318" t="s">
        <v>204</v>
      </c>
      <c r="C51" s="189"/>
      <c r="D51" s="327">
        <f>D55+D63</f>
        <v>5600</v>
      </c>
      <c r="E51" s="327">
        <f>E55+E63</f>
        <v>5200</v>
      </c>
      <c r="F51" s="327">
        <f>F55+F63</f>
        <v>4300</v>
      </c>
      <c r="G51" s="171" t="s">
        <v>106</v>
      </c>
      <c r="H51" s="544" t="s">
        <v>10</v>
      </c>
      <c r="I51" s="549" t="s">
        <v>205</v>
      </c>
    </row>
    <row r="52" spans="1:9" x14ac:dyDescent="0.2">
      <c r="A52" s="677"/>
      <c r="B52" s="682" t="s">
        <v>11</v>
      </c>
      <c r="C52" s="229" t="s">
        <v>12</v>
      </c>
      <c r="D52" s="595"/>
      <c r="E52" s="595"/>
      <c r="F52" s="595"/>
      <c r="G52" s="130" t="s">
        <v>106</v>
      </c>
      <c r="H52" s="385" t="s">
        <v>14</v>
      </c>
      <c r="I52" s="478"/>
    </row>
    <row r="53" spans="1:9" x14ac:dyDescent="0.2">
      <c r="A53" s="677"/>
      <c r="B53" s="683"/>
      <c r="C53" s="230" t="s">
        <v>16</v>
      </c>
      <c r="D53" s="606"/>
      <c r="E53" s="606"/>
      <c r="F53" s="606"/>
      <c r="G53" s="141" t="s">
        <v>106</v>
      </c>
      <c r="H53" s="385" t="s">
        <v>14</v>
      </c>
      <c r="I53" s="478"/>
    </row>
    <row r="54" spans="1:9" ht="9.4" customHeight="1" x14ac:dyDescent="0.2">
      <c r="A54" s="677"/>
      <c r="B54" s="683"/>
      <c r="C54" s="231" t="s">
        <v>120</v>
      </c>
      <c r="D54" s="606"/>
      <c r="E54" s="606"/>
      <c r="F54" s="607"/>
      <c r="G54" s="141" t="s">
        <v>106</v>
      </c>
      <c r="H54" s="385" t="s">
        <v>14</v>
      </c>
      <c r="I54" s="478"/>
    </row>
    <row r="55" spans="1:9" x14ac:dyDescent="0.2">
      <c r="A55" s="677"/>
      <c r="B55" s="684"/>
      <c r="C55" s="239" t="s">
        <v>20</v>
      </c>
      <c r="D55" s="522">
        <v>4000</v>
      </c>
      <c r="E55" s="522">
        <v>3900</v>
      </c>
      <c r="F55" s="522">
        <v>3300</v>
      </c>
      <c r="G55" s="143" t="s">
        <v>106</v>
      </c>
      <c r="H55" s="385" t="s">
        <v>10</v>
      </c>
      <c r="I55" s="476" t="s">
        <v>206</v>
      </c>
    </row>
    <row r="56" spans="1:9" x14ac:dyDescent="0.2">
      <c r="A56" s="677"/>
      <c r="B56" s="682" t="s">
        <v>22</v>
      </c>
      <c r="C56" s="234" t="s">
        <v>23</v>
      </c>
      <c r="D56" s="595"/>
      <c r="E56" s="595"/>
      <c r="F56" s="608"/>
      <c r="G56" s="142" t="s">
        <v>106</v>
      </c>
      <c r="H56" s="385" t="s">
        <v>14</v>
      </c>
      <c r="I56" s="478"/>
    </row>
    <row r="57" spans="1:9" x14ac:dyDescent="0.2">
      <c r="A57" s="677"/>
      <c r="B57" s="683"/>
      <c r="C57" s="235" t="s">
        <v>24</v>
      </c>
      <c r="D57" s="606"/>
      <c r="E57" s="606"/>
      <c r="F57" s="607"/>
      <c r="G57" s="141" t="s">
        <v>106</v>
      </c>
      <c r="H57" s="385" t="s">
        <v>14</v>
      </c>
      <c r="I57" s="478"/>
    </row>
    <row r="58" spans="1:9" x14ac:dyDescent="0.2">
      <c r="A58" s="677"/>
      <c r="B58" s="683"/>
      <c r="C58" s="236" t="s">
        <v>25</v>
      </c>
      <c r="D58" s="606"/>
      <c r="E58" s="606"/>
      <c r="F58" s="607"/>
      <c r="G58" s="141" t="s">
        <v>106</v>
      </c>
      <c r="H58" s="385" t="s">
        <v>14</v>
      </c>
      <c r="I58" s="478"/>
    </row>
    <row r="59" spans="1:9" ht="10.9" customHeight="1" x14ac:dyDescent="0.2">
      <c r="A59" s="677"/>
      <c r="B59" s="683"/>
      <c r="C59" s="236" t="s">
        <v>26</v>
      </c>
      <c r="D59" s="606"/>
      <c r="E59" s="606"/>
      <c r="F59" s="607"/>
      <c r="G59" s="141" t="s">
        <v>106</v>
      </c>
      <c r="H59" s="385" t="s">
        <v>14</v>
      </c>
      <c r="I59" s="478"/>
    </row>
    <row r="60" spans="1:9" x14ac:dyDescent="0.2">
      <c r="A60" s="677"/>
      <c r="B60" s="683"/>
      <c r="C60" s="237" t="s">
        <v>27</v>
      </c>
      <c r="D60" s="606"/>
      <c r="E60" s="606"/>
      <c r="F60" s="607"/>
      <c r="G60" s="141" t="s">
        <v>106</v>
      </c>
      <c r="H60" s="385" t="s">
        <v>14</v>
      </c>
      <c r="I60" s="478"/>
    </row>
    <row r="61" spans="1:9" x14ac:dyDescent="0.2">
      <c r="A61" s="677"/>
      <c r="B61" s="683"/>
      <c r="C61" s="236" t="s">
        <v>28</v>
      </c>
      <c r="D61" s="606"/>
      <c r="E61" s="606"/>
      <c r="F61" s="607"/>
      <c r="G61" s="141" t="s">
        <v>106</v>
      </c>
      <c r="H61" s="385" t="s">
        <v>14</v>
      </c>
      <c r="I61" s="478"/>
    </row>
    <row r="62" spans="1:9" x14ac:dyDescent="0.2">
      <c r="A62" s="677"/>
      <c r="B62" s="683"/>
      <c r="C62" s="236" t="s">
        <v>29</v>
      </c>
      <c r="D62" s="597"/>
      <c r="E62" s="597"/>
      <c r="F62" s="607"/>
      <c r="G62" s="141" t="s">
        <v>106</v>
      </c>
      <c r="H62" s="385" t="s">
        <v>14</v>
      </c>
      <c r="I62" s="478"/>
    </row>
    <row r="63" spans="1:9" ht="12" thickBot="1" x14ac:dyDescent="0.25">
      <c r="A63" s="687"/>
      <c r="B63" s="685"/>
      <c r="C63" s="241" t="s">
        <v>31</v>
      </c>
      <c r="D63" s="523">
        <v>1600</v>
      </c>
      <c r="E63" s="523">
        <v>1300</v>
      </c>
      <c r="F63" s="523">
        <v>1000</v>
      </c>
      <c r="G63" s="190" t="s">
        <v>106</v>
      </c>
      <c r="H63" s="385" t="s">
        <v>10</v>
      </c>
      <c r="I63" s="478"/>
    </row>
    <row r="64" spans="1:9" ht="12" thickTop="1" x14ac:dyDescent="0.2">
      <c r="A64" s="732">
        <v>6</v>
      </c>
      <c r="B64" s="386" t="s">
        <v>207</v>
      </c>
      <c r="C64" s="208"/>
      <c r="D64" s="379">
        <f>SUM(D65:D70)</f>
        <v>5600</v>
      </c>
      <c r="E64" s="379">
        <f>SUM(E65:E70)</f>
        <v>5200</v>
      </c>
      <c r="F64" s="379">
        <f>SUM(F65:F70)</f>
        <v>4300</v>
      </c>
      <c r="G64" s="205" t="s">
        <v>106</v>
      </c>
      <c r="H64" s="195" t="s">
        <v>10</v>
      </c>
      <c r="I64" s="476" t="s">
        <v>208</v>
      </c>
    </row>
    <row r="65" spans="1:9" x14ac:dyDescent="0.2">
      <c r="A65" s="712"/>
      <c r="B65" s="101"/>
      <c r="C65" s="209" t="s">
        <v>111</v>
      </c>
      <c r="D65" s="273">
        <v>4569.4479977999063</v>
      </c>
      <c r="E65" s="273">
        <v>4243.0588550999137</v>
      </c>
      <c r="F65" s="273">
        <v>3508.6832840249281</v>
      </c>
      <c r="G65" s="113" t="s">
        <v>106</v>
      </c>
      <c r="H65" s="187" t="s">
        <v>10</v>
      </c>
      <c r="I65" s="478"/>
    </row>
    <row r="66" spans="1:9" x14ac:dyDescent="0.2">
      <c r="A66" s="712"/>
      <c r="B66" s="101"/>
      <c r="C66" s="210" t="s">
        <v>113</v>
      </c>
      <c r="D66" s="274">
        <v>14.292182494220549</v>
      </c>
      <c r="E66" s="274">
        <v>13.271312316061939</v>
      </c>
      <c r="F66" s="274">
        <v>10.974354415205065</v>
      </c>
      <c r="G66" s="115" t="s">
        <v>106</v>
      </c>
      <c r="H66" s="188" t="s">
        <v>10</v>
      </c>
      <c r="I66" s="478"/>
    </row>
    <row r="67" spans="1:9" x14ac:dyDescent="0.2">
      <c r="A67" s="712"/>
      <c r="B67" s="101"/>
      <c r="C67" s="210" t="s">
        <v>114</v>
      </c>
      <c r="D67" s="274">
        <v>714.92698314700101</v>
      </c>
      <c r="E67" s="274">
        <v>663.86077006507242</v>
      </c>
      <c r="F67" s="274">
        <v>548.96179063073293</v>
      </c>
      <c r="G67" s="115" t="s">
        <v>106</v>
      </c>
      <c r="H67" s="188" t="s">
        <v>10</v>
      </c>
      <c r="I67" s="478"/>
    </row>
    <row r="68" spans="1:9" x14ac:dyDescent="0.2">
      <c r="A68" s="712"/>
      <c r="B68" s="211"/>
      <c r="C68" s="210" t="s">
        <v>115</v>
      </c>
      <c r="D68" s="274">
        <v>79.232785985720994</v>
      </c>
      <c r="E68" s="274">
        <v>73.573301272455211</v>
      </c>
      <c r="F68" s="274">
        <v>60.839460667607192</v>
      </c>
      <c r="G68" s="115" t="s">
        <v>106</v>
      </c>
      <c r="H68" s="188" t="s">
        <v>10</v>
      </c>
      <c r="I68" s="478"/>
    </row>
    <row r="69" spans="1:9" x14ac:dyDescent="0.2">
      <c r="A69" s="712"/>
      <c r="B69" s="101"/>
      <c r="C69" s="210" t="s">
        <v>116</v>
      </c>
      <c r="D69" s="274">
        <v>82.132088997827822</v>
      </c>
      <c r="E69" s="274">
        <v>76.265511212268692</v>
      </c>
      <c r="F69" s="274">
        <v>63.065711194760652</v>
      </c>
      <c r="G69" s="115" t="s">
        <v>106</v>
      </c>
      <c r="H69" s="188" t="s">
        <v>10</v>
      </c>
      <c r="I69" s="478"/>
    </row>
    <row r="70" spans="1:9" ht="12" thickBot="1" x14ac:dyDescent="0.25">
      <c r="A70" s="713"/>
      <c r="B70" s="387"/>
      <c r="C70" s="214" t="s">
        <v>117</v>
      </c>
      <c r="D70" s="388">
        <v>139.96796157532276</v>
      </c>
      <c r="E70" s="388">
        <v>129.97025003422829</v>
      </c>
      <c r="F70" s="388">
        <v>107.4753990667657</v>
      </c>
      <c r="G70" s="199" t="s">
        <v>106</v>
      </c>
      <c r="H70" s="389" t="s">
        <v>10</v>
      </c>
      <c r="I70" s="478"/>
    </row>
    <row r="71" spans="1:9" ht="12" thickTop="1" x14ac:dyDescent="0.2">
      <c r="A71" s="676">
        <v>5</v>
      </c>
      <c r="B71" s="317" t="s">
        <v>209</v>
      </c>
      <c r="C71" s="165"/>
      <c r="D71" s="325">
        <f>D75+D83</f>
        <v>5300</v>
      </c>
      <c r="E71" s="325">
        <f>E75+E83</f>
        <v>5300</v>
      </c>
      <c r="F71" s="325">
        <f>F75+F83</f>
        <v>5500</v>
      </c>
      <c r="G71" s="122" t="s">
        <v>106</v>
      </c>
      <c r="H71" s="384" t="s">
        <v>10</v>
      </c>
      <c r="I71" s="479" t="s">
        <v>205</v>
      </c>
    </row>
    <row r="72" spans="1:9" x14ac:dyDescent="0.2">
      <c r="A72" s="677"/>
      <c r="B72" s="682" t="s">
        <v>11</v>
      </c>
      <c r="C72" s="229" t="s">
        <v>12</v>
      </c>
      <c r="D72" s="595"/>
      <c r="E72" s="595"/>
      <c r="F72" s="595"/>
      <c r="G72" s="130" t="s">
        <v>106</v>
      </c>
      <c r="H72" s="385" t="s">
        <v>14</v>
      </c>
      <c r="I72" s="478"/>
    </row>
    <row r="73" spans="1:9" x14ac:dyDescent="0.2">
      <c r="A73" s="677"/>
      <c r="B73" s="683"/>
      <c r="C73" s="230" t="s">
        <v>16</v>
      </c>
      <c r="D73" s="606"/>
      <c r="E73" s="606"/>
      <c r="F73" s="606"/>
      <c r="G73" s="141" t="s">
        <v>106</v>
      </c>
      <c r="H73" s="385" t="s">
        <v>14</v>
      </c>
      <c r="I73" s="478"/>
    </row>
    <row r="74" spans="1:9" ht="9.4" customHeight="1" x14ac:dyDescent="0.2">
      <c r="A74" s="677"/>
      <c r="B74" s="683"/>
      <c r="C74" s="231" t="s">
        <v>120</v>
      </c>
      <c r="D74" s="606"/>
      <c r="E74" s="606"/>
      <c r="F74" s="607"/>
      <c r="G74" s="141" t="s">
        <v>106</v>
      </c>
      <c r="H74" s="385" t="s">
        <v>14</v>
      </c>
      <c r="I74" s="478"/>
    </row>
    <row r="75" spans="1:9" x14ac:dyDescent="0.2">
      <c r="A75" s="677"/>
      <c r="B75" s="684"/>
      <c r="C75" s="239" t="s">
        <v>20</v>
      </c>
      <c r="D75" s="522">
        <v>3440</v>
      </c>
      <c r="E75" s="522">
        <v>3270</v>
      </c>
      <c r="F75" s="522">
        <v>3240</v>
      </c>
      <c r="G75" s="143" t="s">
        <v>106</v>
      </c>
      <c r="H75" s="385" t="s">
        <v>10</v>
      </c>
      <c r="I75" s="476" t="s">
        <v>210</v>
      </c>
    </row>
    <row r="76" spans="1:9" x14ac:dyDescent="0.2">
      <c r="A76" s="677"/>
      <c r="B76" s="682" t="s">
        <v>22</v>
      </c>
      <c r="C76" s="234" t="s">
        <v>23</v>
      </c>
      <c r="D76" s="595"/>
      <c r="E76" s="595"/>
      <c r="F76" s="608"/>
      <c r="G76" s="142" t="s">
        <v>106</v>
      </c>
      <c r="H76" s="385" t="s">
        <v>14</v>
      </c>
      <c r="I76" s="478"/>
    </row>
    <row r="77" spans="1:9" x14ac:dyDescent="0.2">
      <c r="A77" s="677"/>
      <c r="B77" s="683"/>
      <c r="C77" s="235" t="s">
        <v>24</v>
      </c>
      <c r="D77" s="606"/>
      <c r="E77" s="606"/>
      <c r="F77" s="607"/>
      <c r="G77" s="141" t="s">
        <v>106</v>
      </c>
      <c r="H77" s="385" t="s">
        <v>14</v>
      </c>
      <c r="I77" s="478"/>
    </row>
    <row r="78" spans="1:9" x14ac:dyDescent="0.2">
      <c r="A78" s="677"/>
      <c r="B78" s="683"/>
      <c r="C78" s="236" t="s">
        <v>25</v>
      </c>
      <c r="D78" s="606"/>
      <c r="E78" s="606"/>
      <c r="F78" s="607"/>
      <c r="G78" s="141" t="s">
        <v>106</v>
      </c>
      <c r="H78" s="385" t="s">
        <v>14</v>
      </c>
      <c r="I78" s="478"/>
    </row>
    <row r="79" spans="1:9" ht="10.9" customHeight="1" x14ac:dyDescent="0.2">
      <c r="A79" s="677"/>
      <c r="B79" s="683"/>
      <c r="C79" s="236" t="s">
        <v>26</v>
      </c>
      <c r="D79" s="606"/>
      <c r="E79" s="606"/>
      <c r="F79" s="607"/>
      <c r="G79" s="141" t="s">
        <v>106</v>
      </c>
      <c r="H79" s="385" t="s">
        <v>14</v>
      </c>
      <c r="I79" s="478"/>
    </row>
    <row r="80" spans="1:9" x14ac:dyDescent="0.2">
      <c r="A80" s="677"/>
      <c r="B80" s="683"/>
      <c r="C80" s="237" t="s">
        <v>27</v>
      </c>
      <c r="D80" s="606"/>
      <c r="E80" s="606"/>
      <c r="F80" s="607"/>
      <c r="G80" s="141" t="s">
        <v>106</v>
      </c>
      <c r="H80" s="385" t="s">
        <v>14</v>
      </c>
      <c r="I80" s="478"/>
    </row>
    <row r="81" spans="1:9" x14ac:dyDescent="0.2">
      <c r="A81" s="677"/>
      <c r="B81" s="683"/>
      <c r="C81" s="236" t="s">
        <v>28</v>
      </c>
      <c r="D81" s="606"/>
      <c r="E81" s="606"/>
      <c r="F81" s="607"/>
      <c r="G81" s="141" t="s">
        <v>106</v>
      </c>
      <c r="H81" s="385" t="s">
        <v>14</v>
      </c>
      <c r="I81" s="478"/>
    </row>
    <row r="82" spans="1:9" x14ac:dyDescent="0.2">
      <c r="A82" s="677"/>
      <c r="B82" s="683"/>
      <c r="C82" s="236" t="s">
        <v>29</v>
      </c>
      <c r="D82" s="597"/>
      <c r="E82" s="597"/>
      <c r="F82" s="607"/>
      <c r="G82" s="141" t="s">
        <v>106</v>
      </c>
      <c r="H82" s="385" t="s">
        <v>14</v>
      </c>
      <c r="I82" s="478"/>
    </row>
    <row r="83" spans="1:9" ht="12" thickBot="1" x14ac:dyDescent="0.25">
      <c r="A83" s="687"/>
      <c r="B83" s="685"/>
      <c r="C83" s="241" t="s">
        <v>31</v>
      </c>
      <c r="D83" s="523">
        <v>1860</v>
      </c>
      <c r="E83" s="523">
        <v>2030</v>
      </c>
      <c r="F83" s="523">
        <v>2260</v>
      </c>
      <c r="G83" s="190" t="s">
        <v>106</v>
      </c>
      <c r="H83" s="385" t="s">
        <v>10</v>
      </c>
      <c r="I83" s="478"/>
    </row>
    <row r="84" spans="1:9" ht="12" thickTop="1" x14ac:dyDescent="0.2">
      <c r="A84" s="732">
        <v>6</v>
      </c>
      <c r="B84" s="386" t="s">
        <v>211</v>
      </c>
      <c r="C84" s="208"/>
      <c r="D84" s="379">
        <f>SUM(D85:D90)</f>
        <v>5299.9999999999991</v>
      </c>
      <c r="E84" s="379">
        <f>SUM(E85:E90)</f>
        <v>5300</v>
      </c>
      <c r="F84" s="379">
        <f>SUM(F85:F90)</f>
        <v>5500</v>
      </c>
      <c r="G84" s="205" t="s">
        <v>106</v>
      </c>
      <c r="H84" s="195" t="s">
        <v>10</v>
      </c>
      <c r="I84" s="476" t="s">
        <v>212</v>
      </c>
    </row>
    <row r="85" spans="1:9" x14ac:dyDescent="0.2">
      <c r="A85" s="712"/>
      <c r="B85" s="101"/>
      <c r="C85" s="209" t="s">
        <v>111</v>
      </c>
      <c r="D85" s="273">
        <v>3952.1214139757908</v>
      </c>
      <c r="E85" s="273">
        <v>3898.8839639587532</v>
      </c>
      <c r="F85" s="273">
        <v>4006.0921818687621</v>
      </c>
      <c r="G85" s="113" t="s">
        <v>106</v>
      </c>
      <c r="H85" s="187" t="s">
        <v>10</v>
      </c>
      <c r="I85" s="478"/>
    </row>
    <row r="86" spans="1:9" x14ac:dyDescent="0.2">
      <c r="A86" s="712"/>
      <c r="B86" s="101"/>
      <c r="C86" s="210" t="s">
        <v>113</v>
      </c>
      <c r="D86" s="274">
        <v>54.775256768687228</v>
      </c>
      <c r="E86" s="274">
        <v>59.40345047625685</v>
      </c>
      <c r="F86" s="274">
        <v>64.871284677862931</v>
      </c>
      <c r="G86" s="115" t="s">
        <v>106</v>
      </c>
      <c r="H86" s="188" t="s">
        <v>10</v>
      </c>
      <c r="I86" s="478"/>
    </row>
    <row r="87" spans="1:9" x14ac:dyDescent="0.2">
      <c r="A87" s="712"/>
      <c r="B87" s="101"/>
      <c r="C87" s="210" t="s">
        <v>114</v>
      </c>
      <c r="D87" s="274">
        <v>598.6836241688012</v>
      </c>
      <c r="E87" s="274">
        <v>591.32564886491878</v>
      </c>
      <c r="F87" s="274">
        <v>608.27067187103194</v>
      </c>
      <c r="G87" s="115" t="s">
        <v>106</v>
      </c>
      <c r="H87" s="188" t="s">
        <v>10</v>
      </c>
      <c r="I87" s="478"/>
    </row>
    <row r="88" spans="1:9" x14ac:dyDescent="0.2">
      <c r="A88" s="712"/>
      <c r="B88" s="211"/>
      <c r="C88" s="210" t="s">
        <v>115</v>
      </c>
      <c r="D88" s="274">
        <v>306.24699132408318</v>
      </c>
      <c r="E88" s="274">
        <v>331.77696722771316</v>
      </c>
      <c r="F88" s="274">
        <v>362.06692268850918</v>
      </c>
      <c r="G88" s="115" t="s">
        <v>106</v>
      </c>
      <c r="H88" s="188" t="s">
        <v>10</v>
      </c>
      <c r="I88" s="478"/>
    </row>
    <row r="89" spans="1:9" x14ac:dyDescent="0.2">
      <c r="A89" s="712"/>
      <c r="B89" s="101"/>
      <c r="C89" s="210" t="s">
        <v>116</v>
      </c>
      <c r="D89" s="274">
        <v>125.38453437521412</v>
      </c>
      <c r="E89" s="274">
        <v>137.53764527210248</v>
      </c>
      <c r="F89" s="274">
        <v>152.520833619272</v>
      </c>
      <c r="G89" s="115" t="s">
        <v>106</v>
      </c>
      <c r="H89" s="188" t="s">
        <v>10</v>
      </c>
      <c r="I89" s="478"/>
    </row>
    <row r="90" spans="1:9" ht="10.15" customHeight="1" thickBot="1" x14ac:dyDescent="0.25">
      <c r="A90" s="713"/>
      <c r="B90" s="387"/>
      <c r="C90" s="214" t="s">
        <v>117</v>
      </c>
      <c r="D90" s="388">
        <v>262.78817938742344</v>
      </c>
      <c r="E90" s="388">
        <v>281.07232420025576</v>
      </c>
      <c r="F90" s="388">
        <v>306.17810527456169</v>
      </c>
      <c r="G90" s="199" t="s">
        <v>106</v>
      </c>
      <c r="H90" s="389" t="s">
        <v>10</v>
      </c>
      <c r="I90" s="478"/>
    </row>
    <row r="91" spans="1:9" ht="12" thickTop="1" x14ac:dyDescent="0.2">
      <c r="A91" s="711">
        <v>7</v>
      </c>
      <c r="B91" s="238" t="s">
        <v>213</v>
      </c>
      <c r="C91" s="186"/>
      <c r="D91" s="284">
        <f>SUM(D92:D93)</f>
        <v>-265.15225212083601</v>
      </c>
      <c r="E91" s="284">
        <f>SUM(E92:E93)</f>
        <v>-665.15225212083601</v>
      </c>
      <c r="F91" s="284">
        <f>SUM(F92:F93)</f>
        <v>-1565.152252120836</v>
      </c>
      <c r="G91" s="126" t="s">
        <v>106</v>
      </c>
      <c r="H91" s="122" t="s">
        <v>10</v>
      </c>
      <c r="I91" s="476" t="s">
        <v>214</v>
      </c>
    </row>
    <row r="92" spans="1:9" x14ac:dyDescent="0.2">
      <c r="A92" s="712"/>
      <c r="B92" s="213"/>
      <c r="C92" s="209" t="s">
        <v>72</v>
      </c>
      <c r="D92" s="525">
        <f>D55-'Overview building stock'!$D$165</f>
        <v>-19.812821359961163</v>
      </c>
      <c r="E92" s="525">
        <f>E55-'Overview building stock'!$D$165</f>
        <v>-119.81282135996116</v>
      </c>
      <c r="F92" s="525">
        <f>F55-'Overview building stock'!$D$165</f>
        <v>-719.81282135996116</v>
      </c>
      <c r="G92" s="113" t="s">
        <v>106</v>
      </c>
      <c r="H92" s="373" t="s">
        <v>10</v>
      </c>
      <c r="I92" s="476" t="s">
        <v>214</v>
      </c>
    </row>
    <row r="93" spans="1:9" ht="12" thickBot="1" x14ac:dyDescent="0.25">
      <c r="A93" s="713"/>
      <c r="B93" s="202"/>
      <c r="C93" s="214" t="s">
        <v>127</v>
      </c>
      <c r="D93" s="268">
        <f>D63-'Overview building stock'!$D$173</f>
        <v>-245.33943076087485</v>
      </c>
      <c r="E93" s="268">
        <f>E63-'Overview building stock'!$D$173</f>
        <v>-545.33943076087485</v>
      </c>
      <c r="F93" s="268">
        <f>F63-'Overview building stock'!$D$173</f>
        <v>-845.33943076087485</v>
      </c>
      <c r="G93" s="118" t="s">
        <v>106</v>
      </c>
      <c r="H93" s="370" t="s">
        <v>10</v>
      </c>
      <c r="I93" s="476" t="s">
        <v>214</v>
      </c>
    </row>
    <row r="94" spans="1:9" ht="12" thickTop="1" x14ac:dyDescent="0.2">
      <c r="A94" s="711">
        <v>8</v>
      </c>
      <c r="B94" s="238" t="s">
        <v>215</v>
      </c>
      <c r="C94" s="186"/>
      <c r="D94" s="284">
        <f>SUM(D95:D96)</f>
        <v>369.65875895664294</v>
      </c>
      <c r="E94" s="284">
        <f>SUM(E95:E96)</f>
        <v>369.65875895664294</v>
      </c>
      <c r="F94" s="284">
        <f>SUM(F95:F96)</f>
        <v>569.65875895664294</v>
      </c>
      <c r="G94" s="126" t="s">
        <v>106</v>
      </c>
      <c r="H94" s="122" t="s">
        <v>10</v>
      </c>
      <c r="I94" s="476" t="s">
        <v>214</v>
      </c>
    </row>
    <row r="95" spans="1:9" x14ac:dyDescent="0.2">
      <c r="A95" s="712"/>
      <c r="B95" s="213"/>
      <c r="C95" s="209" t="s">
        <v>72</v>
      </c>
      <c r="D95" s="525">
        <f>D75-'Overview building stock'!$D$185</f>
        <v>-141.38164517059704</v>
      </c>
      <c r="E95" s="525">
        <f>E75-'Overview building stock'!$D$185</f>
        <v>-311.38164517059704</v>
      </c>
      <c r="F95" s="525">
        <f>F75-'Overview building stock'!$D$185</f>
        <v>-341.38164517059704</v>
      </c>
      <c r="G95" s="113" t="s">
        <v>106</v>
      </c>
      <c r="H95" s="373" t="s">
        <v>10</v>
      </c>
      <c r="I95" s="476" t="s">
        <v>214</v>
      </c>
    </row>
    <row r="96" spans="1:9" ht="12" thickBot="1" x14ac:dyDescent="0.25">
      <c r="A96" s="713"/>
      <c r="B96" s="202"/>
      <c r="C96" s="214" t="s">
        <v>127</v>
      </c>
      <c r="D96" s="268">
        <f>D83-'Overview building stock'!$D$193</f>
        <v>511.04040412723998</v>
      </c>
      <c r="E96" s="268">
        <f>E83-'Overview building stock'!$D$193</f>
        <v>681.04040412723998</v>
      </c>
      <c r="F96" s="268">
        <f>F83-'Overview building stock'!$D$193</f>
        <v>911.04040412723998</v>
      </c>
      <c r="G96" s="118" t="s">
        <v>106</v>
      </c>
      <c r="H96" s="370" t="s">
        <v>10</v>
      </c>
      <c r="I96" s="476" t="s">
        <v>214</v>
      </c>
    </row>
    <row r="97" spans="1:9" ht="12" thickTop="1" x14ac:dyDescent="0.2">
      <c r="A97" s="676">
        <v>9</v>
      </c>
      <c r="B97" s="238" t="s">
        <v>216</v>
      </c>
      <c r="C97" s="186"/>
      <c r="D97" s="227"/>
      <c r="E97" s="227"/>
      <c r="F97" s="227"/>
      <c r="G97" s="126"/>
      <c r="H97" s="122"/>
      <c r="I97" s="480"/>
    </row>
    <row r="98" spans="1:9" x14ac:dyDescent="0.2">
      <c r="A98" s="677"/>
      <c r="B98" s="717" t="s">
        <v>217</v>
      </c>
      <c r="C98" s="209" t="s">
        <v>218</v>
      </c>
      <c r="D98" s="653"/>
      <c r="E98" s="653"/>
      <c r="F98" s="653"/>
      <c r="G98" s="113" t="s">
        <v>183</v>
      </c>
      <c r="H98" s="373" t="s">
        <v>14</v>
      </c>
      <c r="I98" s="478"/>
    </row>
    <row r="99" spans="1:9" x14ac:dyDescent="0.2">
      <c r="A99" s="677"/>
      <c r="B99" s="674"/>
      <c r="C99" s="210" t="s">
        <v>219</v>
      </c>
      <c r="D99" s="597"/>
      <c r="E99" s="597"/>
      <c r="F99" s="597"/>
      <c r="G99" s="115" t="s">
        <v>183</v>
      </c>
      <c r="H99" s="371" t="s">
        <v>14</v>
      </c>
      <c r="I99" s="478"/>
    </row>
    <row r="100" spans="1:9" x14ac:dyDescent="0.2">
      <c r="A100" s="677"/>
      <c r="B100" s="674"/>
      <c r="C100" s="215" t="s">
        <v>91</v>
      </c>
      <c r="D100" s="526">
        <f>SUM(D98:D99)</f>
        <v>0</v>
      </c>
      <c r="E100" s="526">
        <f>SUM(E98:E99)</f>
        <v>0</v>
      </c>
      <c r="F100" s="526">
        <f>SUM(F98:F99)</f>
        <v>0</v>
      </c>
      <c r="G100" s="121" t="s">
        <v>183</v>
      </c>
      <c r="H100" s="374" t="s">
        <v>14</v>
      </c>
      <c r="I100" s="478"/>
    </row>
    <row r="101" spans="1:9" x14ac:dyDescent="0.2">
      <c r="A101" s="677"/>
      <c r="B101" s="674"/>
      <c r="C101" s="209" t="s">
        <v>220</v>
      </c>
      <c r="D101" s="273" t="s">
        <v>221</v>
      </c>
      <c r="E101" s="273" t="s">
        <v>222</v>
      </c>
      <c r="F101" s="273" t="s">
        <v>223</v>
      </c>
      <c r="G101" s="113" t="s">
        <v>94</v>
      </c>
      <c r="H101" s="373" t="s">
        <v>10</v>
      </c>
      <c r="I101" s="478"/>
    </row>
    <row r="102" spans="1:9" x14ac:dyDescent="0.2">
      <c r="A102" s="677"/>
      <c r="B102" s="718"/>
      <c r="C102" s="212" t="s">
        <v>224</v>
      </c>
      <c r="D102" s="380" t="s">
        <v>225</v>
      </c>
      <c r="E102" s="380" t="s">
        <v>226</v>
      </c>
      <c r="F102" s="380" t="s">
        <v>227</v>
      </c>
      <c r="G102" s="121" t="s">
        <v>94</v>
      </c>
      <c r="H102" s="374" t="s">
        <v>10</v>
      </c>
      <c r="I102" s="478"/>
    </row>
    <row r="103" spans="1:9" x14ac:dyDescent="0.2">
      <c r="A103" s="677"/>
      <c r="B103" s="717" t="s">
        <v>228</v>
      </c>
      <c r="C103" s="209" t="s">
        <v>218</v>
      </c>
      <c r="D103" s="653"/>
      <c r="E103" s="653"/>
      <c r="F103" s="653"/>
      <c r="G103" s="113" t="s">
        <v>184</v>
      </c>
      <c r="H103" s="373" t="s">
        <v>14</v>
      </c>
      <c r="I103" s="478"/>
    </row>
    <row r="104" spans="1:9" x14ac:dyDescent="0.2">
      <c r="A104" s="677"/>
      <c r="B104" s="674"/>
      <c r="C104" s="210" t="s">
        <v>219</v>
      </c>
      <c r="D104" s="597"/>
      <c r="E104" s="597"/>
      <c r="F104" s="597"/>
      <c r="G104" s="115" t="s">
        <v>184</v>
      </c>
      <c r="H104" s="371" t="s">
        <v>14</v>
      </c>
      <c r="I104" s="478"/>
    </row>
    <row r="105" spans="1:9" x14ac:dyDescent="0.2">
      <c r="A105" s="677"/>
      <c r="B105" s="674"/>
      <c r="C105" s="215" t="s">
        <v>91</v>
      </c>
      <c r="D105" s="526">
        <f>SUM(D103:D104)</f>
        <v>0</v>
      </c>
      <c r="E105" s="526">
        <f>SUM(E103:E104)</f>
        <v>0</v>
      </c>
      <c r="F105" s="526">
        <f>SUM(F103:F104)</f>
        <v>0</v>
      </c>
      <c r="G105" s="121" t="s">
        <v>184</v>
      </c>
      <c r="H105" s="374" t="s">
        <v>14</v>
      </c>
      <c r="I105" s="478"/>
    </row>
    <row r="106" spans="1:9" x14ac:dyDescent="0.2">
      <c r="A106" s="677"/>
      <c r="B106" s="674"/>
      <c r="C106" s="209" t="s">
        <v>220</v>
      </c>
      <c r="D106" s="273" t="s">
        <v>221</v>
      </c>
      <c r="E106" s="273" t="s">
        <v>222</v>
      </c>
      <c r="F106" s="273" t="s">
        <v>223</v>
      </c>
      <c r="G106" s="113" t="s">
        <v>94</v>
      </c>
      <c r="H106" s="373" t="s">
        <v>10</v>
      </c>
      <c r="I106" s="478"/>
    </row>
    <row r="107" spans="1:9" x14ac:dyDescent="0.2">
      <c r="A107" s="716"/>
      <c r="B107" s="675"/>
      <c r="C107" s="216" t="s">
        <v>224</v>
      </c>
      <c r="D107" s="380" t="s">
        <v>225</v>
      </c>
      <c r="E107" s="380" t="s">
        <v>226</v>
      </c>
      <c r="F107" s="380" t="s">
        <v>227</v>
      </c>
      <c r="G107" s="123" t="s">
        <v>94</v>
      </c>
      <c r="H107" s="359" t="s">
        <v>10</v>
      </c>
      <c r="I107" s="478"/>
    </row>
    <row r="108" spans="1:9" x14ac:dyDescent="0.2">
      <c r="A108" s="714">
        <v>10</v>
      </c>
      <c r="B108" s="317" t="s">
        <v>229</v>
      </c>
      <c r="C108" s="153"/>
      <c r="D108" s="625">
        <f>D112+D120</f>
        <v>0.60000000000000009</v>
      </c>
      <c r="E108" s="625">
        <f>E112+E120</f>
        <v>0.4</v>
      </c>
      <c r="F108" s="625">
        <f>F112+F120</f>
        <v>0.2</v>
      </c>
      <c r="G108" s="126" t="s">
        <v>139</v>
      </c>
      <c r="H108" s="122" t="s">
        <v>10</v>
      </c>
      <c r="I108" s="481" t="s">
        <v>140</v>
      </c>
    </row>
    <row r="109" spans="1:9" x14ac:dyDescent="0.2">
      <c r="A109" s="680"/>
      <c r="B109" s="682" t="s">
        <v>11</v>
      </c>
      <c r="C109" s="229" t="s">
        <v>12</v>
      </c>
      <c r="D109" s="627"/>
      <c r="E109" s="627"/>
      <c r="F109" s="627"/>
      <c r="G109" s="142" t="s">
        <v>139</v>
      </c>
      <c r="H109" s="360" t="s">
        <v>14</v>
      </c>
      <c r="I109" s="478"/>
    </row>
    <row r="110" spans="1:9" x14ac:dyDescent="0.2">
      <c r="A110" s="680"/>
      <c r="B110" s="683"/>
      <c r="C110" s="230" t="s">
        <v>16</v>
      </c>
      <c r="D110" s="628"/>
      <c r="E110" s="628"/>
      <c r="F110" s="628"/>
      <c r="G110" s="141" t="s">
        <v>139</v>
      </c>
      <c r="H110" s="367" t="s">
        <v>14</v>
      </c>
      <c r="I110" s="478"/>
    </row>
    <row r="111" spans="1:9" ht="12" customHeight="1" x14ac:dyDescent="0.2">
      <c r="A111" s="680"/>
      <c r="B111" s="683"/>
      <c r="C111" s="231" t="s">
        <v>120</v>
      </c>
      <c r="D111" s="628"/>
      <c r="E111" s="628"/>
      <c r="F111" s="628"/>
      <c r="G111" s="141" t="s">
        <v>139</v>
      </c>
      <c r="H111" s="360" t="s">
        <v>14</v>
      </c>
      <c r="I111" s="478"/>
    </row>
    <row r="112" spans="1:9" x14ac:dyDescent="0.2">
      <c r="A112" s="680"/>
      <c r="B112" s="684"/>
      <c r="C112" s="239" t="s">
        <v>20</v>
      </c>
      <c r="D112" s="584">
        <v>0.4</v>
      </c>
      <c r="E112" s="584">
        <v>0.2</v>
      </c>
      <c r="F112" s="584">
        <v>0.1</v>
      </c>
      <c r="G112" s="143" t="s">
        <v>139</v>
      </c>
      <c r="H112" s="361" t="s">
        <v>10</v>
      </c>
      <c r="I112" s="476" t="s">
        <v>230</v>
      </c>
    </row>
    <row r="113" spans="1:9" x14ac:dyDescent="0.2">
      <c r="A113" s="680"/>
      <c r="B113" s="682" t="s">
        <v>22</v>
      </c>
      <c r="C113" s="234" t="s">
        <v>23</v>
      </c>
      <c r="D113" s="627"/>
      <c r="E113" s="627"/>
      <c r="F113" s="627"/>
      <c r="G113" s="142" t="s">
        <v>139</v>
      </c>
      <c r="H113" s="360" t="s">
        <v>14</v>
      </c>
      <c r="I113" s="478"/>
    </row>
    <row r="114" spans="1:9" x14ac:dyDescent="0.2">
      <c r="A114" s="680"/>
      <c r="B114" s="683"/>
      <c r="C114" s="235" t="s">
        <v>24</v>
      </c>
      <c r="D114" s="628"/>
      <c r="E114" s="628"/>
      <c r="F114" s="628"/>
      <c r="G114" s="138" t="s">
        <v>139</v>
      </c>
      <c r="H114" s="367" t="s">
        <v>14</v>
      </c>
      <c r="I114" s="478"/>
    </row>
    <row r="115" spans="1:9" x14ac:dyDescent="0.2">
      <c r="A115" s="680"/>
      <c r="B115" s="683"/>
      <c r="C115" s="236" t="s">
        <v>25</v>
      </c>
      <c r="D115" s="628"/>
      <c r="E115" s="628"/>
      <c r="F115" s="628"/>
      <c r="G115" s="138" t="s">
        <v>139</v>
      </c>
      <c r="H115" s="367" t="s">
        <v>14</v>
      </c>
      <c r="I115" s="478"/>
    </row>
    <row r="116" spans="1:9" x14ac:dyDescent="0.2">
      <c r="A116" s="680"/>
      <c r="B116" s="683"/>
      <c r="C116" s="236" t="s">
        <v>26</v>
      </c>
      <c r="D116" s="628"/>
      <c r="E116" s="628"/>
      <c r="F116" s="628"/>
      <c r="G116" s="138" t="s">
        <v>139</v>
      </c>
      <c r="H116" s="367" t="s">
        <v>14</v>
      </c>
      <c r="I116" s="478"/>
    </row>
    <row r="117" spans="1:9" x14ac:dyDescent="0.2">
      <c r="A117" s="680"/>
      <c r="B117" s="683"/>
      <c r="C117" s="237" t="s">
        <v>27</v>
      </c>
      <c r="D117" s="628"/>
      <c r="E117" s="628"/>
      <c r="F117" s="628"/>
      <c r="G117" s="138" t="s">
        <v>139</v>
      </c>
      <c r="H117" s="367" t="s">
        <v>14</v>
      </c>
      <c r="I117" s="478"/>
    </row>
    <row r="118" spans="1:9" x14ac:dyDescent="0.2">
      <c r="A118" s="680"/>
      <c r="B118" s="683"/>
      <c r="C118" s="236" t="s">
        <v>28</v>
      </c>
      <c r="D118" s="628"/>
      <c r="E118" s="628"/>
      <c r="F118" s="628"/>
      <c r="G118" s="138" t="s">
        <v>139</v>
      </c>
      <c r="H118" s="367" t="s">
        <v>14</v>
      </c>
      <c r="I118" s="478"/>
    </row>
    <row r="119" spans="1:9" x14ac:dyDescent="0.2">
      <c r="A119" s="680"/>
      <c r="B119" s="683"/>
      <c r="C119" s="236" t="s">
        <v>29</v>
      </c>
      <c r="D119" s="629"/>
      <c r="E119" s="629"/>
      <c r="F119" s="629"/>
      <c r="G119" s="138" t="s">
        <v>139</v>
      </c>
      <c r="H119" s="367" t="s">
        <v>14</v>
      </c>
      <c r="I119" s="478"/>
    </row>
    <row r="120" spans="1:9" ht="12" thickBot="1" x14ac:dyDescent="0.25">
      <c r="A120" s="715"/>
      <c r="B120" s="708"/>
      <c r="C120" s="241" t="s">
        <v>31</v>
      </c>
      <c r="D120" s="626">
        <v>0.2</v>
      </c>
      <c r="E120" s="626">
        <v>0.2</v>
      </c>
      <c r="F120" s="626">
        <v>0.1</v>
      </c>
      <c r="G120" s="167" t="s">
        <v>139</v>
      </c>
      <c r="H120" s="366" t="s">
        <v>10</v>
      </c>
      <c r="I120" s="478"/>
    </row>
    <row r="121" spans="1:9" x14ac:dyDescent="0.2">
      <c r="A121" s="714">
        <v>11</v>
      </c>
      <c r="B121" s="317" t="s">
        <v>231</v>
      </c>
      <c r="C121" s="153"/>
      <c r="D121" s="625">
        <f>IF(D34=0,"Floor area in cell D45 missing",D108/(D34))*1000000000</f>
        <v>1.1737318805140948</v>
      </c>
      <c r="E121" s="625">
        <f>IF(E34=0,"Floor area in cell E45 missing",E108/(E34))*1000000000</f>
        <v>0.74516064732105436</v>
      </c>
      <c r="F121" s="625">
        <f>IF(F34=0,"Floor area in cell E45 missing",F108/(F34))*1000000000</f>
        <v>0.35618116798928612</v>
      </c>
      <c r="G121" s="126" t="s">
        <v>144</v>
      </c>
      <c r="H121" s="122" t="s">
        <v>10</v>
      </c>
      <c r="I121" s="476" t="s">
        <v>441</v>
      </c>
    </row>
    <row r="122" spans="1:9" x14ac:dyDescent="0.2">
      <c r="A122" s="680"/>
      <c r="B122" s="338"/>
      <c r="C122" s="404" t="s">
        <v>147</v>
      </c>
      <c r="D122" s="584">
        <f>IF(D35=0,"Floor area in cell D46 missing",D112/(D35))*1000000000</f>
        <v>1.0977852183220353</v>
      </c>
      <c r="E122" s="584">
        <f>IF(E35=0,"Floor area in cell DE6 missing",E112/(E35))*1000000000</f>
        <v>0.54019014693171996</v>
      </c>
      <c r="F122" s="584">
        <f>IF(F35=0,"Floor area in cell D46 missing",F112/(F35))*1000000000</f>
        <v>0.2665650165403593</v>
      </c>
      <c r="G122" s="142" t="s">
        <v>144</v>
      </c>
      <c r="H122" s="361" t="s">
        <v>10</v>
      </c>
      <c r="I122" s="478"/>
    </row>
    <row r="123" spans="1:9" ht="12" thickBot="1" x14ac:dyDescent="0.25">
      <c r="A123" s="715"/>
      <c r="B123" s="339"/>
      <c r="C123" s="497" t="s">
        <v>232</v>
      </c>
      <c r="D123" s="584">
        <f>IF(D36=0,"Floor area in cell D47 missing",D120/(D36))*1000000000</f>
        <v>1.3622122326658495</v>
      </c>
      <c r="E123" s="584">
        <f>IF(E36=0,"Floor area in cell D47 missing",E120/(E36))*1000000000</f>
        <v>1.2007901198988935</v>
      </c>
      <c r="F123" s="584">
        <f>IF(F36=0,"Floor area in cell D47 missing",F120/(F36))*1000000000</f>
        <v>0.53656992310953</v>
      </c>
      <c r="G123" s="142" t="s">
        <v>144</v>
      </c>
      <c r="H123" s="366" t="s">
        <v>10</v>
      </c>
      <c r="I123" s="478"/>
    </row>
    <row r="124" spans="1:9" x14ac:dyDescent="0.2">
      <c r="A124" s="676">
        <v>12</v>
      </c>
      <c r="B124" s="238" t="s">
        <v>442</v>
      </c>
      <c r="C124" s="186"/>
      <c r="D124" s="637">
        <f>SUM(D125:D126)</f>
        <v>-6.8587381596423223</v>
      </c>
      <c r="E124" s="637">
        <f>SUM(E125:E126)</f>
        <v>-7.577755343799593</v>
      </c>
      <c r="F124" s="637">
        <f>SUM(F125:F126)</f>
        <v>-8.5156006709803176</v>
      </c>
      <c r="G124" s="142" t="s">
        <v>144</v>
      </c>
      <c r="H124" s="122" t="s">
        <v>10</v>
      </c>
      <c r="I124" s="640" t="s">
        <v>443</v>
      </c>
    </row>
    <row r="125" spans="1:9" x14ac:dyDescent="0.2">
      <c r="A125" s="677"/>
      <c r="B125" s="128"/>
      <c r="C125" s="134" t="s">
        <v>233</v>
      </c>
      <c r="D125" s="638">
        <f>D122 - 'Overview building stock'!$D$227</f>
        <v>-3.9427044318192204</v>
      </c>
      <c r="E125" s="638">
        <f>E122 - 'Overview building stock'!$D$227</f>
        <v>-4.5002995032095354</v>
      </c>
      <c r="F125" s="638">
        <f>F122 - 'Overview building stock'!$D$227</f>
        <v>-4.7739246336008963</v>
      </c>
      <c r="G125" s="142" t="s">
        <v>144</v>
      </c>
      <c r="H125" s="372" t="s">
        <v>10</v>
      </c>
      <c r="I125" s="478"/>
    </row>
    <row r="126" spans="1:9" ht="12" thickBot="1" x14ac:dyDescent="0.25">
      <c r="A126" s="716"/>
      <c r="B126" s="129"/>
      <c r="C126" s="216" t="s">
        <v>234</v>
      </c>
      <c r="D126" s="639">
        <f>D123-'Overview building stock'!$D$235</f>
        <v>-2.9160337278231019</v>
      </c>
      <c r="E126" s="639">
        <f>E123-'Overview building stock'!$D$235</f>
        <v>-3.0774558405900581</v>
      </c>
      <c r="F126" s="639">
        <f>F123-'Overview building stock'!$D$235</f>
        <v>-3.7416760373794213</v>
      </c>
      <c r="G126" s="142" t="s">
        <v>144</v>
      </c>
      <c r="H126" s="359" t="s">
        <v>10</v>
      </c>
      <c r="I126" s="480"/>
    </row>
    <row r="127" spans="1:9" x14ac:dyDescent="0.2">
      <c r="A127" s="676">
        <v>13</v>
      </c>
      <c r="B127" s="238" t="s">
        <v>235</v>
      </c>
      <c r="C127" s="149"/>
      <c r="D127" s="227"/>
      <c r="E127" s="227"/>
      <c r="F127" s="227"/>
      <c r="G127" s="135"/>
      <c r="H127" s="395"/>
      <c r="I127" s="396" t="s">
        <v>236</v>
      </c>
    </row>
    <row r="128" spans="1:9" x14ac:dyDescent="0.2">
      <c r="A128" s="677"/>
      <c r="B128" s="678" t="s">
        <v>158</v>
      </c>
      <c r="C128" s="180" t="s">
        <v>159</v>
      </c>
      <c r="D128" s="586">
        <v>0.1077993344292931</v>
      </c>
      <c r="E128" s="586">
        <v>9.5466326437619611E-2</v>
      </c>
      <c r="F128" s="622">
        <v>8.992121774002286E-2</v>
      </c>
      <c r="G128" s="393" t="s">
        <v>160</v>
      </c>
      <c r="H128" s="181" t="s">
        <v>10</v>
      </c>
      <c r="I128" s="397" t="s">
        <v>161</v>
      </c>
    </row>
    <row r="129" spans="1:9" x14ac:dyDescent="0.2">
      <c r="A129" s="677"/>
      <c r="B129" s="674"/>
      <c r="C129" s="182" t="s">
        <v>162</v>
      </c>
      <c r="D129" s="587">
        <v>0.01</v>
      </c>
      <c r="E129" s="587">
        <v>0.01</v>
      </c>
      <c r="F129" s="623">
        <v>0.01</v>
      </c>
      <c r="G129" s="394" t="s">
        <v>160</v>
      </c>
      <c r="H129" s="183" t="s">
        <v>10</v>
      </c>
      <c r="I129" s="398"/>
    </row>
    <row r="130" spans="1:9" x14ac:dyDescent="0.2">
      <c r="A130" s="677"/>
      <c r="B130" s="674"/>
      <c r="C130" s="182" t="s">
        <v>163</v>
      </c>
      <c r="D130" s="641">
        <v>0.15</v>
      </c>
      <c r="E130" s="274" t="s">
        <v>237</v>
      </c>
      <c r="F130" s="624" t="s">
        <v>237</v>
      </c>
      <c r="G130" s="394" t="s">
        <v>160</v>
      </c>
      <c r="H130" s="183" t="s">
        <v>10</v>
      </c>
      <c r="I130" s="397"/>
    </row>
    <row r="131" spans="1:9" x14ac:dyDescent="0.2">
      <c r="A131" s="677"/>
      <c r="B131" s="674"/>
      <c r="C131" s="182" t="s">
        <v>164</v>
      </c>
      <c r="D131" s="274" t="s">
        <v>237</v>
      </c>
      <c r="E131" s="274" t="s">
        <v>237</v>
      </c>
      <c r="F131" s="624" t="s">
        <v>237</v>
      </c>
      <c r="G131" s="394" t="s">
        <v>160</v>
      </c>
      <c r="H131" s="183" t="s">
        <v>10</v>
      </c>
      <c r="I131" s="399"/>
    </row>
    <row r="132" spans="1:9" x14ac:dyDescent="0.2">
      <c r="A132" s="677"/>
      <c r="B132" s="674"/>
      <c r="C132" s="182" t="s">
        <v>165</v>
      </c>
      <c r="D132" s="587">
        <v>1.1000000000000001</v>
      </c>
      <c r="E132" s="587">
        <v>1.1000000000000001</v>
      </c>
      <c r="F132" s="623">
        <v>1.1000000000000001</v>
      </c>
      <c r="G132" s="394" t="s">
        <v>160</v>
      </c>
      <c r="H132" s="183" t="s">
        <v>10</v>
      </c>
      <c r="I132" s="399"/>
    </row>
    <row r="133" spans="1:9" x14ac:dyDescent="0.2">
      <c r="A133" s="677"/>
      <c r="B133" s="673" t="s">
        <v>166</v>
      </c>
      <c r="C133" s="180" t="s">
        <v>159</v>
      </c>
      <c r="D133" s="586">
        <v>0.76030267977154742</v>
      </c>
      <c r="E133" s="586">
        <v>0.66665178164585792</v>
      </c>
      <c r="F133" s="622">
        <v>0.67524546689377107</v>
      </c>
      <c r="G133" s="393" t="s">
        <v>160</v>
      </c>
      <c r="H133" s="181" t="s">
        <v>10</v>
      </c>
      <c r="I133" s="399"/>
    </row>
    <row r="134" spans="1:9" x14ac:dyDescent="0.2">
      <c r="A134" s="677"/>
      <c r="B134" s="674"/>
      <c r="C134" s="182" t="s">
        <v>162</v>
      </c>
      <c r="D134" s="587">
        <v>1.35</v>
      </c>
      <c r="E134" s="587">
        <v>1.1499999999999999</v>
      </c>
      <c r="F134" s="623">
        <v>1.1000000000000001</v>
      </c>
      <c r="G134" s="394" t="s">
        <v>160</v>
      </c>
      <c r="H134" s="183" t="s">
        <v>10</v>
      </c>
      <c r="I134" s="399"/>
    </row>
    <row r="135" spans="1:9" x14ac:dyDescent="0.2">
      <c r="A135" s="677"/>
      <c r="B135" s="674"/>
      <c r="C135" s="182" t="s">
        <v>163</v>
      </c>
      <c r="D135" s="641">
        <v>1.2</v>
      </c>
      <c r="E135" s="587">
        <v>1.4</v>
      </c>
      <c r="F135" s="623">
        <v>1.4</v>
      </c>
      <c r="G135" s="394" t="s">
        <v>160</v>
      </c>
      <c r="H135" s="183" t="s">
        <v>10</v>
      </c>
      <c r="I135" s="399"/>
    </row>
    <row r="136" spans="1:9" x14ac:dyDescent="0.2">
      <c r="A136" s="677"/>
      <c r="B136" s="674"/>
      <c r="C136" s="182" t="s">
        <v>164</v>
      </c>
      <c r="D136" s="587">
        <v>1.2</v>
      </c>
      <c r="E136" s="587">
        <v>1.2</v>
      </c>
      <c r="F136" s="623">
        <v>1.2</v>
      </c>
      <c r="G136" s="394" t="s">
        <v>160</v>
      </c>
      <c r="H136" s="183" t="s">
        <v>10</v>
      </c>
      <c r="I136" s="399"/>
    </row>
    <row r="137" spans="1:9" x14ac:dyDescent="0.2">
      <c r="A137" s="677"/>
      <c r="B137" s="674"/>
      <c r="C137" s="182" t="s">
        <v>165</v>
      </c>
      <c r="D137" s="274" t="s">
        <v>237</v>
      </c>
      <c r="E137" s="274" t="s">
        <v>237</v>
      </c>
      <c r="F137" s="115" t="s">
        <v>237</v>
      </c>
      <c r="G137" s="394" t="s">
        <v>160</v>
      </c>
      <c r="H137" s="183" t="s">
        <v>10</v>
      </c>
      <c r="I137" s="399"/>
    </row>
    <row r="138" spans="1:9" x14ac:dyDescent="0.2">
      <c r="A138" s="677"/>
      <c r="B138" s="673" t="s">
        <v>167</v>
      </c>
      <c r="C138" s="180" t="s">
        <v>159</v>
      </c>
      <c r="D138" s="586">
        <v>0.86810201420084054</v>
      </c>
      <c r="E138" s="586">
        <v>0.76211810808347746</v>
      </c>
      <c r="F138" s="622">
        <v>0.765166684633794</v>
      </c>
      <c r="G138" s="393" t="s">
        <v>160</v>
      </c>
      <c r="H138" s="181" t="s">
        <v>10</v>
      </c>
      <c r="I138" s="399"/>
    </row>
    <row r="139" spans="1:9" x14ac:dyDescent="0.2">
      <c r="A139" s="677"/>
      <c r="B139" s="674"/>
      <c r="C139" s="182" t="s">
        <v>162</v>
      </c>
      <c r="D139" s="587">
        <v>1.36</v>
      </c>
      <c r="E139" s="587">
        <v>1.1599999999999999</v>
      </c>
      <c r="F139" s="623">
        <v>1.1100000000000001</v>
      </c>
      <c r="G139" s="394" t="s">
        <v>160</v>
      </c>
      <c r="H139" s="183" t="s">
        <v>10</v>
      </c>
      <c r="I139" s="399"/>
    </row>
    <row r="140" spans="1:9" x14ac:dyDescent="0.2">
      <c r="A140" s="677"/>
      <c r="B140" s="674"/>
      <c r="C140" s="182" t="s">
        <v>163</v>
      </c>
      <c r="D140" s="587">
        <v>1.3580000000000001</v>
      </c>
      <c r="E140" s="587">
        <v>1.4</v>
      </c>
      <c r="F140" s="623">
        <v>1.4</v>
      </c>
      <c r="G140" s="394" t="s">
        <v>160</v>
      </c>
      <c r="H140" s="183" t="s">
        <v>10</v>
      </c>
      <c r="I140" s="399"/>
    </row>
    <row r="141" spans="1:9" x14ac:dyDescent="0.2">
      <c r="A141" s="677"/>
      <c r="B141" s="674"/>
      <c r="C141" s="182" t="s">
        <v>164</v>
      </c>
      <c r="D141" s="587">
        <v>1.2</v>
      </c>
      <c r="E141" s="587">
        <v>1.2</v>
      </c>
      <c r="F141" s="623">
        <v>1.2</v>
      </c>
      <c r="G141" s="394" t="s">
        <v>160</v>
      </c>
      <c r="H141" s="183" t="s">
        <v>10</v>
      </c>
      <c r="I141" s="399"/>
    </row>
    <row r="142" spans="1:9" x14ac:dyDescent="0.2">
      <c r="A142" s="677"/>
      <c r="B142" s="674"/>
      <c r="C142" s="182" t="s">
        <v>165</v>
      </c>
      <c r="D142" s="587">
        <v>1.1000000000000001</v>
      </c>
      <c r="E142" s="587">
        <v>1.1000000000000001</v>
      </c>
      <c r="F142" s="623">
        <v>1.1000000000000001</v>
      </c>
      <c r="G142" s="394" t="s">
        <v>160</v>
      </c>
      <c r="H142" s="183" t="s">
        <v>10</v>
      </c>
      <c r="I142" s="399"/>
    </row>
    <row r="143" spans="1:9" ht="11.25" customHeight="1" x14ac:dyDescent="0.2">
      <c r="A143" s="706">
        <v>14</v>
      </c>
      <c r="B143" s="318" t="s">
        <v>176</v>
      </c>
      <c r="C143" s="148"/>
      <c r="D143" s="285"/>
      <c r="E143" s="285"/>
      <c r="F143" s="173"/>
      <c r="G143" s="474"/>
      <c r="H143" s="474"/>
      <c r="I143" s="559"/>
    </row>
    <row r="144" spans="1:9" ht="20.100000000000001" customHeight="1" x14ac:dyDescent="0.2">
      <c r="A144" s="706"/>
      <c r="B144" s="682"/>
      <c r="C144" s="229" t="s">
        <v>238</v>
      </c>
      <c r="D144" s="599" t="s">
        <v>237</v>
      </c>
      <c r="E144" s="597" t="s">
        <v>237</v>
      </c>
      <c r="F144" s="608" t="s">
        <v>237</v>
      </c>
      <c r="G144" s="442" t="s">
        <v>94</v>
      </c>
      <c r="H144" s="495" t="s">
        <v>10</v>
      </c>
      <c r="I144" s="469"/>
    </row>
    <row r="145" spans="1:9" ht="20.100000000000001" customHeight="1" x14ac:dyDescent="0.2">
      <c r="A145" s="706"/>
      <c r="B145" s="683"/>
      <c r="C145" s="231" t="s">
        <v>178</v>
      </c>
      <c r="D145" s="471" t="s">
        <v>237</v>
      </c>
      <c r="E145" s="274" t="s">
        <v>237</v>
      </c>
      <c r="F145" s="142" t="s">
        <v>237</v>
      </c>
      <c r="G145" s="442" t="s">
        <v>94</v>
      </c>
      <c r="H145" s="496" t="s">
        <v>14</v>
      </c>
      <c r="I145" s="469" t="s">
        <v>179</v>
      </c>
    </row>
    <row r="146" spans="1:9" ht="20.100000000000001" customHeight="1" x14ac:dyDescent="0.2">
      <c r="A146" s="706"/>
      <c r="B146" s="683"/>
      <c r="C146" s="231" t="s">
        <v>180</v>
      </c>
      <c r="D146" s="577" t="s">
        <v>237</v>
      </c>
      <c r="E146" s="391" t="s">
        <v>237</v>
      </c>
      <c r="F146" s="138" t="s">
        <v>237</v>
      </c>
      <c r="G146" s="391" t="s">
        <v>239</v>
      </c>
      <c r="H146" s="496" t="s">
        <v>14</v>
      </c>
      <c r="I146" s="476"/>
    </row>
    <row r="147" spans="1:9" ht="12" customHeight="1" thickBot="1" x14ac:dyDescent="0.25">
      <c r="A147" s="707"/>
      <c r="B147" s="708"/>
      <c r="C147" s="568" t="s">
        <v>182</v>
      </c>
      <c r="D147" s="472"/>
      <c r="E147" s="475"/>
      <c r="F147" s="167"/>
      <c r="G147" s="475"/>
      <c r="H147" s="578"/>
      <c r="I147" s="477"/>
    </row>
    <row r="149" spans="1:9" ht="10.15" customHeight="1" x14ac:dyDescent="0.2">
      <c r="A149" s="709" t="s">
        <v>0</v>
      </c>
      <c r="B149" s="709" t="s">
        <v>1</v>
      </c>
      <c r="C149" s="709" t="s">
        <v>185</v>
      </c>
      <c r="D149" s="701" t="s">
        <v>186</v>
      </c>
      <c r="E149" s="702"/>
      <c r="F149" s="702"/>
      <c r="G149" s="702"/>
      <c r="H149" s="703"/>
      <c r="I149" s="704" t="s">
        <v>187</v>
      </c>
    </row>
    <row r="150" spans="1:9" ht="12" thickBot="1" x14ac:dyDescent="0.25">
      <c r="A150" s="710"/>
      <c r="B150" s="710"/>
      <c r="C150" s="710"/>
      <c r="D150" s="499">
        <v>2026</v>
      </c>
      <c r="E150" s="499">
        <v>2027</v>
      </c>
      <c r="F150" s="499">
        <v>2028</v>
      </c>
      <c r="G150" s="499">
        <v>2029</v>
      </c>
      <c r="H150" s="504">
        <v>2030</v>
      </c>
      <c r="I150" s="705"/>
    </row>
    <row r="151" spans="1:9" ht="12" thickTop="1" x14ac:dyDescent="0.2">
      <c r="A151" s="719" t="s">
        <v>240</v>
      </c>
      <c r="B151" s="238" t="s">
        <v>241</v>
      </c>
      <c r="C151" s="186"/>
      <c r="D151" s="227"/>
      <c r="E151" s="227"/>
      <c r="F151" s="227"/>
      <c r="G151" s="227"/>
      <c r="H151" s="227"/>
      <c r="I151" s="500"/>
    </row>
    <row r="152" spans="1:9" x14ac:dyDescent="0.2">
      <c r="A152" s="720"/>
      <c r="B152" s="717"/>
      <c r="C152" s="569" t="s">
        <v>242</v>
      </c>
      <c r="D152" s="650">
        <v>71</v>
      </c>
      <c r="E152" s="650">
        <v>75</v>
      </c>
      <c r="F152" s="650">
        <v>77</v>
      </c>
      <c r="G152" s="650">
        <v>78</v>
      </c>
      <c r="H152" s="650">
        <v>79</v>
      </c>
      <c r="I152" s="501" t="s">
        <v>10</v>
      </c>
    </row>
    <row r="153" spans="1:9" x14ac:dyDescent="0.2">
      <c r="A153" s="720"/>
      <c r="B153" s="674"/>
      <c r="C153" s="570" t="s">
        <v>243</v>
      </c>
      <c r="D153" s="597"/>
      <c r="E153" s="597"/>
      <c r="F153" s="597"/>
      <c r="G153" s="597"/>
      <c r="H153" s="597"/>
      <c r="I153" s="502" t="s">
        <v>14</v>
      </c>
    </row>
    <row r="154" spans="1:9" x14ac:dyDescent="0.2">
      <c r="A154" s="720"/>
      <c r="B154" s="674"/>
      <c r="C154" s="570" t="s">
        <v>244</v>
      </c>
      <c r="D154" s="597"/>
      <c r="E154" s="597"/>
      <c r="F154" s="597"/>
      <c r="G154" s="597"/>
      <c r="H154" s="597"/>
      <c r="I154" s="502" t="s">
        <v>14</v>
      </c>
    </row>
    <row r="155" spans="1:9" x14ac:dyDescent="0.2">
      <c r="A155" s="720"/>
      <c r="B155" s="674"/>
      <c r="C155" s="571" t="s">
        <v>245</v>
      </c>
      <c r="D155" s="651"/>
      <c r="E155" s="651"/>
      <c r="F155" s="597"/>
      <c r="G155" s="597"/>
      <c r="H155" s="597"/>
      <c r="I155" s="502" t="s">
        <v>14</v>
      </c>
    </row>
    <row r="156" spans="1:9" x14ac:dyDescent="0.2">
      <c r="A156" s="720"/>
      <c r="B156" s="674"/>
      <c r="C156" s="571" t="s">
        <v>246</v>
      </c>
      <c r="D156" s="651"/>
      <c r="E156" s="651"/>
      <c r="F156" s="597"/>
      <c r="G156" s="597"/>
      <c r="H156" s="597"/>
      <c r="I156" s="502" t="s">
        <v>14</v>
      </c>
    </row>
    <row r="157" spans="1:9" x14ac:dyDescent="0.2">
      <c r="A157" s="720"/>
      <c r="B157" s="674"/>
      <c r="C157" s="571" t="s">
        <v>247</v>
      </c>
      <c r="D157" s="651"/>
      <c r="E157" s="651"/>
      <c r="F157" s="597"/>
      <c r="G157" s="597"/>
      <c r="H157" s="597"/>
      <c r="I157" s="502" t="s">
        <v>14</v>
      </c>
    </row>
    <row r="158" spans="1:9" x14ac:dyDescent="0.2">
      <c r="A158" s="720"/>
      <c r="B158" s="674"/>
      <c r="C158" s="571" t="s">
        <v>248</v>
      </c>
      <c r="D158" s="651"/>
      <c r="E158" s="651"/>
      <c r="F158" s="597"/>
      <c r="G158" s="597"/>
      <c r="H158" s="597"/>
      <c r="I158" s="502" t="s">
        <v>14</v>
      </c>
    </row>
    <row r="159" spans="1:9" ht="12" thickBot="1" x14ac:dyDescent="0.25">
      <c r="A159" s="721"/>
      <c r="B159" s="718"/>
      <c r="C159" s="572" t="s">
        <v>249</v>
      </c>
      <c r="D159" s="652"/>
      <c r="E159" s="652"/>
      <c r="F159" s="652"/>
      <c r="G159" s="652"/>
      <c r="H159" s="652"/>
      <c r="I159" s="503" t="s">
        <v>250</v>
      </c>
    </row>
  </sheetData>
  <sheetProtection algorithmName="SHA-512" hashValue="v1yYGXfSIsTWPIHRHV9dsWSn+BwJZm+FzZ/ro3iSf9m/btXp5uoVdzUW70U9Oaer4EfhYvYfSyeZwPT0olnyEQ==" saltValue="2IjuOfCue/R+C6RvHaQmDA==" spinCount="100000" sheet="1" objects="1" scenarios="1"/>
  <mergeCells count="56">
    <mergeCell ref="B48:B50"/>
    <mergeCell ref="B38:B41"/>
    <mergeCell ref="A84:A90"/>
    <mergeCell ref="A91:A93"/>
    <mergeCell ref="B98:B102"/>
    <mergeCell ref="A97:A107"/>
    <mergeCell ref="C1:C2"/>
    <mergeCell ref="G1:G2"/>
    <mergeCell ref="A3:A19"/>
    <mergeCell ref="A64:A70"/>
    <mergeCell ref="A71:A83"/>
    <mergeCell ref="B72:B75"/>
    <mergeCell ref="B76:B83"/>
    <mergeCell ref="B35:C35"/>
    <mergeCell ref="B36:C36"/>
    <mergeCell ref="A51:A63"/>
    <mergeCell ref="B52:B55"/>
    <mergeCell ref="B56:B63"/>
    <mergeCell ref="A34:A36"/>
    <mergeCell ref="A37:A50"/>
    <mergeCell ref="B42:B44"/>
    <mergeCell ref="B45:B47"/>
    <mergeCell ref="B152:B159"/>
    <mergeCell ref="A151:A159"/>
    <mergeCell ref="I1:I2"/>
    <mergeCell ref="A20:A33"/>
    <mergeCell ref="B25:B27"/>
    <mergeCell ref="B28:B30"/>
    <mergeCell ref="B31:B33"/>
    <mergeCell ref="B21:B24"/>
    <mergeCell ref="B11:B13"/>
    <mergeCell ref="B14:B16"/>
    <mergeCell ref="B17:B19"/>
    <mergeCell ref="B4:B10"/>
    <mergeCell ref="H1:H2"/>
    <mergeCell ref="D1:F1"/>
    <mergeCell ref="A1:A2"/>
    <mergeCell ref="B1:B2"/>
    <mergeCell ref="A127:A142"/>
    <mergeCell ref="B128:B132"/>
    <mergeCell ref="B133:B137"/>
    <mergeCell ref="B138:B142"/>
    <mergeCell ref="A94:A96"/>
    <mergeCell ref="A108:A120"/>
    <mergeCell ref="B109:B112"/>
    <mergeCell ref="B113:B120"/>
    <mergeCell ref="A121:A123"/>
    <mergeCell ref="A124:A126"/>
    <mergeCell ref="B103:B107"/>
    <mergeCell ref="D149:H149"/>
    <mergeCell ref="I149:I150"/>
    <mergeCell ref="A143:A147"/>
    <mergeCell ref="B144:B147"/>
    <mergeCell ref="A149:A150"/>
    <mergeCell ref="B149:B150"/>
    <mergeCell ref="C149:C150"/>
  </mergeCells>
  <phoneticPr fontId="1"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74" id="{197AFF48-335E-474F-B339-1EC4D3A66239}">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H35:H36</xm:sqref>
        </x14:conditionalFormatting>
        <x14:conditionalFormatting xmlns:xm="http://schemas.microsoft.com/office/excel/2006/main">
          <x14:cfRule type="iconSet" priority="19" id="{798F977A-0CB1-40F4-8D03-CB605CBD5A34}">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H52:H63</xm:sqref>
        </x14:conditionalFormatting>
        <x14:conditionalFormatting xmlns:xm="http://schemas.microsoft.com/office/excel/2006/main">
          <x14:cfRule type="iconSet" priority="17" id="{D3FE740E-F812-47E5-AFD5-03B3AB2C8D80}">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H72:H83</xm:sqref>
        </x14:conditionalFormatting>
        <x14:conditionalFormatting xmlns:xm="http://schemas.microsoft.com/office/excel/2006/main">
          <x14:cfRule type="iconSet" priority="12" id="{4263FEEF-9FD3-49BC-9009-119F6110E7F0}">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H144 H147 I145:I146</xm:sqref>
        </x14:conditionalFormatting>
        <x14:conditionalFormatting xmlns:xm="http://schemas.microsoft.com/office/excel/2006/main">
          <x14:cfRule type="iconSet" priority="4" id="{83865C93-AAFA-4E6B-99CC-7679CB533778}">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I8</xm:sqref>
        </x14:conditionalFormatting>
        <x14:conditionalFormatting xmlns:xm="http://schemas.microsoft.com/office/excel/2006/main">
          <x14:cfRule type="iconSet" priority="205" id="{346B640A-D92A-4566-9F3F-02B162837DE0}">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I9:I10</xm:sqref>
        </x14:conditionalFormatting>
        <x14:conditionalFormatting xmlns:xm="http://schemas.microsoft.com/office/excel/2006/main">
          <x14:cfRule type="iconSet" priority="7" id="{1E240C77-F226-43D1-9A01-387D33652B07}">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I21:I23</xm:sqref>
        </x14:conditionalFormatting>
        <x14:conditionalFormatting xmlns:xm="http://schemas.microsoft.com/office/excel/2006/main">
          <x14:cfRule type="iconSet" priority="5" id="{A8FA75E3-C235-4400-B46B-72D4648A103A}">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I24</xm:sqref>
        </x14:conditionalFormatting>
        <x14:conditionalFormatting xmlns:xm="http://schemas.microsoft.com/office/excel/2006/main">
          <x14:cfRule type="iconSet" priority="11" id="{8E2A71C0-B7F5-4E50-AFE5-C658672E1E95}">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I25</xm:sqref>
        </x14:conditionalFormatting>
        <x14:conditionalFormatting xmlns:xm="http://schemas.microsoft.com/office/excel/2006/main">
          <x14:cfRule type="iconSet" priority="154" id="{1944C2DA-BA3A-489E-AB89-DC3FD19EB88D}">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I26:I33</xm:sqref>
        </x14:conditionalFormatting>
        <x14:conditionalFormatting xmlns:xm="http://schemas.microsoft.com/office/excel/2006/main">
          <x14:cfRule type="iconSet" priority="20" id="{1B8E1A21-2BA3-4511-8818-AC54E8BEF36F}">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I34:I36</xm:sqref>
        </x14:conditionalFormatting>
        <x14:conditionalFormatting xmlns:xm="http://schemas.microsoft.com/office/excel/2006/main">
          <x14:cfRule type="iconSet" priority="6" id="{27898F55-8FCC-4C7F-9291-59C707DFED1F}">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I37</xm:sqref>
        </x14:conditionalFormatting>
        <x14:conditionalFormatting xmlns:xm="http://schemas.microsoft.com/office/excel/2006/main">
          <x14:cfRule type="iconSet" priority="202" id="{B7C01599-45AC-42D4-9821-24E86B228631}">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I38:I50</xm:sqref>
        </x14:conditionalFormatting>
        <x14:conditionalFormatting xmlns:xm="http://schemas.microsoft.com/office/excel/2006/main">
          <x14:cfRule type="iconSet" priority="18" id="{539765FA-5D36-415C-896F-529A0F47DEDA}">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I52:I63</xm:sqref>
        </x14:conditionalFormatting>
        <x14:conditionalFormatting xmlns:xm="http://schemas.microsoft.com/office/excel/2006/main">
          <x14:cfRule type="iconSet" priority="16" id="{7F72B1F5-77AE-4285-9B37-2F6324CFCC08}">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I72:I74 I76:I83</xm:sqref>
        </x14:conditionalFormatting>
        <x14:conditionalFormatting xmlns:xm="http://schemas.microsoft.com/office/excel/2006/main">
          <x14:cfRule type="iconSet" priority="9" id="{A44D62EA-7813-4BA8-A573-C2853555EA7C}">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I75</xm:sqref>
        </x14:conditionalFormatting>
        <x14:conditionalFormatting xmlns:xm="http://schemas.microsoft.com/office/excel/2006/main">
          <x14:cfRule type="iconSet" priority="13" id="{50EC4E80-D466-4535-8D1A-CF8AEF7B96BE}">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I108</xm:sqref>
        </x14:conditionalFormatting>
        <x14:conditionalFormatting xmlns:xm="http://schemas.microsoft.com/office/excel/2006/main">
          <x14:cfRule type="iconSet" priority="94" id="{5FE52F70-37D3-4421-8CCD-1F13868E9D85}">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I109:I111 I64:I70 I84:I107 I113:I126 I3:I7 I11:I20</xm:sqref>
        </x14:conditionalFormatting>
        <x14:conditionalFormatting xmlns:xm="http://schemas.microsoft.com/office/excel/2006/main">
          <x14:cfRule type="iconSet" priority="8" id="{8FBAC6B2-57E4-4DE0-BBB4-CE021160F028}">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I112</xm:sqref>
        </x14:conditionalFormatting>
        <x14:conditionalFormatting xmlns:xm="http://schemas.microsoft.com/office/excel/2006/main">
          <x14:cfRule type="iconSet" priority="15" id="{2C7A6FEC-8971-463C-9083-C3E10CBA3095}">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I127:I130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N20"/>
  <sheetViews>
    <sheetView zoomScale="120" zoomScaleNormal="120" workbookViewId="0">
      <selection activeCell="E12" sqref="E12"/>
    </sheetView>
  </sheetViews>
  <sheetFormatPr defaultRowHeight="11.25" x14ac:dyDescent="0.2"/>
  <cols>
    <col min="1" max="1" width="10.83203125" customWidth="1"/>
    <col min="2" max="2" width="33.5" customWidth="1"/>
    <col min="3" max="3" width="56.5" customWidth="1"/>
    <col min="4" max="4" width="10" customWidth="1"/>
  </cols>
  <sheetData>
    <row r="1" spans="1:14" ht="43.15" customHeight="1" x14ac:dyDescent="0.2">
      <c r="A1" s="292" t="s">
        <v>0</v>
      </c>
      <c r="B1" s="292" t="s">
        <v>1</v>
      </c>
      <c r="C1" s="293" t="s">
        <v>2</v>
      </c>
      <c r="D1" s="558" t="s">
        <v>6</v>
      </c>
      <c r="E1" s="292">
        <v>2026</v>
      </c>
      <c r="F1" s="292">
        <v>2027</v>
      </c>
      <c r="G1" s="292">
        <v>2028</v>
      </c>
      <c r="H1" s="292">
        <v>2029</v>
      </c>
      <c r="I1" s="292">
        <v>2030</v>
      </c>
      <c r="J1" s="292" t="s">
        <v>251</v>
      </c>
      <c r="K1" s="292" t="s">
        <v>252</v>
      </c>
      <c r="L1" s="292" t="s">
        <v>253</v>
      </c>
      <c r="M1" s="292" t="s">
        <v>254</v>
      </c>
      <c r="N1" s="292" t="s">
        <v>255</v>
      </c>
    </row>
    <row r="2" spans="1:14" x14ac:dyDescent="0.2">
      <c r="A2" s="288"/>
      <c r="B2" s="740" t="s">
        <v>256</v>
      </c>
      <c r="C2" s="741"/>
      <c r="D2" s="561"/>
      <c r="E2" s="630">
        <f>E3+E5</f>
        <v>470.69331592691736</v>
      </c>
      <c r="F2" s="630">
        <f t="shared" ref="F2:N2" si="0">F3+F5</f>
        <v>470.69331592691736</v>
      </c>
      <c r="G2" s="630">
        <f t="shared" si="0"/>
        <v>470.69331592691736</v>
      </c>
      <c r="H2" s="630">
        <f t="shared" si="0"/>
        <v>470.69331592691736</v>
      </c>
      <c r="I2" s="630">
        <f t="shared" si="0"/>
        <v>470.69331592691736</v>
      </c>
      <c r="J2" s="630">
        <f t="shared" si="0"/>
        <v>1866.0706611741707</v>
      </c>
      <c r="K2" s="630">
        <f t="shared" si="0"/>
        <v>1139.2013041610969</v>
      </c>
      <c r="L2" s="630">
        <f t="shared" si="0"/>
        <v>2848.0032604027419</v>
      </c>
      <c r="M2" s="630">
        <f t="shared" si="0"/>
        <v>2485.5740396481888</v>
      </c>
      <c r="N2" s="630">
        <f t="shared" si="0"/>
        <v>2485.5740396481888</v>
      </c>
    </row>
    <row r="3" spans="1:14" x14ac:dyDescent="0.2">
      <c r="A3" s="677">
        <v>1</v>
      </c>
      <c r="B3" s="682" t="s">
        <v>11</v>
      </c>
      <c r="C3" s="401" t="s">
        <v>257</v>
      </c>
      <c r="D3" s="401" t="s">
        <v>10</v>
      </c>
      <c r="E3" s="631">
        <v>377.80809458366684</v>
      </c>
      <c r="F3" s="631">
        <v>377.80809458366684</v>
      </c>
      <c r="G3" s="631">
        <v>377.80809458366684</v>
      </c>
      <c r="H3" s="631">
        <v>377.80809458366684</v>
      </c>
      <c r="I3" s="631">
        <v>377.80809458366684</v>
      </c>
      <c r="J3" s="631">
        <v>1133.4242837510005</v>
      </c>
      <c r="K3" s="631">
        <v>755.61618916733369</v>
      </c>
      <c r="L3" s="631">
        <v>1889.0404729183342</v>
      </c>
      <c r="M3" s="631">
        <v>1889.0404729183342</v>
      </c>
      <c r="N3" s="631">
        <v>1889.0404729183342</v>
      </c>
    </row>
    <row r="4" spans="1:14" x14ac:dyDescent="0.2">
      <c r="A4" s="677"/>
      <c r="B4" s="683"/>
      <c r="C4" s="230" t="s">
        <v>258</v>
      </c>
      <c r="D4" s="562" t="s">
        <v>14</v>
      </c>
      <c r="E4" s="632">
        <v>265.94955275048704</v>
      </c>
      <c r="F4" s="632">
        <v>265.94955275048704</v>
      </c>
      <c r="G4" s="632">
        <v>265.94955275048704</v>
      </c>
      <c r="H4" s="632">
        <v>265.94955275048704</v>
      </c>
      <c r="I4" s="632">
        <v>265.94955275048704</v>
      </c>
      <c r="J4" s="632">
        <v>797.84865825146107</v>
      </c>
      <c r="K4" s="632">
        <v>531.89910550097409</v>
      </c>
      <c r="L4" s="632">
        <v>1329.7477637524353</v>
      </c>
      <c r="M4" s="632">
        <v>1329.7477637524353</v>
      </c>
      <c r="N4" s="632">
        <v>1329.7477637524353</v>
      </c>
    </row>
    <row r="5" spans="1:14" x14ac:dyDescent="0.2">
      <c r="A5" s="677"/>
      <c r="B5" s="682" t="s">
        <v>22</v>
      </c>
      <c r="C5" s="402" t="s">
        <v>259</v>
      </c>
      <c r="D5" s="401" t="s">
        <v>10</v>
      </c>
      <c r="E5" s="633">
        <v>92.885221343250521</v>
      </c>
      <c r="F5" s="633">
        <v>92.885221343250521</v>
      </c>
      <c r="G5" s="633">
        <v>92.885221343250521</v>
      </c>
      <c r="H5" s="633">
        <v>92.885221343250521</v>
      </c>
      <c r="I5" s="633">
        <v>92.885221343250521</v>
      </c>
      <c r="J5" s="633">
        <v>732.64637742317029</v>
      </c>
      <c r="K5" s="633">
        <v>383.58511499376317</v>
      </c>
      <c r="L5" s="633">
        <v>958.96278748440795</v>
      </c>
      <c r="M5" s="633">
        <v>596.53356672985444</v>
      </c>
      <c r="N5" s="633">
        <v>596.53356672985444</v>
      </c>
    </row>
    <row r="6" spans="1:14" x14ac:dyDescent="0.2">
      <c r="A6" s="677"/>
      <c r="B6" s="684"/>
      <c r="C6" s="560" t="s">
        <v>260</v>
      </c>
      <c r="D6" s="562" t="s">
        <v>14</v>
      </c>
      <c r="E6" s="646"/>
      <c r="F6" s="647"/>
      <c r="G6" s="647"/>
      <c r="H6" s="647"/>
      <c r="I6" s="647"/>
      <c r="J6" s="647"/>
      <c r="K6" s="647"/>
      <c r="L6" s="647"/>
      <c r="M6" s="647"/>
      <c r="N6" s="647"/>
    </row>
    <row r="7" spans="1:14" ht="25.9" customHeight="1" thickBot="1" x14ac:dyDescent="0.25">
      <c r="A7" s="677"/>
      <c r="B7" s="744" t="s">
        <v>261</v>
      </c>
      <c r="C7" s="745"/>
      <c r="D7" s="563" t="s">
        <v>14</v>
      </c>
      <c r="E7" s="648"/>
      <c r="F7" s="648"/>
      <c r="G7" s="648"/>
      <c r="H7" s="648"/>
      <c r="I7" s="648"/>
      <c r="J7" s="648"/>
      <c r="K7" s="648"/>
      <c r="L7" s="648"/>
      <c r="M7" s="648"/>
      <c r="N7" s="648"/>
    </row>
    <row r="8" spans="1:14" ht="12" thickTop="1" x14ac:dyDescent="0.2">
      <c r="A8" s="340"/>
      <c r="B8" s="742" t="s">
        <v>262</v>
      </c>
      <c r="C8" s="743"/>
      <c r="D8" s="561"/>
      <c r="E8" s="403">
        <f>E14+E20</f>
        <v>470.69331592691736</v>
      </c>
      <c r="F8" s="403">
        <f t="shared" ref="F8:N8" si="1">F14+F20</f>
        <v>470.69331592691731</v>
      </c>
      <c r="G8" s="403">
        <f t="shared" si="1"/>
        <v>470.69331592691731</v>
      </c>
      <c r="H8" s="403">
        <f t="shared" si="1"/>
        <v>470.69331592691731</v>
      </c>
      <c r="I8" s="403">
        <f t="shared" si="1"/>
        <v>470.69331592691736</v>
      </c>
      <c r="J8" s="403">
        <f t="shared" si="1"/>
        <v>1866.0706611741707</v>
      </c>
      <c r="K8" s="403">
        <f t="shared" si="1"/>
        <v>1139.2013041610969</v>
      </c>
      <c r="L8" s="403">
        <f t="shared" si="1"/>
        <v>2848.0032604027419</v>
      </c>
      <c r="M8" s="403">
        <f t="shared" si="1"/>
        <v>2485.5740396481888</v>
      </c>
      <c r="N8" s="403">
        <f t="shared" si="1"/>
        <v>2485.5740396481888</v>
      </c>
    </row>
    <row r="9" spans="1:14" x14ac:dyDescent="0.2">
      <c r="A9" s="677">
        <v>2</v>
      </c>
      <c r="B9" s="738" t="s">
        <v>263</v>
      </c>
      <c r="C9" s="229" t="s">
        <v>264</v>
      </c>
      <c r="D9" s="401" t="s">
        <v>10</v>
      </c>
      <c r="E9" s="663">
        <v>90.361861200000007</v>
      </c>
      <c r="F9" s="663">
        <v>92.169098424000012</v>
      </c>
      <c r="G9" s="663">
        <v>94.012480392480015</v>
      </c>
      <c r="H9" s="663">
        <v>95.892730000329621</v>
      </c>
      <c r="I9" s="663">
        <v>97.810584600336213</v>
      </c>
      <c r="J9" s="663">
        <v>305.32630337308638</v>
      </c>
      <c r="K9" s="663">
        <v>213.86411116680546</v>
      </c>
      <c r="L9" s="663">
        <v>573.22816989894477</v>
      </c>
      <c r="M9" s="663">
        <v>632.89021823889311</v>
      </c>
      <c r="N9" s="663">
        <v>698.7619404906203</v>
      </c>
    </row>
    <row r="10" spans="1:14" x14ac:dyDescent="0.2">
      <c r="A10" s="677"/>
      <c r="B10" s="739"/>
      <c r="C10" s="230" t="s">
        <v>265</v>
      </c>
      <c r="D10" s="562" t="s">
        <v>10</v>
      </c>
      <c r="E10" s="664">
        <v>4.9547316000000006</v>
      </c>
      <c r="F10" s="664">
        <v>5.0538262320000005</v>
      </c>
      <c r="G10" s="664">
        <v>5.1549027566400003</v>
      </c>
      <c r="H10" s="664">
        <v>5.2580008117728001</v>
      </c>
      <c r="I10" s="664">
        <v>5.3631608280082563</v>
      </c>
      <c r="J10" s="664">
        <v>16.741685745997195</v>
      </c>
      <c r="K10" s="664">
        <v>11.726620674166501</v>
      </c>
      <c r="L10" s="664">
        <v>31.431310618118061</v>
      </c>
      <c r="M10" s="664">
        <v>34.702706672880481</v>
      </c>
      <c r="N10" s="664">
        <v>38.314592256607881</v>
      </c>
    </row>
    <row r="11" spans="1:14" x14ac:dyDescent="0.2">
      <c r="A11" s="677"/>
      <c r="B11" s="683"/>
      <c r="C11" s="230" t="s">
        <v>266</v>
      </c>
      <c r="D11" s="562" t="s">
        <v>10</v>
      </c>
      <c r="E11" s="664">
        <v>111.7598534</v>
      </c>
      <c r="F11" s="664">
        <v>33.055826232000001</v>
      </c>
      <c r="G11" s="664">
        <v>34.599902756639999</v>
      </c>
      <c r="H11" s="664">
        <v>33.338000811772801</v>
      </c>
      <c r="I11" s="664">
        <v>57.284316086965362</v>
      </c>
      <c r="J11" s="664">
        <v>178.81917937159974</v>
      </c>
      <c r="K11" s="664">
        <v>125.25289971219607</v>
      </c>
      <c r="L11" s="664">
        <v>335.72014530553122</v>
      </c>
      <c r="M11" s="664">
        <v>370.66216767935163</v>
      </c>
      <c r="N11" s="664">
        <v>409.24098380727162</v>
      </c>
    </row>
    <row r="12" spans="1:14" x14ac:dyDescent="0.2">
      <c r="A12" s="677"/>
      <c r="B12" s="683"/>
      <c r="C12" s="231" t="s">
        <v>267</v>
      </c>
      <c r="D12" s="562" t="s">
        <v>10</v>
      </c>
      <c r="E12" s="664">
        <v>0</v>
      </c>
      <c r="F12" s="664">
        <v>0</v>
      </c>
      <c r="G12" s="664">
        <v>0</v>
      </c>
      <c r="H12" s="664">
        <v>0</v>
      </c>
      <c r="I12" s="664">
        <v>0</v>
      </c>
      <c r="J12" s="664">
        <v>0</v>
      </c>
      <c r="K12" s="664">
        <v>0</v>
      </c>
      <c r="L12" s="664">
        <v>0</v>
      </c>
      <c r="M12" s="664">
        <v>0</v>
      </c>
      <c r="N12" s="664">
        <v>0</v>
      </c>
    </row>
    <row r="13" spans="1:14" x14ac:dyDescent="0.2">
      <c r="A13" s="677"/>
      <c r="B13" s="683"/>
      <c r="C13" s="232" t="s">
        <v>268</v>
      </c>
      <c r="D13" s="562" t="s">
        <v>14</v>
      </c>
      <c r="E13" s="654"/>
      <c r="F13" s="654"/>
      <c r="G13" s="654"/>
      <c r="H13" s="654"/>
      <c r="I13" s="654"/>
      <c r="J13" s="654"/>
      <c r="K13" s="654"/>
      <c r="L13" s="654"/>
      <c r="M13" s="654"/>
      <c r="N13" s="654"/>
    </row>
    <row r="14" spans="1:14" x14ac:dyDescent="0.2">
      <c r="A14" s="677"/>
      <c r="B14" s="683"/>
      <c r="C14" s="239" t="s">
        <v>269</v>
      </c>
      <c r="D14" s="564" t="s">
        <v>10</v>
      </c>
      <c r="E14" s="665">
        <f>SUM(E9:E13)</f>
        <v>207.07644620000002</v>
      </c>
      <c r="F14" s="665">
        <f>SUM(F9:F13)</f>
        <v>130.27875088800002</v>
      </c>
      <c r="G14" s="665">
        <f t="shared" ref="G14:N14" si="2">SUM(G9:G13)</f>
        <v>133.76728590576002</v>
      </c>
      <c r="H14" s="665">
        <f t="shared" si="2"/>
        <v>134.48873162387522</v>
      </c>
      <c r="I14" s="665">
        <f t="shared" si="2"/>
        <v>160.45806151530985</v>
      </c>
      <c r="J14" s="665">
        <f t="shared" si="2"/>
        <v>500.88716849068328</v>
      </c>
      <c r="K14" s="665">
        <f t="shared" si="2"/>
        <v>350.84363155316805</v>
      </c>
      <c r="L14" s="665">
        <f t="shared" si="2"/>
        <v>940.37962582259399</v>
      </c>
      <c r="M14" s="665">
        <f t="shared" si="2"/>
        <v>1038.2550925911253</v>
      </c>
      <c r="N14" s="665">
        <f t="shared" si="2"/>
        <v>1146.3175165544999</v>
      </c>
    </row>
    <row r="15" spans="1:14" x14ac:dyDescent="0.2">
      <c r="A15" s="677"/>
      <c r="B15" s="682" t="s">
        <v>270</v>
      </c>
      <c r="C15" s="234" t="s">
        <v>271</v>
      </c>
      <c r="D15" s="402" t="s">
        <v>10</v>
      </c>
      <c r="E15" s="655"/>
      <c r="F15" s="655"/>
      <c r="G15" s="655"/>
      <c r="H15" s="655"/>
      <c r="I15" s="655"/>
      <c r="J15" s="655"/>
      <c r="K15" s="655"/>
      <c r="L15" s="655"/>
      <c r="M15" s="655"/>
      <c r="N15" s="655"/>
    </row>
    <row r="16" spans="1:14" x14ac:dyDescent="0.2">
      <c r="A16" s="677"/>
      <c r="B16" s="683"/>
      <c r="C16" s="235" t="s">
        <v>272</v>
      </c>
      <c r="D16" s="409" t="s">
        <v>10</v>
      </c>
      <c r="E16" s="656"/>
      <c r="F16" s="656"/>
      <c r="G16" s="656"/>
      <c r="H16" s="656"/>
      <c r="I16" s="656"/>
      <c r="J16" s="656"/>
      <c r="K16" s="656"/>
      <c r="L16" s="656"/>
      <c r="M16" s="656"/>
      <c r="N16" s="656"/>
    </row>
    <row r="17" spans="1:14" x14ac:dyDescent="0.2">
      <c r="A17" s="677"/>
      <c r="B17" s="683"/>
      <c r="C17" s="236" t="s">
        <v>273</v>
      </c>
      <c r="D17" s="565" t="s">
        <v>10</v>
      </c>
      <c r="E17" s="657"/>
      <c r="F17" s="657"/>
      <c r="G17" s="657"/>
      <c r="H17" s="657"/>
      <c r="I17" s="657"/>
      <c r="J17" s="657"/>
      <c r="K17" s="657"/>
      <c r="L17" s="657"/>
      <c r="M17" s="657"/>
      <c r="N17" s="657"/>
    </row>
    <row r="18" spans="1:14" x14ac:dyDescent="0.2">
      <c r="A18" s="677"/>
      <c r="B18" s="683"/>
      <c r="C18" s="237" t="s">
        <v>274</v>
      </c>
      <c r="D18" s="566" t="s">
        <v>10</v>
      </c>
      <c r="E18" s="657"/>
      <c r="F18" s="657"/>
      <c r="G18" s="657"/>
      <c r="H18" s="657"/>
      <c r="I18" s="657"/>
      <c r="J18" s="657"/>
      <c r="K18" s="657"/>
      <c r="L18" s="657"/>
      <c r="M18" s="657"/>
      <c r="N18" s="657"/>
    </row>
    <row r="19" spans="1:14" x14ac:dyDescent="0.2">
      <c r="A19" s="677"/>
      <c r="B19" s="683"/>
      <c r="C19" s="235" t="s">
        <v>268</v>
      </c>
      <c r="D19" s="409" t="s">
        <v>14</v>
      </c>
      <c r="E19" s="657"/>
      <c r="F19" s="657"/>
      <c r="G19" s="657"/>
      <c r="H19" s="657"/>
      <c r="I19" s="657"/>
      <c r="J19" s="657"/>
      <c r="K19" s="657"/>
      <c r="L19" s="657"/>
      <c r="M19" s="657"/>
      <c r="N19" s="657"/>
    </row>
    <row r="20" spans="1:14" x14ac:dyDescent="0.2">
      <c r="A20" s="731"/>
      <c r="B20" s="684"/>
      <c r="C20" s="405" t="s">
        <v>275</v>
      </c>
      <c r="D20" s="567" t="s">
        <v>10</v>
      </c>
      <c r="E20" s="667">
        <v>263.61686972691734</v>
      </c>
      <c r="F20" s="666">
        <v>340.41456503891732</v>
      </c>
      <c r="G20" s="666">
        <v>336.92603002115732</v>
      </c>
      <c r="H20" s="666">
        <v>336.20458430304211</v>
      </c>
      <c r="I20" s="666">
        <v>310.23525441160751</v>
      </c>
      <c r="J20" s="666">
        <v>1365.1834926834874</v>
      </c>
      <c r="K20" s="666">
        <v>788.35767260792886</v>
      </c>
      <c r="L20" s="666">
        <v>1907.6236345801481</v>
      </c>
      <c r="M20" s="666">
        <v>1447.3189470570635</v>
      </c>
      <c r="N20" s="666">
        <v>1339.2565230936889</v>
      </c>
    </row>
  </sheetData>
  <sheetProtection algorithmName="SHA-512" hashValue="i7TA6el4/66/KUzNas3cyhjU6SS43mVXiUbvGW45J2SPmUOQ0Ze0Z19JDlALgBmP81rQyL5F4BAV3WNNm3AWbQ==" saltValue="T4DpYg9IneAbAS5V4RIU9g==" spinCount="100000" sheet="1" objects="1" scenarios="1"/>
  <mergeCells count="9">
    <mergeCell ref="A9:A20"/>
    <mergeCell ref="B9:B14"/>
    <mergeCell ref="B15:B20"/>
    <mergeCell ref="B2:C2"/>
    <mergeCell ref="B8:C8"/>
    <mergeCell ref="B3:B4"/>
    <mergeCell ref="B5:B6"/>
    <mergeCell ref="A3:A7"/>
    <mergeCell ref="B7:C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24"/>
  <sheetViews>
    <sheetView zoomScale="120" zoomScaleNormal="120" workbookViewId="0">
      <selection activeCell="C2" sqref="C2"/>
    </sheetView>
  </sheetViews>
  <sheetFormatPr defaultRowHeight="11.25" x14ac:dyDescent="0.2"/>
  <cols>
    <col min="1" max="1" width="13" customWidth="1"/>
    <col min="2" max="2" width="59.5" customWidth="1"/>
    <col min="3" max="3" width="17.5" customWidth="1"/>
    <col min="4" max="4" width="16.83203125" customWidth="1"/>
    <col min="5" max="7" width="17.1640625" customWidth="1"/>
    <col min="8" max="8" width="18" customWidth="1"/>
    <col min="9" max="9" width="86" customWidth="1"/>
  </cols>
  <sheetData>
    <row r="1" spans="1:9" ht="10.35" customHeight="1" x14ac:dyDescent="0.2">
      <c r="A1" s="746" t="s">
        <v>276</v>
      </c>
      <c r="B1" s="747"/>
      <c r="C1" s="702" t="s">
        <v>277</v>
      </c>
      <c r="D1" s="702"/>
      <c r="E1" s="702"/>
      <c r="F1" s="702"/>
      <c r="G1" s="702"/>
      <c r="H1" s="750"/>
      <c r="I1" s="751" t="s">
        <v>7</v>
      </c>
    </row>
    <row r="2" spans="1:9" ht="38.450000000000003" customHeight="1" thickBot="1" x14ac:dyDescent="0.25">
      <c r="A2" s="748"/>
      <c r="B2" s="749"/>
      <c r="C2" s="509" t="s">
        <v>278</v>
      </c>
      <c r="D2" s="499" t="s">
        <v>279</v>
      </c>
      <c r="E2" s="499" t="s">
        <v>280</v>
      </c>
      <c r="F2" s="499" t="s">
        <v>281</v>
      </c>
      <c r="G2" s="499" t="s">
        <v>282</v>
      </c>
      <c r="H2" s="499" t="s">
        <v>283</v>
      </c>
      <c r="I2" s="752"/>
    </row>
    <row r="3" spans="1:9" ht="13.35" customHeight="1" x14ac:dyDescent="0.2">
      <c r="A3" s="753" t="s">
        <v>284</v>
      </c>
      <c r="B3" s="754"/>
      <c r="C3" s="527">
        <f>'Overview building stock'!E21</f>
        <v>342404000</v>
      </c>
      <c r="D3" s="530">
        <f>Roadmap!D35</f>
        <v>364370000</v>
      </c>
      <c r="E3" s="505"/>
      <c r="F3" s="529">
        <f>Roadmap!E35</f>
        <v>370240000</v>
      </c>
      <c r="G3" s="505"/>
      <c r="H3" s="529">
        <f>Roadmap!F35</f>
        <v>375143000</v>
      </c>
      <c r="I3" s="512" t="s">
        <v>285</v>
      </c>
    </row>
    <row r="4" spans="1:9" ht="13.35" customHeight="1" x14ac:dyDescent="0.2">
      <c r="A4" s="755" t="s">
        <v>286</v>
      </c>
      <c r="B4" s="756"/>
      <c r="C4" s="528">
        <f>'Overview building stock'!E165</f>
        <v>4592.8653482373174</v>
      </c>
      <c r="D4" s="529">
        <f>Roadmap!D55</f>
        <v>4000</v>
      </c>
      <c r="E4" s="506"/>
      <c r="F4" s="529">
        <f>Roadmap!E55</f>
        <v>3900</v>
      </c>
      <c r="G4" s="506"/>
      <c r="H4" s="529">
        <f>Roadmap!F55</f>
        <v>3300</v>
      </c>
      <c r="I4" s="512" t="s">
        <v>285</v>
      </c>
    </row>
    <row r="5" spans="1:9" ht="13.35" customHeight="1" x14ac:dyDescent="0.2">
      <c r="A5" s="755" t="s">
        <v>287</v>
      </c>
      <c r="B5" s="756"/>
      <c r="C5" s="528">
        <f t="shared" ref="C5:H5" si="0">(C4*1000)*0.01163</f>
        <v>53415.023999999998</v>
      </c>
      <c r="D5" s="529">
        <f t="shared" si="0"/>
        <v>46520</v>
      </c>
      <c r="E5" s="529">
        <f t="shared" si="0"/>
        <v>0</v>
      </c>
      <c r="F5" s="529">
        <f t="shared" si="0"/>
        <v>45357</v>
      </c>
      <c r="G5" s="529">
        <f t="shared" si="0"/>
        <v>0</v>
      </c>
      <c r="H5" s="529">
        <f t="shared" si="0"/>
        <v>38379</v>
      </c>
      <c r="I5" s="512" t="s">
        <v>288</v>
      </c>
    </row>
    <row r="6" spans="1:9" ht="13.35" customHeight="1" x14ac:dyDescent="0.2">
      <c r="A6" s="755" t="s">
        <v>289</v>
      </c>
      <c r="B6" s="756"/>
      <c r="C6" s="540"/>
      <c r="D6" s="529">
        <f>Roadmap!D4</f>
        <v>51500</v>
      </c>
      <c r="E6" s="506"/>
      <c r="F6" s="529">
        <f>Roadmap!E4</f>
        <v>51500</v>
      </c>
      <c r="G6" s="506"/>
      <c r="H6" s="529">
        <f>Roadmap!F4</f>
        <v>51500</v>
      </c>
      <c r="I6" s="512" t="s">
        <v>290</v>
      </c>
    </row>
    <row r="7" spans="1:9" ht="13.35" customHeight="1" thickBot="1" x14ac:dyDescent="0.25">
      <c r="A7" s="757" t="s">
        <v>291</v>
      </c>
      <c r="B7" s="758"/>
      <c r="C7" s="537"/>
      <c r="D7" s="538">
        <f>Roadmap!D21</f>
        <v>9701000</v>
      </c>
      <c r="E7" s="506"/>
      <c r="F7" s="538">
        <f>Roadmap!E21</f>
        <v>9701000</v>
      </c>
      <c r="G7" s="506"/>
      <c r="H7" s="539">
        <f>Roadmap!F21</f>
        <v>9701000</v>
      </c>
      <c r="I7" s="512"/>
    </row>
    <row r="8" spans="1:9" ht="12" thickBot="1" x14ac:dyDescent="0.25">
      <c r="A8" s="238" t="s">
        <v>292</v>
      </c>
      <c r="B8" s="511"/>
      <c r="C8" s="510">
        <f>IF(C3=0, "Floor missing in D3",(C5*1000000)/C3)</f>
        <v>156</v>
      </c>
      <c r="D8" s="507">
        <f>IF(D3=0, "Floor missing in E3",(D5*1000000)/D3)</f>
        <v>127.67242089085271</v>
      </c>
      <c r="E8" s="507" t="str">
        <f>IF(E3=0, "Floor missing in D3",(E5*1000000)/E3)</f>
        <v>Floor missing in D3</v>
      </c>
      <c r="F8" s="507">
        <f>IF(F3=0, "Floor missing in G3",(F5*1000000)/F3)</f>
        <v>122.50702247191012</v>
      </c>
      <c r="G8" s="507" t="str">
        <f>IF(G3=0, "Floor missing in H3",(G5*1000000)/G3)</f>
        <v>Floor missing in H3</v>
      </c>
      <c r="H8" s="514">
        <f>IF(H3=0, "Floor missing in I3",(H5*1000000)/H3)</f>
        <v>102.30498769802449</v>
      </c>
      <c r="I8" s="512"/>
    </row>
    <row r="9" spans="1:9" x14ac:dyDescent="0.2">
      <c r="A9" s="759" t="s">
        <v>293</v>
      </c>
      <c r="B9" s="760"/>
      <c r="C9" s="508" t="s">
        <v>160</v>
      </c>
      <c r="D9" s="531">
        <f>(D8-$C8)/$C8</f>
        <v>-0.18158704557145702</v>
      </c>
      <c r="E9" s="531" t="e">
        <f>(E8-$C8)/$C8</f>
        <v>#VALUE!</v>
      </c>
      <c r="F9" s="531">
        <f>(F8-$C8)/$C8</f>
        <v>-0.21469857389801206</v>
      </c>
      <c r="G9" s="531" t="e">
        <f>(G8-$C8)/$C8</f>
        <v>#VALUE!</v>
      </c>
      <c r="H9" s="532">
        <f>(H8-$C8)/$C8</f>
        <v>-0.34419879680753535</v>
      </c>
      <c r="I9" s="513"/>
    </row>
    <row r="10" spans="1:9" x14ac:dyDescent="0.2">
      <c r="A10" s="761" t="s">
        <v>294</v>
      </c>
      <c r="B10" s="762"/>
      <c r="C10" s="551"/>
      <c r="D10" s="551"/>
      <c r="E10" s="551"/>
      <c r="F10" s="551"/>
      <c r="G10" s="551"/>
      <c r="H10" s="552"/>
      <c r="I10" s="513" t="s">
        <v>295</v>
      </c>
    </row>
    <row r="13" spans="1:9" ht="21" customHeight="1" x14ac:dyDescent="0.2">
      <c r="A13" s="746" t="s">
        <v>296</v>
      </c>
      <c r="B13" s="747"/>
      <c r="C13" s="772" t="s">
        <v>278</v>
      </c>
      <c r="D13" s="767">
        <v>2030</v>
      </c>
      <c r="E13" s="767">
        <v>2035</v>
      </c>
      <c r="F13" s="767">
        <v>2040</v>
      </c>
      <c r="G13" s="767">
        <v>2045</v>
      </c>
      <c r="H13" s="767">
        <v>2050</v>
      </c>
      <c r="I13" s="751" t="s">
        <v>7</v>
      </c>
    </row>
    <row r="14" spans="1:9" ht="12" thickBot="1" x14ac:dyDescent="0.25">
      <c r="A14" s="748"/>
      <c r="B14" s="749"/>
      <c r="C14" s="773"/>
      <c r="D14" s="768"/>
      <c r="E14" s="768"/>
      <c r="F14" s="768"/>
      <c r="G14" s="768"/>
      <c r="H14" s="768"/>
      <c r="I14" s="752"/>
    </row>
    <row r="15" spans="1:9" ht="13.35" customHeight="1" x14ac:dyDescent="0.2">
      <c r="A15" s="769" t="s">
        <v>297</v>
      </c>
      <c r="B15" s="770"/>
      <c r="C15" s="533"/>
      <c r="D15" s="540"/>
      <c r="E15" s="537"/>
      <c r="F15" s="537"/>
      <c r="G15" s="537"/>
      <c r="H15" s="537"/>
      <c r="I15" s="512"/>
    </row>
    <row r="16" spans="1:9" ht="13.35" customHeight="1" x14ac:dyDescent="0.2">
      <c r="A16" s="771" t="s">
        <v>298</v>
      </c>
      <c r="B16" s="764"/>
      <c r="C16" s="533"/>
      <c r="D16" s="537"/>
      <c r="E16" s="537"/>
      <c r="F16" s="537"/>
      <c r="G16" s="537"/>
      <c r="H16" s="537"/>
      <c r="I16" s="512"/>
    </row>
    <row r="17" spans="1:9" ht="13.35" customHeight="1" x14ac:dyDescent="0.2">
      <c r="A17" s="771" t="s">
        <v>299</v>
      </c>
      <c r="B17" s="764"/>
      <c r="C17" s="540"/>
      <c r="D17" s="529">
        <f>Roadmap!D5</f>
        <v>28400</v>
      </c>
      <c r="E17" s="506"/>
      <c r="F17" s="529">
        <f>Roadmap!E5</f>
        <v>28400</v>
      </c>
      <c r="G17" s="534"/>
      <c r="H17" s="529">
        <f>Roadmap!F5</f>
        <v>28400</v>
      </c>
      <c r="I17" s="512" t="s">
        <v>290</v>
      </c>
    </row>
    <row r="18" spans="1:9" ht="13.35" customHeight="1" x14ac:dyDescent="0.2">
      <c r="A18" s="771" t="s">
        <v>300</v>
      </c>
      <c r="B18" s="764"/>
      <c r="C18" s="537"/>
      <c r="D18" s="529">
        <f>Roadmap!D22</f>
        <v>5336000</v>
      </c>
      <c r="E18" s="506"/>
      <c r="F18" s="529">
        <f>Roadmap!E22</f>
        <v>5336000</v>
      </c>
      <c r="G18" s="534"/>
      <c r="H18" s="529">
        <f>Roadmap!F22</f>
        <v>5336000</v>
      </c>
      <c r="I18" s="512" t="s">
        <v>290</v>
      </c>
    </row>
    <row r="19" spans="1:9" ht="23.45" customHeight="1" x14ac:dyDescent="0.2">
      <c r="A19" s="763" t="s">
        <v>301</v>
      </c>
      <c r="B19" s="764"/>
      <c r="C19" s="537"/>
      <c r="D19" s="506"/>
      <c r="E19" s="506"/>
      <c r="F19" s="506"/>
      <c r="G19" s="506"/>
      <c r="H19" s="533"/>
      <c r="I19" s="557" t="s">
        <v>302</v>
      </c>
    </row>
    <row r="20" spans="1:9" ht="21" customHeight="1" thickBot="1" x14ac:dyDescent="0.25">
      <c r="A20" s="765" t="s">
        <v>303</v>
      </c>
      <c r="B20" s="766"/>
      <c r="C20" s="553"/>
      <c r="D20" s="555"/>
      <c r="E20" s="555"/>
      <c r="F20" s="555"/>
      <c r="G20" s="555"/>
      <c r="H20" s="554"/>
      <c r="I20" s="556" t="s">
        <v>304</v>
      </c>
    </row>
    <row r="21" spans="1:9" ht="13.35" customHeight="1" x14ac:dyDescent="0.2">
      <c r="C21" s="535"/>
      <c r="D21" s="535"/>
      <c r="E21" s="535"/>
      <c r="F21" s="535"/>
      <c r="G21" s="535"/>
      <c r="H21" s="535"/>
      <c r="I21" s="536"/>
    </row>
    <row r="22" spans="1:9" ht="13.35" customHeight="1" x14ac:dyDescent="0.2">
      <c r="C22" s="535"/>
      <c r="D22" s="535"/>
      <c r="E22" s="535"/>
      <c r="F22" s="535"/>
      <c r="G22" s="535"/>
      <c r="H22" s="535"/>
      <c r="I22" s="536"/>
    </row>
    <row r="23" spans="1:9" ht="13.35" customHeight="1" x14ac:dyDescent="0.2">
      <c r="C23" s="535"/>
      <c r="D23" s="535"/>
      <c r="E23" s="535"/>
      <c r="F23" s="535"/>
      <c r="G23" s="535"/>
      <c r="H23" s="535"/>
      <c r="I23" s="536"/>
    </row>
    <row r="24" spans="1:9" ht="13.35" customHeight="1" x14ac:dyDescent="0.2">
      <c r="C24" s="535"/>
      <c r="D24" s="535"/>
      <c r="E24" s="535"/>
      <c r="F24" s="535"/>
      <c r="G24" s="535"/>
      <c r="H24" s="535"/>
      <c r="I24" s="536"/>
    </row>
  </sheetData>
  <sheetProtection algorithmName="SHA-512" hashValue="/ZtzDydKsk0pXuVSiX0HnAy7C+/lEQVlAYKtnoiLSkcyxOEFJpZbRmYkfzp9365In5p65GkQJK+UVz6Lv9a40A==" saltValue="uzYF2HdHttizm4O+9TFdYg==" spinCount="100000" sheet="1" objects="1" scenarios="1"/>
  <mergeCells count="24">
    <mergeCell ref="A19:B19"/>
    <mergeCell ref="A20:B20"/>
    <mergeCell ref="H13:H14"/>
    <mergeCell ref="I13:I14"/>
    <mergeCell ref="A15:B15"/>
    <mergeCell ref="A16:B16"/>
    <mergeCell ref="A17:B17"/>
    <mergeCell ref="A18:B18"/>
    <mergeCell ref="A13:B14"/>
    <mergeCell ref="C13:C14"/>
    <mergeCell ref="D13:D14"/>
    <mergeCell ref="E13:E14"/>
    <mergeCell ref="F13:F14"/>
    <mergeCell ref="G13:G14"/>
    <mergeCell ref="A5:B5"/>
    <mergeCell ref="A6:B6"/>
    <mergeCell ref="A7:B7"/>
    <mergeCell ref="A9:B9"/>
    <mergeCell ref="A10:B10"/>
    <mergeCell ref="A1:B2"/>
    <mergeCell ref="C1:H1"/>
    <mergeCell ref="I1:I2"/>
    <mergeCell ref="A3:B3"/>
    <mergeCell ref="A4:B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6"/>
  <sheetViews>
    <sheetView showGridLines="0" workbookViewId="0">
      <selection activeCell="B9" sqref="B9"/>
    </sheetView>
  </sheetViews>
  <sheetFormatPr defaultRowHeight="11.25" x14ac:dyDescent="0.2"/>
  <cols>
    <col min="1" max="1" width="4.1640625" customWidth="1"/>
    <col min="2" max="2" width="25.5" customWidth="1"/>
  </cols>
  <sheetData>
    <row r="2" spans="2:2" ht="12" thickBot="1" x14ac:dyDescent="0.25">
      <c r="B2" s="78" t="s">
        <v>305</v>
      </c>
    </row>
    <row r="3" spans="2:2" x14ac:dyDescent="0.2">
      <c r="B3" s="103">
        <v>4</v>
      </c>
    </row>
    <row r="4" spans="2:2" x14ac:dyDescent="0.2">
      <c r="B4" s="104">
        <v>1</v>
      </c>
    </row>
    <row r="5" spans="2:2" x14ac:dyDescent="0.2">
      <c r="B5" s="105">
        <v>2</v>
      </c>
    </row>
    <row r="6" spans="2:2" x14ac:dyDescent="0.2">
      <c r="B6" s="106">
        <v>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ks99_Styles">
    <tabColor theme="1"/>
  </sheetPr>
  <dimension ref="B2:W46"/>
  <sheetViews>
    <sheetView showGridLines="0" zoomScaleNormal="100" workbookViewId="0">
      <selection activeCell="C8" sqref="C8"/>
    </sheetView>
  </sheetViews>
  <sheetFormatPr defaultColWidth="9.33203125" defaultRowHeight="11.25" x14ac:dyDescent="0.2"/>
  <cols>
    <col min="1" max="1" width="3.33203125" customWidth="1"/>
    <col min="2" max="2" width="26.33203125" customWidth="1"/>
    <col min="3" max="3" width="4.6640625" customWidth="1"/>
    <col min="4" max="4" width="5.6640625" customWidth="1"/>
    <col min="5" max="5" width="26" customWidth="1"/>
    <col min="6" max="6" width="30.33203125" customWidth="1"/>
    <col min="7" max="7" width="2.6640625" customWidth="1"/>
    <col min="8" max="8" width="14.6640625" customWidth="1"/>
    <col min="9" max="9" width="4.6640625" customWidth="1"/>
    <col min="10" max="10" width="78" customWidth="1"/>
    <col min="11" max="11" width="9.33203125" customWidth="1"/>
    <col min="12" max="12" width="2.6640625" customWidth="1"/>
    <col min="13" max="13" width="14.6640625" customWidth="1"/>
    <col min="14" max="18" width="13.5" customWidth="1"/>
    <col min="19" max="19" width="2.6640625" customWidth="1"/>
    <col min="20" max="20" width="14.6640625" customWidth="1"/>
    <col min="21" max="21" width="47.1640625" customWidth="1"/>
  </cols>
  <sheetData>
    <row r="2" spans="2:21" ht="17.25" thickBot="1" x14ac:dyDescent="0.3">
      <c r="B2" s="8" t="s">
        <v>306</v>
      </c>
      <c r="C2" s="8"/>
      <c r="D2" s="8"/>
      <c r="E2" s="8"/>
      <c r="F2" s="8"/>
      <c r="G2" s="8"/>
      <c r="H2" s="8"/>
      <c r="I2" s="8"/>
      <c r="J2" s="8"/>
      <c r="K2" s="8"/>
      <c r="L2" s="8"/>
      <c r="M2" s="8"/>
      <c r="N2" s="8"/>
      <c r="O2" s="8"/>
      <c r="P2" s="8"/>
      <c r="Q2" s="8"/>
      <c r="R2" s="8"/>
      <c r="S2" s="8"/>
      <c r="T2" s="8"/>
      <c r="U2" s="8"/>
    </row>
    <row r="3" spans="2:21" ht="12" thickTop="1" x14ac:dyDescent="0.2">
      <c r="B3" s="6" t="s">
        <v>307</v>
      </c>
      <c r="C3" s="6"/>
    </row>
    <row r="4" spans="2:21" x14ac:dyDescent="0.2">
      <c r="B4" s="6" t="s">
        <v>308</v>
      </c>
      <c r="C4" s="6"/>
      <c r="F4" s="5" t="s">
        <v>309</v>
      </c>
      <c r="I4" s="90" t="s">
        <v>310</v>
      </c>
      <c r="J4" s="91">
        <v>45218</v>
      </c>
      <c r="K4" s="89"/>
    </row>
    <row r="6" spans="2:21" ht="15.75" thickBot="1" x14ac:dyDescent="0.3">
      <c r="B6" s="7" t="s">
        <v>311</v>
      </c>
      <c r="C6" s="7"/>
      <c r="D6" s="7"/>
      <c r="E6" s="7"/>
      <c r="F6" s="7"/>
      <c r="H6" s="7" t="s">
        <v>312</v>
      </c>
      <c r="I6" s="7"/>
      <c r="J6" s="7"/>
      <c r="K6" s="7"/>
      <c r="M6" s="7" t="s">
        <v>313</v>
      </c>
      <c r="N6" s="7"/>
      <c r="O6" s="7"/>
      <c r="P6" s="7"/>
      <c r="Q6" s="7"/>
      <c r="R6" s="7"/>
      <c r="T6" s="7" t="s">
        <v>314</v>
      </c>
      <c r="U6" s="7"/>
    </row>
    <row r="7" spans="2:21" x14ac:dyDescent="0.2">
      <c r="T7" s="2" t="s">
        <v>315</v>
      </c>
    </row>
    <row r="8" spans="2:21" x14ac:dyDescent="0.2">
      <c r="B8" s="95" t="s">
        <v>316</v>
      </c>
      <c r="C8" s="1"/>
      <c r="D8" s="6" t="s">
        <v>317</v>
      </c>
      <c r="H8" s="97" t="s">
        <v>318</v>
      </c>
      <c r="I8" s="4"/>
      <c r="J8" s="6" t="s">
        <v>319</v>
      </c>
      <c r="M8" s="3" t="s">
        <v>320</v>
      </c>
      <c r="N8" s="10" t="s">
        <v>321</v>
      </c>
      <c r="O8" s="11" t="s">
        <v>322</v>
      </c>
      <c r="P8" s="12" t="s">
        <v>323</v>
      </c>
      <c r="Q8" s="13" t="s">
        <v>324</v>
      </c>
      <c r="R8" s="14" t="s">
        <v>325</v>
      </c>
      <c r="T8" s="15">
        <v>2</v>
      </c>
      <c r="U8" t="s">
        <v>326</v>
      </c>
    </row>
    <row r="9" spans="2:21" x14ac:dyDescent="0.2">
      <c r="D9" s="6" t="s">
        <v>327</v>
      </c>
      <c r="M9" s="16" t="s">
        <v>328</v>
      </c>
      <c r="N9" s="17" t="s">
        <v>329</v>
      </c>
      <c r="O9" s="18" t="s">
        <v>330</v>
      </c>
      <c r="P9" s="19" t="s">
        <v>331</v>
      </c>
      <c r="Q9" s="20" t="s">
        <v>332</v>
      </c>
      <c r="R9" s="21" t="s">
        <v>333</v>
      </c>
      <c r="T9" s="22">
        <v>3</v>
      </c>
      <c r="U9" t="s">
        <v>334</v>
      </c>
    </row>
    <row r="10" spans="2:21" x14ac:dyDescent="0.2">
      <c r="B10" s="96" t="s">
        <v>335</v>
      </c>
      <c r="C10" s="23"/>
      <c r="D10" s="6" t="s">
        <v>336</v>
      </c>
      <c r="H10" s="24" t="s">
        <v>337</v>
      </c>
      <c r="I10" s="24"/>
      <c r="J10" s="6" t="s">
        <v>338</v>
      </c>
      <c r="K10" s="100" t="b">
        <v>1</v>
      </c>
      <c r="M10" s="25" t="s">
        <v>339</v>
      </c>
      <c r="N10" s="26" t="s">
        <v>340</v>
      </c>
      <c r="O10" s="27" t="s">
        <v>341</v>
      </c>
      <c r="P10" s="28" t="s">
        <v>342</v>
      </c>
      <c r="Q10" s="29" t="s">
        <v>343</v>
      </c>
      <c r="R10" s="30" t="s">
        <v>344</v>
      </c>
      <c r="T10" s="31">
        <v>4</v>
      </c>
      <c r="U10" t="s">
        <v>345</v>
      </c>
    </row>
    <row r="11" spans="2:21" x14ac:dyDescent="0.2">
      <c r="H11" s="32" t="s">
        <v>346</v>
      </c>
      <c r="I11" s="92"/>
      <c r="J11" s="6" t="s">
        <v>347</v>
      </c>
      <c r="M11" s="33" t="s">
        <v>348</v>
      </c>
      <c r="N11" s="34" t="s">
        <v>349</v>
      </c>
      <c r="O11" s="35" t="s">
        <v>350</v>
      </c>
      <c r="P11" s="36" t="s">
        <v>351</v>
      </c>
      <c r="Q11" s="37" t="s">
        <v>352</v>
      </c>
      <c r="R11" s="38" t="s">
        <v>353</v>
      </c>
      <c r="T11" s="39">
        <v>5</v>
      </c>
      <c r="U11" t="s">
        <v>354</v>
      </c>
    </row>
    <row r="12" spans="2:21" x14ac:dyDescent="0.2">
      <c r="B12" s="6" t="s">
        <v>355</v>
      </c>
      <c r="C12" s="6"/>
      <c r="D12" s="6" t="s">
        <v>356</v>
      </c>
      <c r="T12" s="40">
        <v>0.02</v>
      </c>
      <c r="U12" t="s">
        <v>357</v>
      </c>
    </row>
    <row r="13" spans="2:21" x14ac:dyDescent="0.2">
      <c r="B13" s="41" t="s">
        <v>358</v>
      </c>
      <c r="C13" s="41"/>
      <c r="D13" s="6" t="s">
        <v>359</v>
      </c>
      <c r="H13" s="42" t="s">
        <v>360</v>
      </c>
      <c r="I13" s="42"/>
      <c r="J13" s="6" t="s">
        <v>361</v>
      </c>
    </row>
    <row r="14" spans="2:21" x14ac:dyDescent="0.2">
      <c r="M14" s="43" t="s">
        <v>362</v>
      </c>
      <c r="N14" s="44" t="s">
        <v>363</v>
      </c>
      <c r="O14" s="45" t="s">
        <v>364</v>
      </c>
      <c r="P14" s="46" t="s">
        <v>365</v>
      </c>
      <c r="Q14" s="47" t="s">
        <v>366</v>
      </c>
      <c r="R14" s="48" t="s">
        <v>367</v>
      </c>
      <c r="T14" s="49" t="s">
        <v>368</v>
      </c>
      <c r="U14" s="2" t="s">
        <v>369</v>
      </c>
    </row>
    <row r="15" spans="2:21" x14ac:dyDescent="0.2">
      <c r="B15" s="50" t="s">
        <v>370</v>
      </c>
      <c r="C15" s="50"/>
      <c r="D15" s="6" t="s">
        <v>371</v>
      </c>
      <c r="H15" s="98" t="s">
        <v>372</v>
      </c>
      <c r="I15" s="51"/>
      <c r="J15" s="6" t="s">
        <v>373</v>
      </c>
      <c r="M15" s="2" t="s">
        <v>374</v>
      </c>
      <c r="T15" s="52" t="s">
        <v>375</v>
      </c>
    </row>
    <row r="16" spans="2:21" x14ac:dyDescent="0.2">
      <c r="B16" s="53" t="s">
        <v>376</v>
      </c>
      <c r="C16" s="53"/>
      <c r="D16" s="6" t="s">
        <v>377</v>
      </c>
      <c r="H16" s="54" t="s">
        <v>378</v>
      </c>
      <c r="I16" s="54"/>
      <c r="J16" s="6" t="s">
        <v>379</v>
      </c>
      <c r="T16" s="55" t="s">
        <v>380</v>
      </c>
    </row>
    <row r="17" spans="2:21" x14ac:dyDescent="0.2">
      <c r="B17" s="56" t="s">
        <v>381</v>
      </c>
      <c r="C17" s="56"/>
      <c r="D17" s="6" t="s">
        <v>382</v>
      </c>
      <c r="T17" s="57" t="s">
        <v>383</v>
      </c>
      <c r="U17" s="2" t="s">
        <v>384</v>
      </c>
    </row>
    <row r="18" spans="2:21" x14ac:dyDescent="0.2">
      <c r="B18" s="58" t="s">
        <v>385</v>
      </c>
      <c r="C18" s="58"/>
      <c r="D18" s="6" t="s">
        <v>386</v>
      </c>
      <c r="H18" s="99" t="s">
        <v>387</v>
      </c>
      <c r="I18" s="59"/>
      <c r="J18" s="6" t="s">
        <v>388</v>
      </c>
      <c r="T18" s="60" t="s">
        <v>389</v>
      </c>
      <c r="U18" s="2" t="s">
        <v>390</v>
      </c>
    </row>
    <row r="19" spans="2:21" x14ac:dyDescent="0.2">
      <c r="B19" s="61" t="s">
        <v>391</v>
      </c>
      <c r="C19" s="61"/>
      <c r="J19" s="6" t="s">
        <v>392</v>
      </c>
      <c r="T19" s="62" t="s">
        <v>393</v>
      </c>
      <c r="U19" s="2" t="s">
        <v>394</v>
      </c>
    </row>
    <row r="20" spans="2:21" x14ac:dyDescent="0.2">
      <c r="T20" s="63" t="s">
        <v>395</v>
      </c>
      <c r="U20" s="2" t="s">
        <v>396</v>
      </c>
    </row>
    <row r="21" spans="2:21" x14ac:dyDescent="0.2">
      <c r="B21" s="64" t="s">
        <v>397</v>
      </c>
      <c r="C21" s="64"/>
      <c r="D21" s="6" t="s">
        <v>398</v>
      </c>
      <c r="H21" s="65" t="s">
        <v>399</v>
      </c>
      <c r="I21" s="93"/>
      <c r="J21" s="6" t="s">
        <v>400</v>
      </c>
      <c r="T21" s="66" t="s">
        <v>401</v>
      </c>
      <c r="U21" s="2" t="s">
        <v>402</v>
      </c>
    </row>
    <row r="22" spans="2:21" x14ac:dyDescent="0.2">
      <c r="D22" s="6" t="s">
        <v>403</v>
      </c>
      <c r="H22" s="67" t="s">
        <v>404</v>
      </c>
      <c r="I22" s="94"/>
      <c r="J22" s="6" t="s">
        <v>400</v>
      </c>
      <c r="T22" s="68" t="s">
        <v>405</v>
      </c>
      <c r="U22" s="2" t="s">
        <v>394</v>
      </c>
    </row>
    <row r="23" spans="2:21" x14ac:dyDescent="0.2">
      <c r="T23" s="69" t="s">
        <v>406</v>
      </c>
      <c r="U23" s="2" t="s">
        <v>407</v>
      </c>
    </row>
    <row r="24" spans="2:21" x14ac:dyDescent="0.2">
      <c r="T24" s="70" t="s">
        <v>408</v>
      </c>
      <c r="U24" s="2" t="s">
        <v>369</v>
      </c>
    </row>
    <row r="25" spans="2:21" ht="17.25" thickBot="1" x14ac:dyDescent="0.3">
      <c r="B25" s="7" t="s">
        <v>409</v>
      </c>
      <c r="C25" s="7"/>
      <c r="D25" s="7"/>
      <c r="E25" s="7"/>
      <c r="F25" s="7"/>
      <c r="H25" s="7" t="s">
        <v>410</v>
      </c>
      <c r="I25" s="7"/>
      <c r="J25" s="7"/>
      <c r="K25" s="7"/>
      <c r="M25" s="7" t="s">
        <v>411</v>
      </c>
      <c r="N25" s="7"/>
      <c r="O25" s="7"/>
      <c r="P25" s="7"/>
      <c r="Q25" s="7"/>
      <c r="R25" s="7"/>
      <c r="T25" s="71" t="s">
        <v>412</v>
      </c>
    </row>
    <row r="26" spans="2:21" x14ac:dyDescent="0.2">
      <c r="B26" s="6" t="s">
        <v>413</v>
      </c>
      <c r="C26" s="6"/>
      <c r="H26" s="2" t="s">
        <v>414</v>
      </c>
      <c r="M26" s="2" t="s">
        <v>415</v>
      </c>
    </row>
    <row r="27" spans="2:21" ht="15.75" thickBot="1" x14ac:dyDescent="0.25">
      <c r="M27" s="2"/>
      <c r="T27" s="72" t="s">
        <v>416</v>
      </c>
    </row>
    <row r="28" spans="2:21" ht="23.25" thickBot="1" x14ac:dyDescent="0.3">
      <c r="B28" s="8" t="s">
        <v>417</v>
      </c>
      <c r="C28" s="8"/>
      <c r="E28" s="73" t="s">
        <v>418</v>
      </c>
      <c r="H28" s="74" t="s">
        <v>419</v>
      </c>
      <c r="I28" s="74"/>
      <c r="J28" s="6" t="s">
        <v>420</v>
      </c>
    </row>
    <row r="29" spans="2:21" ht="14.25" thickTop="1" thickBot="1" x14ac:dyDescent="0.25">
      <c r="H29" s="75" t="s">
        <v>421</v>
      </c>
      <c r="I29" s="75"/>
      <c r="J29" s="6" t="s">
        <v>422</v>
      </c>
      <c r="T29" s="76" t="s">
        <v>423</v>
      </c>
    </row>
    <row r="30" spans="2:21" ht="15.75" thickBot="1" x14ac:dyDescent="0.3">
      <c r="B30" s="7" t="s">
        <v>424</v>
      </c>
      <c r="C30" s="7"/>
      <c r="E30" s="77" t="s">
        <v>425</v>
      </c>
    </row>
    <row r="31" spans="2:21" ht="23.25" thickBot="1" x14ac:dyDescent="0.25">
      <c r="H31" s="78" t="s">
        <v>426</v>
      </c>
      <c r="I31" s="78"/>
      <c r="J31" s="6" t="s">
        <v>427</v>
      </c>
      <c r="P31" s="2"/>
      <c r="T31" s="79" t="s">
        <v>428</v>
      </c>
    </row>
    <row r="32" spans="2:21" ht="13.5" thickBot="1" x14ac:dyDescent="0.25">
      <c r="B32" s="80" t="s">
        <v>429</v>
      </c>
      <c r="C32" s="80"/>
      <c r="E32" s="81" t="s">
        <v>430</v>
      </c>
      <c r="H32" s="82" t="s">
        <v>431</v>
      </c>
      <c r="I32" s="82"/>
      <c r="J32" s="6" t="s">
        <v>432</v>
      </c>
      <c r="M32" s="2"/>
    </row>
    <row r="33" spans="2:23" ht="16.5" x14ac:dyDescent="0.25">
      <c r="T33" s="83" t="s">
        <v>433</v>
      </c>
    </row>
    <row r="34" spans="2:23" ht="22.5" x14ac:dyDescent="0.2">
      <c r="B34" s="84" t="s">
        <v>434</v>
      </c>
      <c r="C34" s="84"/>
      <c r="H34" s="85" t="s">
        <v>435</v>
      </c>
      <c r="I34" s="85"/>
      <c r="J34" s="6" t="s">
        <v>436</v>
      </c>
    </row>
    <row r="35" spans="2:23" ht="12" thickBot="1" x14ac:dyDescent="0.25">
      <c r="H35" s="86" t="s">
        <v>437</v>
      </c>
      <c r="I35" s="86"/>
      <c r="J35" s="6" t="s">
        <v>438</v>
      </c>
      <c r="M35" s="2" t="s">
        <v>439</v>
      </c>
      <c r="T35" s="87" t="s">
        <v>91</v>
      </c>
    </row>
    <row r="38" spans="2:23" ht="15.75" thickBot="1" x14ac:dyDescent="0.3">
      <c r="H38" s="7" t="s">
        <v>440</v>
      </c>
      <c r="I38" s="7"/>
      <c r="J38" s="7"/>
      <c r="K38" s="7"/>
      <c r="M38" s="9"/>
      <c r="W38" s="9"/>
    </row>
    <row r="46" spans="2:23" x14ac:dyDescent="0.2">
      <c r="B46" s="88" t="str">
        <f>"Guidehouse Excel house styles - "&amp;TEXT($J$4,"MMMM YYYY")</f>
        <v>Guidehouse Excel house styles - oktober YYYY</v>
      </c>
      <c r="C46" s="88"/>
      <c r="D46" s="88"/>
      <c r="E46" s="88"/>
      <c r="F46" s="88"/>
      <c r="G46" s="88"/>
      <c r="H46" s="88"/>
      <c r="I46" s="88"/>
      <c r="J46" s="88"/>
      <c r="K46" s="88"/>
      <c r="L46" s="88"/>
      <c r="M46" s="88"/>
      <c r="N46" s="88"/>
      <c r="O46" s="88"/>
      <c r="P46" s="88"/>
      <c r="Q46" s="88"/>
      <c r="R46" s="88"/>
      <c r="S46" s="88"/>
      <c r="T46" s="88"/>
      <c r="U46" s="88"/>
    </row>
  </sheetData>
  <conditionalFormatting sqref="K10">
    <cfRule type="expression" dxfId="0" priority="1">
      <formula>K10</formula>
    </cfRule>
  </conditionalFormatting>
  <hyperlinks>
    <hyperlink ref="F4" r:id="rId1" xr:uid="{00000000-0004-0000-0500-000000000000}"/>
  </hyperlinks>
  <pageMargins left="0.7" right="0.7" top="0.75" bottom="0.75" header="0.3" footer="0.3"/>
  <pageSetup paperSize="9" orientation="portrait"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fd6588a-d7dd-42ae-83c6-0bc05acc5178">NBRP-407910011-147</_dlc_DocId>
    <_dlc_DocIdUrl xmlns="1fd6588a-d7dd-42ae-83c6-0bc05acc5178">
      <Url>https://sp.ens.dk/Sites/nbr/_layouts/15/DocIdRedir.aspx?ID=NBRP-407910011-147</Url>
      <Description>NBRP-407910011-147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86BD93D6D0884D809BEEAE1C0AC5A1" ma:contentTypeVersion="3" ma:contentTypeDescription="Create a new document." ma:contentTypeScope="" ma:versionID="25f8cd80d890fa2fd968128a92abc0a2">
  <xsd:schema xmlns:xsd="http://www.w3.org/2001/XMLSchema" xmlns:xs="http://www.w3.org/2001/XMLSchema" xmlns:p="http://schemas.microsoft.com/office/2006/metadata/properties" xmlns:ns2="1fd6588a-d7dd-42ae-83c6-0bc05acc5178" targetNamespace="http://schemas.microsoft.com/office/2006/metadata/properties" ma:root="true" ma:fieldsID="6c3c180e72a41d59d79125b8a0b66253" ns2:_="">
    <xsd:import namespace="1fd6588a-d7dd-42ae-83c6-0bc05acc517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d6588a-d7dd-42ae-83c6-0bc05acc517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g F N H W r F 1 z n W k A A A A 9 g A A A B I A H A B D b 2 5 m a W c v U G F j a 2 F n Z S 5 4 b W w g o h g A K K A U A A A A A A A A A A A A A A A A A A A A A A A A A A A A h Y 8 x D o I w G I W v Q r r T l r I o + S m J x k 0 S E x P j 2 k C B R i i m L Z a 7 O X g k r y B G U T f H 9 7 1 v e O 9 + v U E 2 d m 1 w k c a q X q c o w h Q F U h d 9 q X S d o s F V 4 Q J l H H a i O I l a B p O s b T L a M k W N c + e E E O 8 9 9 j H u T U 0 Y p R E 5 5 t t 9 0 c h O o I + s / s u h 0 t Y J X U j E 4 f A a w x m O Y o Y Z W 2 I K Z I a Q K / 0 V 2 L T 3 2 f 5 A W A + t G 4 z k l Q l X G y B z B P L + w B 9 Q S w M E F A A C A A g A g F N H 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B T R 1 o o i k e 4 D g A A A B E A A A A T A B w A R m 9 y b X V s Y X M v U 2 V j d G l v b j E u b S C i G A A o o B Q A A A A A A A A A A A A A A A A A A A A A A A A A A A A r T k 0 u y c z P U w i G 0 I b W A F B L A Q I t A B Q A A g A I A I B T R 1 q x d c 5 1 p A A A A P Y A A A A S A A A A A A A A A A A A A A A A A A A A A A B D b 2 5 m a W c v U G F j a 2 F n Z S 5 4 b W x Q S w E C L Q A U A A I A C A C A U 0 d a D 8 r p q 6 Q A A A D p A A A A E w A A A A A A A A A A A A A A A A D w A A A A W 0 N v b n R l b n R f V H l w Z X N d L n h t b F B L A Q I t A B Q A A g A I A I B T R 1 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Y u K m V I A u Q 6 J y x U S n k x r Y A A A A A A I A A A A A A A N m A A D A A A A A E A A A A M O v 8 w o k f y U Z V 0 D t W n e U J p o A A A A A B I A A A K A A A A A Q A A A A C R n c J x 2 / s Z x Q i X 4 c u Y N d l 1 A A A A A 4 M K a 0 q + h H G 0 p 3 T x O i 5 4 h V W Z L g O p M 3 + 6 7 N H Y X 1 Q 4 j w Q w j o G g T 6 E M g m q A B m R 0 5 D H V o E U v M i a U g I T h 6 d O 5 o b D J n x G K N Z n Q M 0 8 8 + c C 5 S M F p 3 u R B Q A A A C Y t l 6 E g f L z 9 1 l C v k n X E 0 Q w p K h j A w = = < / D a t a M a s h u p > 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5BEE52F-470A-44B0-B0C5-B45CCB8CDDC4}">
  <ds:schemaRefs>
    <ds:schemaRef ds:uri="http://schemas.microsoft.com/sharepoint/v3/contenttype/forms"/>
  </ds:schemaRefs>
</ds:datastoreItem>
</file>

<file path=customXml/itemProps2.xml><?xml version="1.0" encoding="utf-8"?>
<ds:datastoreItem xmlns:ds="http://schemas.openxmlformats.org/officeDocument/2006/customXml" ds:itemID="{A678A59E-6FC0-4AC7-A1C8-4493F2F8CB9F}">
  <ds:schemaRefs>
    <ds:schemaRef ds:uri="http://schemas.microsoft.com/office/2006/metadata/properties"/>
    <ds:schemaRef ds:uri="http://purl.org/dc/terms/"/>
    <ds:schemaRef ds:uri="http://purl.org/dc/elements/1.1/"/>
    <ds:schemaRef ds:uri="http://schemas.microsoft.com/office/2006/documentManagement/types"/>
    <ds:schemaRef ds:uri="http://purl.org/dc/dcmitype/"/>
    <ds:schemaRef ds:uri="http://www.w3.org/XML/1998/namespace"/>
    <ds:schemaRef ds:uri="1fd6588a-d7dd-42ae-83c6-0bc05acc5178"/>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70AA477-9D80-42EC-BDF8-446F70A8C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d6588a-d7dd-42ae-83c6-0bc05acc51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AAFFC9-B695-48BA-B5E7-C514BC9FFBE6}">
  <ds:schemaRefs>
    <ds:schemaRef ds:uri="http://schemas.microsoft.com/DataMashup"/>
  </ds:schemaRefs>
</ds:datastoreItem>
</file>

<file path=customXml/itemProps5.xml><?xml version="1.0" encoding="utf-8"?>
<ds:datastoreItem xmlns:ds="http://schemas.openxmlformats.org/officeDocument/2006/customXml" ds:itemID="{2F1D7F58-4219-4D5A-9870-34198254C3D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1</vt:i4>
      </vt:variant>
    </vt:vector>
  </HeadingPairs>
  <TitlesOfParts>
    <vt:vector size="7" baseType="lpstr">
      <vt:lpstr>Overview building stock</vt:lpstr>
      <vt:lpstr>Roadmap</vt:lpstr>
      <vt:lpstr>Finance</vt:lpstr>
      <vt:lpstr>National Trajectory</vt:lpstr>
      <vt:lpstr>Admin</vt:lpstr>
      <vt:lpstr>Styles</vt:lpstr>
      <vt:lpstr>'Overview building stock'!_ftn1</vt:lpstr>
    </vt:vector>
  </TitlesOfParts>
  <Manager/>
  <Company>Econcern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Arnold Bruhin</dc:creator>
  <cp:keywords/>
  <dc:description/>
  <cp:lastModifiedBy>Ida Hindborg Riise-Knudsen</cp:lastModifiedBy>
  <cp:revision/>
  <dcterms:created xsi:type="dcterms:W3CDTF">2011-01-19T10:59:21Z</dcterms:created>
  <dcterms:modified xsi:type="dcterms:W3CDTF">2026-03-03T12:12:27Z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0x0101007A86BD93D6D0884D809BEEAE1C0AC5A1</vt:lpwstr>
  </property>
  <property fmtid="{D5CDD505-2E9C-101B-9397-08002B2CF9AE}" pid="3" name="_dlc_DocIdItemGuid">
    <vt:lpwstr>510f7fbf-0033-4709-acd6-2d80ba5d6db8</vt:lpwstr>
  </property>
  <property fmtid="{D5CDD505-2E9C-101B-9397-08002B2CF9AE}" pid="4" name="Order">
    <vt:r8>44900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CheckoutUser">
    <vt:lpwstr>104</vt:lpwstr>
  </property>
  <property fmtid="{D5CDD505-2E9C-101B-9397-08002B2CF9AE}" pid="9" name="MediaServiceImageTags">
    <vt:lpwstr/>
  </property>
  <property fmtid="{D5CDD505-2E9C-101B-9397-08002B2CF9AE}" pid="10" name="{A44787D4-0540-4523-9961-78E4036D8C6D}">
    <vt:lpwstr>{6A2CF0A4-C814-4A58-9322-DE126C9D3FE4}</vt:lpwstr>
  </property>
  <property fmtid="{D5CDD505-2E9C-101B-9397-08002B2CF9AE}" pid="11" name="MSIP_Label_6bd9ddd1-4d20-43f6-abfa-fc3c07406f94_Enabled">
    <vt:lpwstr>true</vt:lpwstr>
  </property>
  <property fmtid="{D5CDD505-2E9C-101B-9397-08002B2CF9AE}" pid="12" name="MSIP_Label_6bd9ddd1-4d20-43f6-abfa-fc3c07406f94_SetDate">
    <vt:lpwstr>2024-09-30T15:48:28Z</vt:lpwstr>
  </property>
  <property fmtid="{D5CDD505-2E9C-101B-9397-08002B2CF9AE}" pid="13" name="MSIP_Label_6bd9ddd1-4d20-43f6-abfa-fc3c07406f94_Method">
    <vt:lpwstr>Standard</vt:lpwstr>
  </property>
  <property fmtid="{D5CDD505-2E9C-101B-9397-08002B2CF9AE}" pid="14" name="MSIP_Label_6bd9ddd1-4d20-43f6-abfa-fc3c07406f94_Name">
    <vt:lpwstr>Commission Use</vt:lpwstr>
  </property>
  <property fmtid="{D5CDD505-2E9C-101B-9397-08002B2CF9AE}" pid="15" name="MSIP_Label_6bd9ddd1-4d20-43f6-abfa-fc3c07406f94_SiteId">
    <vt:lpwstr>b24c8b06-522c-46fe-9080-70926f8dddb1</vt:lpwstr>
  </property>
  <property fmtid="{D5CDD505-2E9C-101B-9397-08002B2CF9AE}" pid="16" name="MSIP_Label_6bd9ddd1-4d20-43f6-abfa-fc3c07406f94_ActionId">
    <vt:lpwstr>d5b7fe91-7a89-4146-85d7-d920a4ad3647</vt:lpwstr>
  </property>
  <property fmtid="{D5CDD505-2E9C-101B-9397-08002B2CF9AE}" pid="17" name="MSIP_Label_6bd9ddd1-4d20-43f6-abfa-fc3c07406f94_ContentBits">
    <vt:lpwstr>0</vt:lpwstr>
  </property>
</Properties>
</file>