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B:\SYS\Statistik\Månedsstatistik\Olie\"/>
    </mc:Choice>
  </mc:AlternateContent>
  <xr:revisionPtr revIDLastSave="0" documentId="13_ncr:1_{BA2044E4-E76E-4C90-AF45-5D9A1F6629F4}" xr6:coauthVersionLast="47" xr6:coauthVersionMax="47" xr10:uidLastSave="{00000000-0000-0000-0000-000000000000}"/>
  <bookViews>
    <workbookView xWindow="-28920" yWindow="-1530" windowWidth="29040" windowHeight="15720" tabRatio="809" xr2:uid="{00000000-000D-0000-FFFF-FFFF00000000}"/>
  </bookViews>
  <sheets>
    <sheet name="Olieforbrug, TJ" sheetId="16" r:id="rId1"/>
    <sheet name="Råolie" sheetId="6" r:id="rId2"/>
    <sheet name="Halvfabrikata" sheetId="12" r:id="rId3"/>
    <sheet name="Motorbenzin" sheetId="5" r:id="rId4"/>
    <sheet name="Flybenzin" sheetId="4" r:id="rId5"/>
    <sheet name="Gas-dieselolie" sheetId="2" r:id="rId6"/>
    <sheet name="Petroleum" sheetId="11" r:id="rId7"/>
    <sheet name="JP1" sheetId="1" r:id="rId8"/>
    <sheet name="Fuelolie" sheetId="7" r:id="rId9"/>
    <sheet name="Raffinaderigas" sheetId="8" r:id="rId10"/>
    <sheet name="Petroleumskoks" sheetId="10" r:id="rId11"/>
    <sheet name="LVN" sheetId="14" r:id="rId12"/>
    <sheet name="LPG" sheetId="3" r:id="rId13"/>
    <sheet name="Orimulsion" sheetId="13" r:id="rId14"/>
    <sheet name="Bitumen" sheetId="9" r:id="rId15"/>
    <sheet name="Spildol_Smøreolie_MinTerpentin" sheetId="15" r:id="rId16"/>
    <sheet name="Fig" sheetId="18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45" i="15" l="1"/>
  <c r="P45" i="15"/>
  <c r="N45" i="15"/>
  <c r="J45" i="15"/>
  <c r="D45" i="15"/>
  <c r="E45" i="15"/>
  <c r="F45" i="15"/>
  <c r="G45" i="15"/>
  <c r="H45" i="15"/>
  <c r="C45" i="15"/>
  <c r="L42" i="9"/>
  <c r="I42" i="9"/>
  <c r="H42" i="9"/>
  <c r="G42" i="9"/>
  <c r="F42" i="9"/>
  <c r="E42" i="9"/>
  <c r="D42" i="9"/>
  <c r="C42" i="9"/>
  <c r="L41" i="9"/>
  <c r="I41" i="9"/>
  <c r="H41" i="9"/>
  <c r="G41" i="9"/>
  <c r="F41" i="9"/>
  <c r="E41" i="9"/>
  <c r="D41" i="9"/>
  <c r="C41" i="9"/>
  <c r="L40" i="9"/>
  <c r="I40" i="9"/>
  <c r="H40" i="9"/>
  <c r="G40" i="9"/>
  <c r="F40" i="9"/>
  <c r="E40" i="9"/>
  <c r="D40" i="9"/>
  <c r="C40" i="9"/>
  <c r="L39" i="9"/>
  <c r="I39" i="9"/>
  <c r="H39" i="9"/>
  <c r="G39" i="9"/>
  <c r="F39" i="9"/>
  <c r="E39" i="9"/>
  <c r="D39" i="9"/>
  <c r="C39" i="9"/>
  <c r="L38" i="9"/>
  <c r="I38" i="9"/>
  <c r="H38" i="9"/>
  <c r="G38" i="9"/>
  <c r="F38" i="9"/>
  <c r="E38" i="9"/>
  <c r="D38" i="9"/>
  <c r="C38" i="9"/>
  <c r="L37" i="9"/>
  <c r="I37" i="9"/>
  <c r="H37" i="9"/>
  <c r="G37" i="9"/>
  <c r="F37" i="9"/>
  <c r="E37" i="9"/>
  <c r="D37" i="9"/>
  <c r="C37" i="9"/>
  <c r="L36" i="9"/>
  <c r="I36" i="9"/>
  <c r="H36" i="9"/>
  <c r="G36" i="9"/>
  <c r="F36" i="9"/>
  <c r="E36" i="9"/>
  <c r="D36" i="9"/>
  <c r="C36" i="9"/>
  <c r="L35" i="9"/>
  <c r="I35" i="9"/>
  <c r="H35" i="9"/>
  <c r="G35" i="9"/>
  <c r="F35" i="9"/>
  <c r="E35" i="9"/>
  <c r="D35" i="9"/>
  <c r="C35" i="9"/>
  <c r="L34" i="9"/>
  <c r="I34" i="9"/>
  <c r="H34" i="9"/>
  <c r="G34" i="9"/>
  <c r="F34" i="9"/>
  <c r="E34" i="9"/>
  <c r="D34" i="9"/>
  <c r="C34" i="9"/>
  <c r="L33" i="9"/>
  <c r="I33" i="9"/>
  <c r="H33" i="9"/>
  <c r="G33" i="9"/>
  <c r="F33" i="9"/>
  <c r="E33" i="9"/>
  <c r="D33" i="9"/>
  <c r="C33" i="9"/>
  <c r="L32" i="9"/>
  <c r="I32" i="9"/>
  <c r="H32" i="9"/>
  <c r="G32" i="9"/>
  <c r="F32" i="9"/>
  <c r="E32" i="9"/>
  <c r="D32" i="9"/>
  <c r="C32" i="9"/>
  <c r="L31" i="9"/>
  <c r="I31" i="9"/>
  <c r="H31" i="9"/>
  <c r="G31" i="9"/>
  <c r="F31" i="9"/>
  <c r="E31" i="9"/>
  <c r="D31" i="9"/>
  <c r="C31" i="9"/>
  <c r="L42" i="3"/>
  <c r="I42" i="3"/>
  <c r="H42" i="3"/>
  <c r="G42" i="3"/>
  <c r="F42" i="3"/>
  <c r="E42" i="3"/>
  <c r="D42" i="3"/>
  <c r="C42" i="3"/>
  <c r="L41" i="3"/>
  <c r="I41" i="3"/>
  <c r="H41" i="3"/>
  <c r="G41" i="3"/>
  <c r="F41" i="3"/>
  <c r="E41" i="3"/>
  <c r="D41" i="3"/>
  <c r="C41" i="3"/>
  <c r="L40" i="3"/>
  <c r="I40" i="3"/>
  <c r="H40" i="3"/>
  <c r="G40" i="3"/>
  <c r="F40" i="3"/>
  <c r="E40" i="3"/>
  <c r="D40" i="3"/>
  <c r="C40" i="3"/>
  <c r="L39" i="3"/>
  <c r="I39" i="3"/>
  <c r="H39" i="3"/>
  <c r="G39" i="3"/>
  <c r="F39" i="3"/>
  <c r="E39" i="3"/>
  <c r="D39" i="3"/>
  <c r="C39" i="3"/>
  <c r="L38" i="3"/>
  <c r="I38" i="3"/>
  <c r="H38" i="3"/>
  <c r="G38" i="3"/>
  <c r="F38" i="3"/>
  <c r="E38" i="3"/>
  <c r="D38" i="3"/>
  <c r="C38" i="3"/>
  <c r="L37" i="3"/>
  <c r="I37" i="3"/>
  <c r="H37" i="3"/>
  <c r="G37" i="3"/>
  <c r="F37" i="3"/>
  <c r="E37" i="3"/>
  <c r="D37" i="3"/>
  <c r="C37" i="3"/>
  <c r="L36" i="3"/>
  <c r="I36" i="3"/>
  <c r="H36" i="3"/>
  <c r="G36" i="3"/>
  <c r="F36" i="3"/>
  <c r="E36" i="3"/>
  <c r="D36" i="3"/>
  <c r="C36" i="3"/>
  <c r="L35" i="3"/>
  <c r="I35" i="3"/>
  <c r="H35" i="3"/>
  <c r="G35" i="3"/>
  <c r="F35" i="3"/>
  <c r="E35" i="3"/>
  <c r="D35" i="3"/>
  <c r="C35" i="3"/>
  <c r="L34" i="3"/>
  <c r="I34" i="3"/>
  <c r="H34" i="3"/>
  <c r="G34" i="3"/>
  <c r="F34" i="3"/>
  <c r="E34" i="3"/>
  <c r="D34" i="3"/>
  <c r="C34" i="3"/>
  <c r="L33" i="3"/>
  <c r="I33" i="3"/>
  <c r="H33" i="3"/>
  <c r="G33" i="3"/>
  <c r="F33" i="3"/>
  <c r="E33" i="3"/>
  <c r="D33" i="3"/>
  <c r="C33" i="3"/>
  <c r="L32" i="3"/>
  <c r="I32" i="3"/>
  <c r="H32" i="3"/>
  <c r="G32" i="3"/>
  <c r="F32" i="3"/>
  <c r="E32" i="3"/>
  <c r="D32" i="3"/>
  <c r="C32" i="3"/>
  <c r="L31" i="3"/>
  <c r="I31" i="3"/>
  <c r="H31" i="3"/>
  <c r="G31" i="3"/>
  <c r="F31" i="3"/>
  <c r="E31" i="3"/>
  <c r="D31" i="3"/>
  <c r="C31" i="3"/>
  <c r="L52" i="14"/>
  <c r="I52" i="14"/>
  <c r="H52" i="14"/>
  <c r="G52" i="14"/>
  <c r="F52" i="14"/>
  <c r="E52" i="14"/>
  <c r="D52" i="14"/>
  <c r="C52" i="14"/>
  <c r="L51" i="14"/>
  <c r="I51" i="14"/>
  <c r="H51" i="14"/>
  <c r="G51" i="14"/>
  <c r="F51" i="14"/>
  <c r="E51" i="14"/>
  <c r="D51" i="14"/>
  <c r="C51" i="14"/>
  <c r="L50" i="14"/>
  <c r="I50" i="14"/>
  <c r="H50" i="14"/>
  <c r="G50" i="14"/>
  <c r="F50" i="14"/>
  <c r="E50" i="14"/>
  <c r="D50" i="14"/>
  <c r="C50" i="14"/>
  <c r="L49" i="14"/>
  <c r="I49" i="14"/>
  <c r="H49" i="14"/>
  <c r="G49" i="14"/>
  <c r="F49" i="14"/>
  <c r="E49" i="14"/>
  <c r="D49" i="14"/>
  <c r="C49" i="14"/>
  <c r="L48" i="14"/>
  <c r="I48" i="14"/>
  <c r="H48" i="14"/>
  <c r="G48" i="14"/>
  <c r="F48" i="14"/>
  <c r="E48" i="14"/>
  <c r="D48" i="14"/>
  <c r="C48" i="14"/>
  <c r="L47" i="14"/>
  <c r="I47" i="14"/>
  <c r="H47" i="14"/>
  <c r="G47" i="14"/>
  <c r="F47" i="14"/>
  <c r="E47" i="14"/>
  <c r="D47" i="14"/>
  <c r="C47" i="14"/>
  <c r="L46" i="14"/>
  <c r="I46" i="14"/>
  <c r="H46" i="14"/>
  <c r="G46" i="14"/>
  <c r="F46" i="14"/>
  <c r="E46" i="14"/>
  <c r="D46" i="14"/>
  <c r="C46" i="14"/>
  <c r="L45" i="14"/>
  <c r="I45" i="14"/>
  <c r="H45" i="14"/>
  <c r="G45" i="14"/>
  <c r="F45" i="14"/>
  <c r="E45" i="14"/>
  <c r="D45" i="14"/>
  <c r="C45" i="14"/>
  <c r="L44" i="14"/>
  <c r="I44" i="14"/>
  <c r="H44" i="14"/>
  <c r="G44" i="14"/>
  <c r="F44" i="14"/>
  <c r="E44" i="14"/>
  <c r="D44" i="14"/>
  <c r="C44" i="14"/>
  <c r="L43" i="14"/>
  <c r="I43" i="14"/>
  <c r="H43" i="14"/>
  <c r="G43" i="14"/>
  <c r="F43" i="14"/>
  <c r="E43" i="14"/>
  <c r="D43" i="14"/>
  <c r="C43" i="14"/>
  <c r="L42" i="14"/>
  <c r="I42" i="14"/>
  <c r="H42" i="14"/>
  <c r="G42" i="14"/>
  <c r="F42" i="14"/>
  <c r="E42" i="14"/>
  <c r="D42" i="14"/>
  <c r="C42" i="14"/>
  <c r="L41" i="14"/>
  <c r="I41" i="14"/>
  <c r="H41" i="14"/>
  <c r="G41" i="14"/>
  <c r="F41" i="14"/>
  <c r="E41" i="14"/>
  <c r="D41" i="14"/>
  <c r="C41" i="14"/>
  <c r="L40" i="14"/>
  <c r="I40" i="14"/>
  <c r="H40" i="14"/>
  <c r="G40" i="14"/>
  <c r="F40" i="14"/>
  <c r="E40" i="14"/>
  <c r="D40" i="14"/>
  <c r="C40" i="14"/>
  <c r="L39" i="14"/>
  <c r="I39" i="14"/>
  <c r="H39" i="14"/>
  <c r="G39" i="14"/>
  <c r="F39" i="14"/>
  <c r="E39" i="14"/>
  <c r="D39" i="14"/>
  <c r="C39" i="14"/>
  <c r="L38" i="14"/>
  <c r="I38" i="14"/>
  <c r="H38" i="14"/>
  <c r="G38" i="14"/>
  <c r="F38" i="14"/>
  <c r="E38" i="14"/>
  <c r="D38" i="14"/>
  <c r="C38" i="14"/>
  <c r="L37" i="14"/>
  <c r="I37" i="14"/>
  <c r="H37" i="14"/>
  <c r="G37" i="14"/>
  <c r="F37" i="14"/>
  <c r="E37" i="14"/>
  <c r="D37" i="14"/>
  <c r="C37" i="14"/>
  <c r="L36" i="14"/>
  <c r="I36" i="14"/>
  <c r="H36" i="14"/>
  <c r="G36" i="14"/>
  <c r="F36" i="14"/>
  <c r="E36" i="14"/>
  <c r="D36" i="14"/>
  <c r="C36" i="14"/>
  <c r="L35" i="14"/>
  <c r="I35" i="14"/>
  <c r="H35" i="14"/>
  <c r="G35" i="14"/>
  <c r="F35" i="14"/>
  <c r="E35" i="14"/>
  <c r="D35" i="14"/>
  <c r="C35" i="14"/>
  <c r="L34" i="14"/>
  <c r="I34" i="14"/>
  <c r="H34" i="14"/>
  <c r="G34" i="14"/>
  <c r="F34" i="14"/>
  <c r="E34" i="14"/>
  <c r="D34" i="14"/>
  <c r="C34" i="14"/>
  <c r="L33" i="14"/>
  <c r="I33" i="14"/>
  <c r="H33" i="14"/>
  <c r="G33" i="14"/>
  <c r="F33" i="14"/>
  <c r="E33" i="14"/>
  <c r="D33" i="14"/>
  <c r="C33" i="14"/>
  <c r="L32" i="14"/>
  <c r="I32" i="14"/>
  <c r="H32" i="14"/>
  <c r="G32" i="14"/>
  <c r="F32" i="14"/>
  <c r="E32" i="14"/>
  <c r="D32" i="14"/>
  <c r="C32" i="14"/>
  <c r="L31" i="14"/>
  <c r="I31" i="14"/>
  <c r="H31" i="14"/>
  <c r="G31" i="14"/>
  <c r="F31" i="14"/>
  <c r="E31" i="14"/>
  <c r="D31" i="14"/>
  <c r="C31" i="14"/>
  <c r="L42" i="10"/>
  <c r="I42" i="10"/>
  <c r="H42" i="10"/>
  <c r="G42" i="10"/>
  <c r="F42" i="10"/>
  <c r="E42" i="10"/>
  <c r="D42" i="10"/>
  <c r="C42" i="10"/>
  <c r="L41" i="10"/>
  <c r="I41" i="10"/>
  <c r="H41" i="10"/>
  <c r="G41" i="10"/>
  <c r="F41" i="10"/>
  <c r="E41" i="10"/>
  <c r="D41" i="10"/>
  <c r="C41" i="10"/>
  <c r="L40" i="10"/>
  <c r="I40" i="10"/>
  <c r="H40" i="10"/>
  <c r="G40" i="10"/>
  <c r="F40" i="10"/>
  <c r="E40" i="10"/>
  <c r="D40" i="10"/>
  <c r="C40" i="10"/>
  <c r="L39" i="10"/>
  <c r="I39" i="10"/>
  <c r="H39" i="10"/>
  <c r="G39" i="10"/>
  <c r="F39" i="10"/>
  <c r="E39" i="10"/>
  <c r="D39" i="10"/>
  <c r="C39" i="10"/>
  <c r="L38" i="10"/>
  <c r="I38" i="10"/>
  <c r="H38" i="10"/>
  <c r="G38" i="10"/>
  <c r="F38" i="10"/>
  <c r="E38" i="10"/>
  <c r="D38" i="10"/>
  <c r="C38" i="10"/>
  <c r="L37" i="10"/>
  <c r="I37" i="10"/>
  <c r="H37" i="10"/>
  <c r="G37" i="10"/>
  <c r="F37" i="10"/>
  <c r="E37" i="10"/>
  <c r="D37" i="10"/>
  <c r="C37" i="10"/>
  <c r="L36" i="10"/>
  <c r="I36" i="10"/>
  <c r="H36" i="10"/>
  <c r="G36" i="10"/>
  <c r="F36" i="10"/>
  <c r="E36" i="10"/>
  <c r="D36" i="10"/>
  <c r="C36" i="10"/>
  <c r="L35" i="10"/>
  <c r="I35" i="10"/>
  <c r="H35" i="10"/>
  <c r="G35" i="10"/>
  <c r="F35" i="10"/>
  <c r="E35" i="10"/>
  <c r="D35" i="10"/>
  <c r="C35" i="10"/>
  <c r="L34" i="10"/>
  <c r="I34" i="10"/>
  <c r="H34" i="10"/>
  <c r="G34" i="10"/>
  <c r="F34" i="10"/>
  <c r="E34" i="10"/>
  <c r="D34" i="10"/>
  <c r="C34" i="10"/>
  <c r="L33" i="10"/>
  <c r="I33" i="10"/>
  <c r="H33" i="10"/>
  <c r="G33" i="10"/>
  <c r="F33" i="10"/>
  <c r="E33" i="10"/>
  <c r="D33" i="10"/>
  <c r="C33" i="10"/>
  <c r="L32" i="10"/>
  <c r="I32" i="10"/>
  <c r="H32" i="10"/>
  <c r="G32" i="10"/>
  <c r="F32" i="10"/>
  <c r="E32" i="10"/>
  <c r="D32" i="10"/>
  <c r="C32" i="10"/>
  <c r="L31" i="10"/>
  <c r="I31" i="10"/>
  <c r="H31" i="10"/>
  <c r="G31" i="10"/>
  <c r="F31" i="10"/>
  <c r="E31" i="10"/>
  <c r="D31" i="10"/>
  <c r="C31" i="10"/>
  <c r="L42" i="8"/>
  <c r="I42" i="8"/>
  <c r="H42" i="8"/>
  <c r="G42" i="8"/>
  <c r="F42" i="8"/>
  <c r="E42" i="8"/>
  <c r="D42" i="8"/>
  <c r="C42" i="8"/>
  <c r="L41" i="8"/>
  <c r="I41" i="8"/>
  <c r="H41" i="8"/>
  <c r="G41" i="8"/>
  <c r="F41" i="8"/>
  <c r="E41" i="8"/>
  <c r="D41" i="8"/>
  <c r="C41" i="8"/>
  <c r="L40" i="8"/>
  <c r="I40" i="8"/>
  <c r="H40" i="8"/>
  <c r="G40" i="8"/>
  <c r="F40" i="8"/>
  <c r="E40" i="8"/>
  <c r="D40" i="8"/>
  <c r="C40" i="8"/>
  <c r="L39" i="8"/>
  <c r="I39" i="8"/>
  <c r="H39" i="8"/>
  <c r="G39" i="8"/>
  <c r="F39" i="8"/>
  <c r="E39" i="8"/>
  <c r="D39" i="8"/>
  <c r="C39" i="8"/>
  <c r="L38" i="8"/>
  <c r="I38" i="8"/>
  <c r="H38" i="8"/>
  <c r="G38" i="8"/>
  <c r="F38" i="8"/>
  <c r="E38" i="8"/>
  <c r="D38" i="8"/>
  <c r="C38" i="8"/>
  <c r="L37" i="8"/>
  <c r="I37" i="8"/>
  <c r="H37" i="8"/>
  <c r="G37" i="8"/>
  <c r="F37" i="8"/>
  <c r="E37" i="8"/>
  <c r="D37" i="8"/>
  <c r="C37" i="8"/>
  <c r="L36" i="8"/>
  <c r="I36" i="8"/>
  <c r="H36" i="8"/>
  <c r="G36" i="8"/>
  <c r="F36" i="8"/>
  <c r="E36" i="8"/>
  <c r="D36" i="8"/>
  <c r="C36" i="8"/>
  <c r="L35" i="8"/>
  <c r="I35" i="8"/>
  <c r="H35" i="8"/>
  <c r="G35" i="8"/>
  <c r="F35" i="8"/>
  <c r="E35" i="8"/>
  <c r="D35" i="8"/>
  <c r="C35" i="8"/>
  <c r="L34" i="8"/>
  <c r="I34" i="8"/>
  <c r="H34" i="8"/>
  <c r="G34" i="8"/>
  <c r="F34" i="8"/>
  <c r="E34" i="8"/>
  <c r="D34" i="8"/>
  <c r="C34" i="8"/>
  <c r="L33" i="8"/>
  <c r="I33" i="8"/>
  <c r="H33" i="8"/>
  <c r="G33" i="8"/>
  <c r="F33" i="8"/>
  <c r="E33" i="8"/>
  <c r="D33" i="8"/>
  <c r="C33" i="8"/>
  <c r="L32" i="8"/>
  <c r="I32" i="8"/>
  <c r="H32" i="8"/>
  <c r="G32" i="8"/>
  <c r="F32" i="8"/>
  <c r="E32" i="8"/>
  <c r="D32" i="8"/>
  <c r="C32" i="8"/>
  <c r="L31" i="8"/>
  <c r="I31" i="8"/>
  <c r="H31" i="8"/>
  <c r="G31" i="8"/>
  <c r="F31" i="8"/>
  <c r="E31" i="8"/>
  <c r="D31" i="8"/>
  <c r="C31" i="8"/>
  <c r="L42" i="7"/>
  <c r="I42" i="7"/>
  <c r="H42" i="7"/>
  <c r="G42" i="7"/>
  <c r="F42" i="7"/>
  <c r="E42" i="7"/>
  <c r="D42" i="7"/>
  <c r="C42" i="7"/>
  <c r="L41" i="7"/>
  <c r="I41" i="7"/>
  <c r="H41" i="7"/>
  <c r="G41" i="7"/>
  <c r="F41" i="7"/>
  <c r="E41" i="7"/>
  <c r="D41" i="7"/>
  <c r="C41" i="7"/>
  <c r="L40" i="7"/>
  <c r="I40" i="7"/>
  <c r="H40" i="7"/>
  <c r="G40" i="7"/>
  <c r="F40" i="7"/>
  <c r="E40" i="7"/>
  <c r="D40" i="7"/>
  <c r="C40" i="7"/>
  <c r="L39" i="7"/>
  <c r="I39" i="7"/>
  <c r="H39" i="7"/>
  <c r="G39" i="7"/>
  <c r="F39" i="7"/>
  <c r="E39" i="7"/>
  <c r="D39" i="7"/>
  <c r="C39" i="7"/>
  <c r="L38" i="7"/>
  <c r="I38" i="7"/>
  <c r="H38" i="7"/>
  <c r="G38" i="7"/>
  <c r="F38" i="7"/>
  <c r="E38" i="7"/>
  <c r="D38" i="7"/>
  <c r="C38" i="7"/>
  <c r="L37" i="7"/>
  <c r="I37" i="7"/>
  <c r="H37" i="7"/>
  <c r="G37" i="7"/>
  <c r="F37" i="7"/>
  <c r="E37" i="7"/>
  <c r="D37" i="7"/>
  <c r="C37" i="7"/>
  <c r="L36" i="7"/>
  <c r="I36" i="7"/>
  <c r="H36" i="7"/>
  <c r="G36" i="7"/>
  <c r="F36" i="7"/>
  <c r="E36" i="7"/>
  <c r="D36" i="7"/>
  <c r="C36" i="7"/>
  <c r="L35" i="7"/>
  <c r="I35" i="7"/>
  <c r="H35" i="7"/>
  <c r="G35" i="7"/>
  <c r="F35" i="7"/>
  <c r="E35" i="7"/>
  <c r="D35" i="7"/>
  <c r="C35" i="7"/>
  <c r="L34" i="7"/>
  <c r="I34" i="7"/>
  <c r="H34" i="7"/>
  <c r="G34" i="7"/>
  <c r="F34" i="7"/>
  <c r="E34" i="7"/>
  <c r="D34" i="7"/>
  <c r="C34" i="7"/>
  <c r="L33" i="7"/>
  <c r="I33" i="7"/>
  <c r="H33" i="7"/>
  <c r="G33" i="7"/>
  <c r="F33" i="7"/>
  <c r="E33" i="7"/>
  <c r="D33" i="7"/>
  <c r="C33" i="7"/>
  <c r="L32" i="7"/>
  <c r="I32" i="7"/>
  <c r="H32" i="7"/>
  <c r="G32" i="7"/>
  <c r="F32" i="7"/>
  <c r="E32" i="7"/>
  <c r="D32" i="7"/>
  <c r="C32" i="7"/>
  <c r="L31" i="7"/>
  <c r="I31" i="7"/>
  <c r="H31" i="7"/>
  <c r="G31" i="7"/>
  <c r="F31" i="7"/>
  <c r="E31" i="7"/>
  <c r="D31" i="7"/>
  <c r="C31" i="7"/>
  <c r="L42" i="1"/>
  <c r="I42" i="1"/>
  <c r="H42" i="1"/>
  <c r="G42" i="1"/>
  <c r="F42" i="1"/>
  <c r="E42" i="1"/>
  <c r="D42" i="1"/>
  <c r="C42" i="1"/>
  <c r="L41" i="1"/>
  <c r="I41" i="1"/>
  <c r="H41" i="1"/>
  <c r="G41" i="1"/>
  <c r="F41" i="1"/>
  <c r="E41" i="1"/>
  <c r="D41" i="1"/>
  <c r="C41" i="1"/>
  <c r="L40" i="1"/>
  <c r="I40" i="1"/>
  <c r="H40" i="1"/>
  <c r="G40" i="1"/>
  <c r="F40" i="1"/>
  <c r="E40" i="1"/>
  <c r="D40" i="1"/>
  <c r="C40" i="1"/>
  <c r="L39" i="1"/>
  <c r="I39" i="1"/>
  <c r="H39" i="1"/>
  <c r="G39" i="1"/>
  <c r="F39" i="1"/>
  <c r="E39" i="1"/>
  <c r="D39" i="1"/>
  <c r="C39" i="1"/>
  <c r="L38" i="1"/>
  <c r="I38" i="1"/>
  <c r="H38" i="1"/>
  <c r="G38" i="1"/>
  <c r="F38" i="1"/>
  <c r="E38" i="1"/>
  <c r="D38" i="1"/>
  <c r="C38" i="1"/>
  <c r="L37" i="1"/>
  <c r="I37" i="1"/>
  <c r="H37" i="1"/>
  <c r="G37" i="1"/>
  <c r="F37" i="1"/>
  <c r="E37" i="1"/>
  <c r="D37" i="1"/>
  <c r="C37" i="1"/>
  <c r="L36" i="1"/>
  <c r="I36" i="1"/>
  <c r="H36" i="1"/>
  <c r="G36" i="1"/>
  <c r="F36" i="1"/>
  <c r="E36" i="1"/>
  <c r="D36" i="1"/>
  <c r="C36" i="1"/>
  <c r="L35" i="1"/>
  <c r="I35" i="1"/>
  <c r="H35" i="1"/>
  <c r="G35" i="1"/>
  <c r="F35" i="1"/>
  <c r="E35" i="1"/>
  <c r="D35" i="1"/>
  <c r="C35" i="1"/>
  <c r="L34" i="1"/>
  <c r="I34" i="1"/>
  <c r="H34" i="1"/>
  <c r="G34" i="1"/>
  <c r="F34" i="1"/>
  <c r="E34" i="1"/>
  <c r="D34" i="1"/>
  <c r="C34" i="1"/>
  <c r="L33" i="1"/>
  <c r="I33" i="1"/>
  <c r="H33" i="1"/>
  <c r="G33" i="1"/>
  <c r="F33" i="1"/>
  <c r="E33" i="1"/>
  <c r="D33" i="1"/>
  <c r="C33" i="1"/>
  <c r="L32" i="1"/>
  <c r="I32" i="1"/>
  <c r="H32" i="1"/>
  <c r="G32" i="1"/>
  <c r="F32" i="1"/>
  <c r="E32" i="1"/>
  <c r="D32" i="1"/>
  <c r="C32" i="1"/>
  <c r="L31" i="1"/>
  <c r="I31" i="1"/>
  <c r="H31" i="1"/>
  <c r="G31" i="1"/>
  <c r="F31" i="1"/>
  <c r="E31" i="1"/>
  <c r="D31" i="1"/>
  <c r="C31" i="1"/>
  <c r="I52" i="11"/>
  <c r="G52" i="11"/>
  <c r="F52" i="11"/>
  <c r="E52" i="11"/>
  <c r="D52" i="11"/>
  <c r="C52" i="11"/>
  <c r="I51" i="11"/>
  <c r="G51" i="11"/>
  <c r="F51" i="11"/>
  <c r="E51" i="11"/>
  <c r="D51" i="11"/>
  <c r="C51" i="11"/>
  <c r="I50" i="11"/>
  <c r="G50" i="11"/>
  <c r="F50" i="11"/>
  <c r="E50" i="11"/>
  <c r="D50" i="11"/>
  <c r="C50" i="11"/>
  <c r="I49" i="11"/>
  <c r="G49" i="11"/>
  <c r="F49" i="11"/>
  <c r="E49" i="11"/>
  <c r="D49" i="11"/>
  <c r="C49" i="11"/>
  <c r="I48" i="11"/>
  <c r="G48" i="11"/>
  <c r="F48" i="11"/>
  <c r="E48" i="11"/>
  <c r="D48" i="11"/>
  <c r="C48" i="11"/>
  <c r="I47" i="11"/>
  <c r="G47" i="11"/>
  <c r="F47" i="11"/>
  <c r="E47" i="11"/>
  <c r="D47" i="11"/>
  <c r="C47" i="11"/>
  <c r="I46" i="11"/>
  <c r="G46" i="11"/>
  <c r="F46" i="11"/>
  <c r="E46" i="11"/>
  <c r="D46" i="11"/>
  <c r="C46" i="11"/>
  <c r="I45" i="11"/>
  <c r="G45" i="11"/>
  <c r="F45" i="11"/>
  <c r="E45" i="11"/>
  <c r="D45" i="11"/>
  <c r="C45" i="11"/>
  <c r="I44" i="11"/>
  <c r="G44" i="11"/>
  <c r="F44" i="11"/>
  <c r="E44" i="11"/>
  <c r="D44" i="11"/>
  <c r="C44" i="11"/>
  <c r="I43" i="11"/>
  <c r="G43" i="11"/>
  <c r="F43" i="11"/>
  <c r="E43" i="11"/>
  <c r="D43" i="11"/>
  <c r="C43" i="11"/>
  <c r="I42" i="11"/>
  <c r="G42" i="11"/>
  <c r="F42" i="11"/>
  <c r="E42" i="11"/>
  <c r="D42" i="11"/>
  <c r="C42" i="11"/>
  <c r="L41" i="11"/>
  <c r="I41" i="11"/>
  <c r="H41" i="11"/>
  <c r="G41" i="11"/>
  <c r="F41" i="11"/>
  <c r="E41" i="11"/>
  <c r="D41" i="11"/>
  <c r="C41" i="11"/>
  <c r="L40" i="11"/>
  <c r="I40" i="11"/>
  <c r="H40" i="11"/>
  <c r="G40" i="11"/>
  <c r="F40" i="11"/>
  <c r="E40" i="11"/>
  <c r="D40" i="11"/>
  <c r="C40" i="11"/>
  <c r="L39" i="11"/>
  <c r="I39" i="11"/>
  <c r="H39" i="11"/>
  <c r="G39" i="11"/>
  <c r="F39" i="11"/>
  <c r="E39" i="11"/>
  <c r="D39" i="11"/>
  <c r="C39" i="11"/>
  <c r="L38" i="11"/>
  <c r="I38" i="11"/>
  <c r="H38" i="11"/>
  <c r="G38" i="11"/>
  <c r="F38" i="11"/>
  <c r="E38" i="11"/>
  <c r="D38" i="11"/>
  <c r="C38" i="11"/>
  <c r="L37" i="11"/>
  <c r="I37" i="11"/>
  <c r="H37" i="11"/>
  <c r="G37" i="11"/>
  <c r="F37" i="11"/>
  <c r="E37" i="11"/>
  <c r="D37" i="11"/>
  <c r="C37" i="11"/>
  <c r="L36" i="11"/>
  <c r="I36" i="11"/>
  <c r="H36" i="11"/>
  <c r="G36" i="11"/>
  <c r="F36" i="11"/>
  <c r="E36" i="11"/>
  <c r="D36" i="11"/>
  <c r="C36" i="11"/>
  <c r="L35" i="11"/>
  <c r="I35" i="11"/>
  <c r="H35" i="11"/>
  <c r="G35" i="11"/>
  <c r="F35" i="11"/>
  <c r="E35" i="11"/>
  <c r="D35" i="11"/>
  <c r="C35" i="11"/>
  <c r="L34" i="11"/>
  <c r="I34" i="11"/>
  <c r="H34" i="11"/>
  <c r="G34" i="11"/>
  <c r="F34" i="11"/>
  <c r="E34" i="11"/>
  <c r="D34" i="11"/>
  <c r="C34" i="11"/>
  <c r="L33" i="11"/>
  <c r="I33" i="11"/>
  <c r="H33" i="11"/>
  <c r="G33" i="11"/>
  <c r="F33" i="11"/>
  <c r="E33" i="11"/>
  <c r="D33" i="11"/>
  <c r="C33" i="11"/>
  <c r="L32" i="11"/>
  <c r="I32" i="11"/>
  <c r="H32" i="11"/>
  <c r="G32" i="11"/>
  <c r="F32" i="11"/>
  <c r="E32" i="11"/>
  <c r="D32" i="11"/>
  <c r="C32" i="11"/>
  <c r="L31" i="11"/>
  <c r="I31" i="11"/>
  <c r="H31" i="11"/>
  <c r="G31" i="11"/>
  <c r="F31" i="11"/>
  <c r="E31" i="11"/>
  <c r="D31" i="11"/>
  <c r="C31" i="11"/>
  <c r="L42" i="2"/>
  <c r="I42" i="2"/>
  <c r="H42" i="2"/>
  <c r="G42" i="2"/>
  <c r="F42" i="2"/>
  <c r="E42" i="2"/>
  <c r="D42" i="2"/>
  <c r="C42" i="2"/>
  <c r="L41" i="2"/>
  <c r="I41" i="2"/>
  <c r="H41" i="2"/>
  <c r="G41" i="2"/>
  <c r="F41" i="2"/>
  <c r="E41" i="2"/>
  <c r="D41" i="2"/>
  <c r="C41" i="2"/>
  <c r="L40" i="2"/>
  <c r="I40" i="2"/>
  <c r="H40" i="2"/>
  <c r="G40" i="2"/>
  <c r="F40" i="2"/>
  <c r="E40" i="2"/>
  <c r="D40" i="2"/>
  <c r="C40" i="2"/>
  <c r="L39" i="2"/>
  <c r="I39" i="2"/>
  <c r="H39" i="2"/>
  <c r="G39" i="2"/>
  <c r="F39" i="2"/>
  <c r="E39" i="2"/>
  <c r="D39" i="2"/>
  <c r="C39" i="2"/>
  <c r="L38" i="2"/>
  <c r="I38" i="2"/>
  <c r="H38" i="2"/>
  <c r="G38" i="2"/>
  <c r="F38" i="2"/>
  <c r="E38" i="2"/>
  <c r="D38" i="2"/>
  <c r="C38" i="2"/>
  <c r="L37" i="2"/>
  <c r="I37" i="2"/>
  <c r="H37" i="2"/>
  <c r="G37" i="2"/>
  <c r="F37" i="2"/>
  <c r="E37" i="2"/>
  <c r="D37" i="2"/>
  <c r="C37" i="2"/>
  <c r="L36" i="2"/>
  <c r="I36" i="2"/>
  <c r="H36" i="2"/>
  <c r="G36" i="2"/>
  <c r="F36" i="2"/>
  <c r="E36" i="2"/>
  <c r="D36" i="2"/>
  <c r="C36" i="2"/>
  <c r="L35" i="2"/>
  <c r="I35" i="2"/>
  <c r="H35" i="2"/>
  <c r="G35" i="2"/>
  <c r="F35" i="2"/>
  <c r="E35" i="2"/>
  <c r="D35" i="2"/>
  <c r="C35" i="2"/>
  <c r="L34" i="2"/>
  <c r="I34" i="2"/>
  <c r="H34" i="2"/>
  <c r="G34" i="2"/>
  <c r="F34" i="2"/>
  <c r="E34" i="2"/>
  <c r="D34" i="2"/>
  <c r="C34" i="2"/>
  <c r="L33" i="2"/>
  <c r="I33" i="2"/>
  <c r="H33" i="2"/>
  <c r="G33" i="2"/>
  <c r="F33" i="2"/>
  <c r="E33" i="2"/>
  <c r="D33" i="2"/>
  <c r="C33" i="2"/>
  <c r="L32" i="2"/>
  <c r="I32" i="2"/>
  <c r="H32" i="2"/>
  <c r="G32" i="2"/>
  <c r="F32" i="2"/>
  <c r="E32" i="2"/>
  <c r="D32" i="2"/>
  <c r="C32" i="2"/>
  <c r="L31" i="2"/>
  <c r="I31" i="2"/>
  <c r="H31" i="2"/>
  <c r="G31" i="2"/>
  <c r="F31" i="2"/>
  <c r="E31" i="2"/>
  <c r="D31" i="2"/>
  <c r="C31" i="2"/>
  <c r="L42" i="4"/>
  <c r="I42" i="4"/>
  <c r="H42" i="4"/>
  <c r="G42" i="4"/>
  <c r="F42" i="4"/>
  <c r="E42" i="4"/>
  <c r="D42" i="4"/>
  <c r="C42" i="4"/>
  <c r="L41" i="4"/>
  <c r="I41" i="4"/>
  <c r="H41" i="4"/>
  <c r="G41" i="4"/>
  <c r="F41" i="4"/>
  <c r="E41" i="4"/>
  <c r="D41" i="4"/>
  <c r="C41" i="4"/>
  <c r="L40" i="4"/>
  <c r="I40" i="4"/>
  <c r="H40" i="4"/>
  <c r="G40" i="4"/>
  <c r="F40" i="4"/>
  <c r="E40" i="4"/>
  <c r="D40" i="4"/>
  <c r="C40" i="4"/>
  <c r="L39" i="4"/>
  <c r="I39" i="4"/>
  <c r="H39" i="4"/>
  <c r="G39" i="4"/>
  <c r="F39" i="4"/>
  <c r="E39" i="4"/>
  <c r="D39" i="4"/>
  <c r="C39" i="4"/>
  <c r="L38" i="4"/>
  <c r="I38" i="4"/>
  <c r="H38" i="4"/>
  <c r="G38" i="4"/>
  <c r="F38" i="4"/>
  <c r="E38" i="4"/>
  <c r="D38" i="4"/>
  <c r="C38" i="4"/>
  <c r="L37" i="4"/>
  <c r="I37" i="4"/>
  <c r="H37" i="4"/>
  <c r="G37" i="4"/>
  <c r="F37" i="4"/>
  <c r="E37" i="4"/>
  <c r="D37" i="4"/>
  <c r="C37" i="4"/>
  <c r="L36" i="4"/>
  <c r="I36" i="4"/>
  <c r="H36" i="4"/>
  <c r="G36" i="4"/>
  <c r="F36" i="4"/>
  <c r="E36" i="4"/>
  <c r="D36" i="4"/>
  <c r="C36" i="4"/>
  <c r="L35" i="4"/>
  <c r="I35" i="4"/>
  <c r="H35" i="4"/>
  <c r="G35" i="4"/>
  <c r="F35" i="4"/>
  <c r="E35" i="4"/>
  <c r="D35" i="4"/>
  <c r="C35" i="4"/>
  <c r="L34" i="4"/>
  <c r="I34" i="4"/>
  <c r="H34" i="4"/>
  <c r="G34" i="4"/>
  <c r="F34" i="4"/>
  <c r="E34" i="4"/>
  <c r="D34" i="4"/>
  <c r="C34" i="4"/>
  <c r="L33" i="4"/>
  <c r="I33" i="4"/>
  <c r="H33" i="4"/>
  <c r="G33" i="4"/>
  <c r="F33" i="4"/>
  <c r="E33" i="4"/>
  <c r="D33" i="4"/>
  <c r="C33" i="4"/>
  <c r="L32" i="4"/>
  <c r="I32" i="4"/>
  <c r="H32" i="4"/>
  <c r="G32" i="4"/>
  <c r="F32" i="4"/>
  <c r="E32" i="4"/>
  <c r="D32" i="4"/>
  <c r="C32" i="4"/>
  <c r="L31" i="4"/>
  <c r="I31" i="4"/>
  <c r="H31" i="4"/>
  <c r="G31" i="4"/>
  <c r="F31" i="4"/>
  <c r="E31" i="4"/>
  <c r="D31" i="4"/>
  <c r="C31" i="4"/>
  <c r="L42" i="5"/>
  <c r="I42" i="5"/>
  <c r="H42" i="5"/>
  <c r="G42" i="5"/>
  <c r="F42" i="5"/>
  <c r="E42" i="5"/>
  <c r="D42" i="5"/>
  <c r="C42" i="5"/>
  <c r="L41" i="5"/>
  <c r="I41" i="5"/>
  <c r="H41" i="5"/>
  <c r="G41" i="5"/>
  <c r="F41" i="5"/>
  <c r="E41" i="5"/>
  <c r="D41" i="5"/>
  <c r="C41" i="5"/>
  <c r="L40" i="5"/>
  <c r="I40" i="5"/>
  <c r="H40" i="5"/>
  <c r="G40" i="5"/>
  <c r="F40" i="5"/>
  <c r="E40" i="5"/>
  <c r="D40" i="5"/>
  <c r="C40" i="5"/>
  <c r="L39" i="5"/>
  <c r="I39" i="5"/>
  <c r="H39" i="5"/>
  <c r="G39" i="5"/>
  <c r="F39" i="5"/>
  <c r="E39" i="5"/>
  <c r="D39" i="5"/>
  <c r="C39" i="5"/>
  <c r="L38" i="5"/>
  <c r="I38" i="5"/>
  <c r="H38" i="5"/>
  <c r="G38" i="5"/>
  <c r="F38" i="5"/>
  <c r="E38" i="5"/>
  <c r="D38" i="5"/>
  <c r="C38" i="5"/>
  <c r="L37" i="5"/>
  <c r="I37" i="5"/>
  <c r="H37" i="5"/>
  <c r="G37" i="5"/>
  <c r="F37" i="5"/>
  <c r="E37" i="5"/>
  <c r="D37" i="5"/>
  <c r="C37" i="5"/>
  <c r="L36" i="5"/>
  <c r="I36" i="5"/>
  <c r="H36" i="5"/>
  <c r="G36" i="5"/>
  <c r="F36" i="5"/>
  <c r="E36" i="5"/>
  <c r="D36" i="5"/>
  <c r="C36" i="5"/>
  <c r="L35" i="5"/>
  <c r="I35" i="5"/>
  <c r="H35" i="5"/>
  <c r="G35" i="5"/>
  <c r="F35" i="5"/>
  <c r="E35" i="5"/>
  <c r="D35" i="5"/>
  <c r="C35" i="5"/>
  <c r="L34" i="5"/>
  <c r="I34" i="5"/>
  <c r="H34" i="5"/>
  <c r="G34" i="5"/>
  <c r="F34" i="5"/>
  <c r="E34" i="5"/>
  <c r="D34" i="5"/>
  <c r="C34" i="5"/>
  <c r="L33" i="5"/>
  <c r="I33" i="5"/>
  <c r="H33" i="5"/>
  <c r="G33" i="5"/>
  <c r="F33" i="5"/>
  <c r="E33" i="5"/>
  <c r="D33" i="5"/>
  <c r="C33" i="5"/>
  <c r="L32" i="5"/>
  <c r="I32" i="5"/>
  <c r="H32" i="5"/>
  <c r="G32" i="5"/>
  <c r="F32" i="5"/>
  <c r="E32" i="5"/>
  <c r="D32" i="5"/>
  <c r="C32" i="5"/>
  <c r="L31" i="5"/>
  <c r="I31" i="5"/>
  <c r="H31" i="5"/>
  <c r="G31" i="5"/>
  <c r="F31" i="5"/>
  <c r="E31" i="5"/>
  <c r="D31" i="5"/>
  <c r="C31" i="5"/>
  <c r="I42" i="12"/>
  <c r="H42" i="12"/>
  <c r="G42" i="12"/>
  <c r="F42" i="12"/>
  <c r="E42" i="12"/>
  <c r="D42" i="12"/>
  <c r="C42" i="12"/>
  <c r="I41" i="12"/>
  <c r="H41" i="12"/>
  <c r="G41" i="12"/>
  <c r="F41" i="12"/>
  <c r="E41" i="12"/>
  <c r="D41" i="12"/>
  <c r="C41" i="12"/>
  <c r="I40" i="12"/>
  <c r="H40" i="12"/>
  <c r="G40" i="12"/>
  <c r="F40" i="12"/>
  <c r="E40" i="12"/>
  <c r="D40" i="12"/>
  <c r="C40" i="12"/>
  <c r="I39" i="12"/>
  <c r="H39" i="12"/>
  <c r="G39" i="12"/>
  <c r="F39" i="12"/>
  <c r="E39" i="12"/>
  <c r="D39" i="12"/>
  <c r="C39" i="12"/>
  <c r="I38" i="12"/>
  <c r="H38" i="12"/>
  <c r="G38" i="12"/>
  <c r="F38" i="12"/>
  <c r="E38" i="12"/>
  <c r="D38" i="12"/>
  <c r="C38" i="12"/>
  <c r="I37" i="12"/>
  <c r="H37" i="12"/>
  <c r="G37" i="12"/>
  <c r="F37" i="12"/>
  <c r="E37" i="12"/>
  <c r="D37" i="12"/>
  <c r="C37" i="12"/>
  <c r="I36" i="12"/>
  <c r="H36" i="12"/>
  <c r="G36" i="12"/>
  <c r="F36" i="12"/>
  <c r="E36" i="12"/>
  <c r="D36" i="12"/>
  <c r="C36" i="12"/>
  <c r="I35" i="12"/>
  <c r="H35" i="12"/>
  <c r="G35" i="12"/>
  <c r="F35" i="12"/>
  <c r="E35" i="12"/>
  <c r="D35" i="12"/>
  <c r="C35" i="12"/>
  <c r="I34" i="12"/>
  <c r="H34" i="12"/>
  <c r="G34" i="12"/>
  <c r="F34" i="12"/>
  <c r="E34" i="12"/>
  <c r="D34" i="12"/>
  <c r="C34" i="12"/>
  <c r="I33" i="12"/>
  <c r="H33" i="12"/>
  <c r="G33" i="12"/>
  <c r="F33" i="12"/>
  <c r="E33" i="12"/>
  <c r="D33" i="12"/>
  <c r="C33" i="12"/>
  <c r="I32" i="12"/>
  <c r="H32" i="12"/>
  <c r="G32" i="12"/>
  <c r="F32" i="12"/>
  <c r="E32" i="12"/>
  <c r="D32" i="12"/>
  <c r="C32" i="12"/>
  <c r="I31" i="12"/>
  <c r="H31" i="12"/>
  <c r="G31" i="12"/>
  <c r="F31" i="12"/>
  <c r="E31" i="12"/>
  <c r="D31" i="12"/>
  <c r="C31" i="12"/>
  <c r="G492" i="15"/>
  <c r="G490" i="15"/>
  <c r="G480" i="15"/>
  <c r="G493" i="15"/>
  <c r="G493" i="13"/>
  <c r="G493" i="14"/>
  <c r="L493" i="8"/>
  <c r="I52" i="7"/>
  <c r="J52" i="15"/>
  <c r="J51" i="15"/>
  <c r="J50" i="15"/>
  <c r="J49" i="15"/>
  <c r="J48" i="15"/>
  <c r="J47" i="15"/>
  <c r="J46" i="15"/>
  <c r="J44" i="15"/>
  <c r="J43" i="15"/>
  <c r="J42" i="15"/>
  <c r="J41" i="15"/>
  <c r="J40" i="15"/>
  <c r="J39" i="15"/>
  <c r="J38" i="15"/>
  <c r="J37" i="15"/>
  <c r="J36" i="15"/>
  <c r="J35" i="15"/>
  <c r="J34" i="15"/>
  <c r="J33" i="15"/>
  <c r="J32" i="15"/>
  <c r="J31" i="15"/>
  <c r="R52" i="15"/>
  <c r="R51" i="15"/>
  <c r="R50" i="15"/>
  <c r="R49" i="15"/>
  <c r="R48" i="15"/>
  <c r="R47" i="15"/>
  <c r="R46" i="15"/>
  <c r="R44" i="15"/>
  <c r="R43" i="15"/>
  <c r="R42" i="15"/>
  <c r="R41" i="15"/>
  <c r="R40" i="15"/>
  <c r="R39" i="15"/>
  <c r="R38" i="15"/>
  <c r="R37" i="15"/>
  <c r="R36" i="15"/>
  <c r="R35" i="15"/>
  <c r="R34" i="15"/>
  <c r="R33" i="15"/>
  <c r="R32" i="15"/>
  <c r="R31" i="15"/>
  <c r="P52" i="15"/>
  <c r="P51" i="15"/>
  <c r="P50" i="15"/>
  <c r="P49" i="15"/>
  <c r="P48" i="15"/>
  <c r="P47" i="15"/>
  <c r="P46" i="15"/>
  <c r="P44" i="15"/>
  <c r="P43" i="15"/>
  <c r="P42" i="15"/>
  <c r="P41" i="15"/>
  <c r="P40" i="15"/>
  <c r="P39" i="15"/>
  <c r="P38" i="15"/>
  <c r="P37" i="15"/>
  <c r="P36" i="15"/>
  <c r="P35" i="15"/>
  <c r="P34" i="15"/>
  <c r="P33" i="15"/>
  <c r="P32" i="15"/>
  <c r="P31" i="15"/>
  <c r="N52" i="15"/>
  <c r="N51" i="15"/>
  <c r="N50" i="15"/>
  <c r="N49" i="15"/>
  <c r="N48" i="15"/>
  <c r="N47" i="15"/>
  <c r="N46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N32" i="15"/>
  <c r="N31" i="15"/>
  <c r="D31" i="15"/>
  <c r="E31" i="15"/>
  <c r="F31" i="15"/>
  <c r="G31" i="15"/>
  <c r="H31" i="15"/>
  <c r="D32" i="15"/>
  <c r="E32" i="15"/>
  <c r="F32" i="15"/>
  <c r="G32" i="15"/>
  <c r="H32" i="15"/>
  <c r="D33" i="15"/>
  <c r="E33" i="15"/>
  <c r="F33" i="15"/>
  <c r="G33" i="15"/>
  <c r="H33" i="15"/>
  <c r="D34" i="15"/>
  <c r="E34" i="15"/>
  <c r="F34" i="15"/>
  <c r="G34" i="15"/>
  <c r="H34" i="15"/>
  <c r="D35" i="15"/>
  <c r="E35" i="15"/>
  <c r="F35" i="15"/>
  <c r="G35" i="15"/>
  <c r="H35" i="15"/>
  <c r="D36" i="15"/>
  <c r="E36" i="15"/>
  <c r="F36" i="15"/>
  <c r="G36" i="15"/>
  <c r="H36" i="15"/>
  <c r="D37" i="15"/>
  <c r="E37" i="15"/>
  <c r="F37" i="15"/>
  <c r="G37" i="15"/>
  <c r="H37" i="15"/>
  <c r="D38" i="15"/>
  <c r="E38" i="15"/>
  <c r="F38" i="15"/>
  <c r="G38" i="15"/>
  <c r="H38" i="15"/>
  <c r="D39" i="15"/>
  <c r="E39" i="15"/>
  <c r="F39" i="15"/>
  <c r="G39" i="15"/>
  <c r="H39" i="15"/>
  <c r="D40" i="15"/>
  <c r="E40" i="15"/>
  <c r="F40" i="15"/>
  <c r="G40" i="15"/>
  <c r="H40" i="15"/>
  <c r="D41" i="15"/>
  <c r="E41" i="15"/>
  <c r="F41" i="15"/>
  <c r="G41" i="15"/>
  <c r="H41" i="15"/>
  <c r="D42" i="15"/>
  <c r="E42" i="15"/>
  <c r="F42" i="15"/>
  <c r="G42" i="15"/>
  <c r="H42" i="15"/>
  <c r="D43" i="15"/>
  <c r="E43" i="15"/>
  <c r="F43" i="15"/>
  <c r="G43" i="15"/>
  <c r="H43" i="15"/>
  <c r="D44" i="15"/>
  <c r="E44" i="15"/>
  <c r="F44" i="15"/>
  <c r="G44" i="15"/>
  <c r="H44" i="15"/>
  <c r="D46" i="15"/>
  <c r="E46" i="15"/>
  <c r="F46" i="15"/>
  <c r="G46" i="15"/>
  <c r="H46" i="15"/>
  <c r="D47" i="15"/>
  <c r="E47" i="15"/>
  <c r="F47" i="15"/>
  <c r="G47" i="15"/>
  <c r="H47" i="15"/>
  <c r="D48" i="15"/>
  <c r="E48" i="15"/>
  <c r="F48" i="15"/>
  <c r="G48" i="15"/>
  <c r="H48" i="15"/>
  <c r="D49" i="15"/>
  <c r="E49" i="15"/>
  <c r="F49" i="15"/>
  <c r="G49" i="15"/>
  <c r="H49" i="15"/>
  <c r="D50" i="15"/>
  <c r="E50" i="15"/>
  <c r="F50" i="15"/>
  <c r="G50" i="15"/>
  <c r="H50" i="15"/>
  <c r="D51" i="15"/>
  <c r="E51" i="15"/>
  <c r="F51" i="15"/>
  <c r="G51" i="15"/>
  <c r="H51" i="15"/>
  <c r="D52" i="15"/>
  <c r="E52" i="15"/>
  <c r="F52" i="15"/>
  <c r="G52" i="15"/>
  <c r="H52" i="15"/>
  <c r="C52" i="15"/>
  <c r="C51" i="15"/>
  <c r="C50" i="15"/>
  <c r="C49" i="15"/>
  <c r="C48" i="15"/>
  <c r="C47" i="15"/>
  <c r="C46" i="15"/>
  <c r="C44" i="15"/>
  <c r="C43" i="15"/>
  <c r="C42" i="15"/>
  <c r="C41" i="15"/>
  <c r="C40" i="15"/>
  <c r="C39" i="15"/>
  <c r="C38" i="15"/>
  <c r="C37" i="15"/>
  <c r="C36" i="15"/>
  <c r="C35" i="15"/>
  <c r="C34" i="15"/>
  <c r="C33" i="15"/>
  <c r="C32" i="15"/>
  <c r="C31" i="15"/>
  <c r="I42" i="6"/>
  <c r="I41" i="6"/>
  <c r="I40" i="6"/>
  <c r="I39" i="6"/>
  <c r="I38" i="6"/>
  <c r="I37" i="6"/>
  <c r="I36" i="6"/>
  <c r="I35" i="6"/>
  <c r="I34" i="6"/>
  <c r="I33" i="6"/>
  <c r="I32" i="6"/>
  <c r="I31" i="6"/>
  <c r="D31" i="6"/>
  <c r="E31" i="6"/>
  <c r="F31" i="6"/>
  <c r="G31" i="6"/>
  <c r="H31" i="6"/>
  <c r="L31" i="6"/>
  <c r="D32" i="6"/>
  <c r="E32" i="6"/>
  <c r="F32" i="6"/>
  <c r="G32" i="6"/>
  <c r="H32" i="6"/>
  <c r="L32" i="6"/>
  <c r="D33" i="6"/>
  <c r="E33" i="6"/>
  <c r="F33" i="6"/>
  <c r="G33" i="6"/>
  <c r="H33" i="6"/>
  <c r="L33" i="6"/>
  <c r="D34" i="6"/>
  <c r="E34" i="6"/>
  <c r="F34" i="6"/>
  <c r="G34" i="6"/>
  <c r="H34" i="6"/>
  <c r="L34" i="6"/>
  <c r="D35" i="6"/>
  <c r="E35" i="6"/>
  <c r="F35" i="6"/>
  <c r="G35" i="6"/>
  <c r="H35" i="6"/>
  <c r="L35" i="6"/>
  <c r="D36" i="6"/>
  <c r="E36" i="6"/>
  <c r="F36" i="6"/>
  <c r="G36" i="6"/>
  <c r="H36" i="6"/>
  <c r="L36" i="6"/>
  <c r="D37" i="6"/>
  <c r="E37" i="6"/>
  <c r="F37" i="6"/>
  <c r="G37" i="6"/>
  <c r="H37" i="6"/>
  <c r="L37" i="6"/>
  <c r="D38" i="6"/>
  <c r="E38" i="6"/>
  <c r="F38" i="6"/>
  <c r="G38" i="6"/>
  <c r="H38" i="6"/>
  <c r="L38" i="6"/>
  <c r="D39" i="6"/>
  <c r="E39" i="6"/>
  <c r="F39" i="6"/>
  <c r="G39" i="6"/>
  <c r="H39" i="6"/>
  <c r="L39" i="6"/>
  <c r="D40" i="6"/>
  <c r="E40" i="6"/>
  <c r="F40" i="6"/>
  <c r="G40" i="6"/>
  <c r="H40" i="6"/>
  <c r="L40" i="6"/>
  <c r="D41" i="6"/>
  <c r="E41" i="6"/>
  <c r="F41" i="6"/>
  <c r="G41" i="6"/>
  <c r="H41" i="6"/>
  <c r="L41" i="6"/>
  <c r="D42" i="6"/>
  <c r="E42" i="6"/>
  <c r="F42" i="6"/>
  <c r="G42" i="6"/>
  <c r="H42" i="6"/>
  <c r="L42" i="6"/>
  <c r="C42" i="6"/>
  <c r="C41" i="6"/>
  <c r="C40" i="6"/>
  <c r="C39" i="6"/>
  <c r="C38" i="6"/>
  <c r="C37" i="6"/>
  <c r="C36" i="6"/>
  <c r="C35" i="6"/>
  <c r="C34" i="6"/>
  <c r="C33" i="6"/>
  <c r="C32" i="6"/>
  <c r="C31" i="6"/>
  <c r="K41" i="16"/>
  <c r="K40" i="16"/>
  <c r="K39" i="16"/>
  <c r="K38" i="16"/>
  <c r="K37" i="16"/>
  <c r="K36" i="16"/>
  <c r="K35" i="16"/>
  <c r="K34" i="16"/>
  <c r="K33" i="16"/>
  <c r="K32" i="16"/>
  <c r="K31" i="16"/>
  <c r="A493" i="15"/>
  <c r="L493" i="15"/>
  <c r="I52" i="9"/>
  <c r="L493" i="9"/>
  <c r="A493" i="9"/>
  <c r="N493" i="9"/>
  <c r="A493" i="13"/>
  <c r="K493" i="13"/>
  <c r="I52" i="3"/>
  <c r="L493" i="3"/>
  <c r="A493" i="3"/>
  <c r="N493" i="3"/>
  <c r="A493" i="14"/>
  <c r="N493" i="14"/>
  <c r="I52" i="10"/>
  <c r="L493" i="10"/>
  <c r="A493" i="10"/>
  <c r="N493" i="10"/>
  <c r="I52" i="8"/>
  <c r="A493" i="8"/>
  <c r="N493" i="8"/>
  <c r="L493" i="7"/>
  <c r="A493" i="7"/>
  <c r="N493" i="7"/>
  <c r="I52" i="1"/>
  <c r="A493" i="1"/>
  <c r="N493" i="1"/>
  <c r="A493" i="11"/>
  <c r="N493" i="11"/>
  <c r="I52" i="2"/>
  <c r="L493" i="2"/>
  <c r="A493" i="2"/>
  <c r="N493" i="2"/>
  <c r="I52" i="4"/>
  <c r="L493" i="4"/>
  <c r="A493" i="4"/>
  <c r="N493" i="4"/>
  <c r="A493" i="5"/>
  <c r="N493" i="5"/>
  <c r="I52" i="12"/>
  <c r="A493" i="12"/>
  <c r="K493" i="12"/>
  <c r="H52" i="6"/>
  <c r="F52" i="6"/>
  <c r="E52" i="6"/>
  <c r="A493" i="6"/>
  <c r="N493" i="6"/>
  <c r="G493" i="9"/>
  <c r="L492" i="9"/>
  <c r="L52" i="9" s="1"/>
  <c r="F52" i="9"/>
  <c r="E52" i="9"/>
  <c r="D52" i="9"/>
  <c r="C52" i="9"/>
  <c r="G492" i="13"/>
  <c r="G493" i="3"/>
  <c r="L492" i="3"/>
  <c r="L52" i="3" s="1"/>
  <c r="F52" i="3"/>
  <c r="E52" i="3"/>
  <c r="D52" i="3"/>
  <c r="C52" i="3"/>
  <c r="G492" i="14"/>
  <c r="G493" i="10"/>
  <c r="L492" i="10"/>
  <c r="L52" i="10" s="1"/>
  <c r="F52" i="10"/>
  <c r="E52" i="10"/>
  <c r="D52" i="10"/>
  <c r="C52" i="10"/>
  <c r="G493" i="8"/>
  <c r="L492" i="8"/>
  <c r="L52" i="8" s="1"/>
  <c r="F52" i="8"/>
  <c r="E52" i="8"/>
  <c r="D52" i="8"/>
  <c r="C52" i="8"/>
  <c r="G493" i="7"/>
  <c r="L492" i="7"/>
  <c r="L52" i="7" s="1"/>
  <c r="F52" i="7"/>
  <c r="E52" i="7"/>
  <c r="D52" i="7"/>
  <c r="C52" i="7"/>
  <c r="G493" i="1"/>
  <c r="F52" i="1"/>
  <c r="E52" i="1"/>
  <c r="D52" i="1"/>
  <c r="C52" i="1"/>
  <c r="H52" i="11"/>
  <c r="G493" i="2"/>
  <c r="L492" i="2"/>
  <c r="L52" i="2" s="1"/>
  <c r="F52" i="2"/>
  <c r="E52" i="2"/>
  <c r="D52" i="2"/>
  <c r="C52" i="2"/>
  <c r="G493" i="4"/>
  <c r="L492" i="4"/>
  <c r="L52" i="4" s="1"/>
  <c r="F52" i="4"/>
  <c r="E52" i="4"/>
  <c r="D52" i="4"/>
  <c r="C52" i="4"/>
  <c r="E52" i="5"/>
  <c r="D52" i="5"/>
  <c r="C52" i="5"/>
  <c r="G493" i="12"/>
  <c r="H52" i="12"/>
  <c r="F52" i="12"/>
  <c r="E52" i="12"/>
  <c r="D52" i="12"/>
  <c r="C52" i="12"/>
  <c r="G492" i="6"/>
  <c r="G493" i="6"/>
  <c r="L492" i="6"/>
  <c r="F52" i="5" l="1"/>
  <c r="H52" i="4"/>
  <c r="H52" i="2"/>
  <c r="H52" i="7"/>
  <c r="H52" i="8"/>
  <c r="H52" i="10"/>
  <c r="H52" i="3"/>
  <c r="H52" i="9"/>
  <c r="L52" i="6"/>
  <c r="D52" i="6"/>
  <c r="G52" i="6"/>
  <c r="L493" i="6"/>
  <c r="I52" i="5"/>
  <c r="L493" i="1"/>
  <c r="L493" i="11"/>
  <c r="I52" i="6"/>
  <c r="C52" i="6"/>
  <c r="B17" i="18"/>
  <c r="B16" i="18"/>
  <c r="C28" i="15"/>
  <c r="D28" i="15"/>
  <c r="E28" i="15"/>
  <c r="F28" i="15"/>
  <c r="G28" i="15"/>
  <c r="H28" i="15"/>
  <c r="J28" i="15"/>
  <c r="N28" i="15"/>
  <c r="P28" i="15"/>
  <c r="R28" i="15"/>
  <c r="A52" i="15"/>
  <c r="L52" i="15"/>
  <c r="L163" i="15"/>
  <c r="L162" i="15"/>
  <c r="L161" i="15"/>
  <c r="L160" i="15"/>
  <c r="A163" i="15"/>
  <c r="A162" i="15"/>
  <c r="A161" i="15"/>
  <c r="A160" i="15"/>
  <c r="L492" i="15"/>
  <c r="A492" i="15"/>
  <c r="A52" i="9"/>
  <c r="N52" i="9"/>
  <c r="N163" i="9"/>
  <c r="N162" i="9"/>
  <c r="N161" i="9"/>
  <c r="N160" i="9"/>
  <c r="A163" i="9"/>
  <c r="A162" i="9"/>
  <c r="A161" i="9"/>
  <c r="A160" i="9"/>
  <c r="N492" i="9"/>
  <c r="A492" i="9"/>
  <c r="A28" i="13"/>
  <c r="A52" i="13"/>
  <c r="K163" i="13"/>
  <c r="K162" i="13"/>
  <c r="K161" i="13"/>
  <c r="K160" i="13"/>
  <c r="A163" i="13"/>
  <c r="A162" i="13"/>
  <c r="A161" i="13"/>
  <c r="A160" i="13"/>
  <c r="K492" i="13"/>
  <c r="A492" i="13"/>
  <c r="A52" i="3"/>
  <c r="N52" i="3"/>
  <c r="N163" i="3"/>
  <c r="N162" i="3"/>
  <c r="N161" i="3"/>
  <c r="N160" i="3"/>
  <c r="A163" i="3"/>
  <c r="A162" i="3"/>
  <c r="A161" i="3"/>
  <c r="A160" i="3"/>
  <c r="N492" i="3"/>
  <c r="A492" i="3"/>
  <c r="N52" i="14"/>
  <c r="A52" i="14"/>
  <c r="N163" i="14"/>
  <c r="N162" i="14"/>
  <c r="N161" i="14"/>
  <c r="N160" i="14"/>
  <c r="A163" i="14"/>
  <c r="A162" i="14"/>
  <c r="A161" i="14"/>
  <c r="A160" i="14"/>
  <c r="N492" i="14"/>
  <c r="A492" i="14"/>
  <c r="A52" i="10"/>
  <c r="N52" i="10"/>
  <c r="N163" i="10"/>
  <c r="N162" i="10"/>
  <c r="N161" i="10"/>
  <c r="N160" i="10"/>
  <c r="A163" i="10"/>
  <c r="A162" i="10"/>
  <c r="A161" i="10"/>
  <c r="A160" i="10"/>
  <c r="N492" i="10"/>
  <c r="A492" i="10"/>
  <c r="A52" i="8"/>
  <c r="N52" i="8"/>
  <c r="N163" i="8"/>
  <c r="N162" i="8"/>
  <c r="N161" i="8"/>
  <c r="N160" i="8"/>
  <c r="A163" i="8"/>
  <c r="A162" i="8"/>
  <c r="A161" i="8"/>
  <c r="A160" i="8"/>
  <c r="N492" i="8"/>
  <c r="A492" i="8"/>
  <c r="A52" i="7"/>
  <c r="N52" i="7"/>
  <c r="N163" i="7"/>
  <c r="N162" i="7"/>
  <c r="N161" i="7"/>
  <c r="N160" i="7"/>
  <c r="A163" i="7"/>
  <c r="A162" i="7"/>
  <c r="A161" i="7"/>
  <c r="A160" i="7"/>
  <c r="N492" i="7"/>
  <c r="A492" i="7"/>
  <c r="A52" i="1"/>
  <c r="N52" i="1"/>
  <c r="N163" i="1"/>
  <c r="N162" i="1"/>
  <c r="N161" i="1"/>
  <c r="N160" i="1"/>
  <c r="A163" i="1"/>
  <c r="A162" i="1"/>
  <c r="A161" i="1"/>
  <c r="A160" i="1"/>
  <c r="N492" i="1"/>
  <c r="A492" i="1"/>
  <c r="A52" i="11"/>
  <c r="N52" i="11"/>
  <c r="N163" i="11"/>
  <c r="N162" i="11"/>
  <c r="N161" i="11"/>
  <c r="N160" i="11"/>
  <c r="A163" i="11"/>
  <c r="A162" i="11"/>
  <c r="A161" i="11"/>
  <c r="A160" i="11"/>
  <c r="N492" i="11"/>
  <c r="L492" i="11"/>
  <c r="A492" i="11"/>
  <c r="A52" i="2"/>
  <c r="N52" i="2"/>
  <c r="N163" i="2"/>
  <c r="N162" i="2"/>
  <c r="N161" i="2"/>
  <c r="N160" i="2"/>
  <c r="A163" i="2"/>
  <c r="A162" i="2"/>
  <c r="A161" i="2"/>
  <c r="A160" i="2"/>
  <c r="N492" i="2"/>
  <c r="A492" i="2"/>
  <c r="A52" i="4"/>
  <c r="N52" i="4"/>
  <c r="N163" i="4"/>
  <c r="N162" i="4"/>
  <c r="N161" i="4"/>
  <c r="N160" i="4"/>
  <c r="A163" i="4"/>
  <c r="A162" i="4"/>
  <c r="A161" i="4"/>
  <c r="A160" i="4"/>
  <c r="N492" i="4"/>
  <c r="A492" i="4"/>
  <c r="A52" i="5"/>
  <c r="N52" i="5"/>
  <c r="A160" i="5"/>
  <c r="N160" i="5"/>
  <c r="A161" i="5"/>
  <c r="N161" i="5"/>
  <c r="A162" i="5"/>
  <c r="N162" i="5"/>
  <c r="A163" i="5"/>
  <c r="N163" i="5"/>
  <c r="N492" i="5"/>
  <c r="A492" i="5"/>
  <c r="A52" i="12"/>
  <c r="K52" i="12"/>
  <c r="A52" i="6"/>
  <c r="A160" i="12"/>
  <c r="K160" i="12"/>
  <c r="A161" i="12"/>
  <c r="K161" i="12"/>
  <c r="A162" i="12"/>
  <c r="K162" i="12"/>
  <c r="A163" i="12"/>
  <c r="K163" i="12"/>
  <c r="K158" i="12"/>
  <c r="K492" i="12"/>
  <c r="A492" i="12"/>
  <c r="N492" i="6"/>
  <c r="A491" i="6"/>
  <c r="A492" i="6"/>
  <c r="N160" i="6"/>
  <c r="N161" i="6"/>
  <c r="N162" i="6"/>
  <c r="N163" i="6"/>
  <c r="A160" i="6"/>
  <c r="A161" i="6"/>
  <c r="A162" i="6"/>
  <c r="A163" i="6"/>
  <c r="R158" i="15"/>
  <c r="P158" i="15"/>
  <c r="N158" i="15"/>
  <c r="J158" i="15"/>
  <c r="H158" i="15"/>
  <c r="F158" i="15"/>
  <c r="E158" i="15"/>
  <c r="D158" i="15"/>
  <c r="C158" i="15"/>
  <c r="L158" i="14"/>
  <c r="I158" i="14"/>
  <c r="H158" i="14"/>
  <c r="F158" i="14"/>
  <c r="E158" i="14"/>
  <c r="D158" i="14"/>
  <c r="C158" i="14"/>
  <c r="I158" i="11"/>
  <c r="G158" i="11"/>
  <c r="F158" i="11"/>
  <c r="E158" i="11"/>
  <c r="D158" i="11"/>
  <c r="C158" i="11"/>
  <c r="R27" i="15"/>
  <c r="P27" i="15"/>
  <c r="N27" i="15"/>
  <c r="J27" i="15"/>
  <c r="H27" i="15"/>
  <c r="F27" i="15"/>
  <c r="E27" i="15"/>
  <c r="D27" i="15"/>
  <c r="C27" i="15"/>
  <c r="L27" i="14"/>
  <c r="I27" i="14"/>
  <c r="H27" i="14"/>
  <c r="F27" i="14"/>
  <c r="E27" i="14"/>
  <c r="D27" i="14"/>
  <c r="C27" i="14"/>
  <c r="I27" i="11"/>
  <c r="G27" i="11"/>
  <c r="F27" i="11"/>
  <c r="E27" i="11"/>
  <c r="D27" i="11"/>
  <c r="C27" i="11"/>
  <c r="A490" i="15"/>
  <c r="L490" i="15"/>
  <c r="G492" i="9"/>
  <c r="G52" i="9" s="1"/>
  <c r="L490" i="9"/>
  <c r="A490" i="9"/>
  <c r="N490" i="9"/>
  <c r="A490" i="13"/>
  <c r="G490" i="13"/>
  <c r="K490" i="13"/>
  <c r="L490" i="3"/>
  <c r="A490" i="3"/>
  <c r="N490" i="3"/>
  <c r="A490" i="14"/>
  <c r="G490" i="14"/>
  <c r="N490" i="14"/>
  <c r="G492" i="10"/>
  <c r="G52" i="10" s="1"/>
  <c r="L490" i="10"/>
  <c r="A490" i="10"/>
  <c r="N490" i="10"/>
  <c r="L490" i="8"/>
  <c r="A490" i="8"/>
  <c r="N490" i="8"/>
  <c r="G492" i="7"/>
  <c r="G52" i="7" s="1"/>
  <c r="L490" i="7"/>
  <c r="A490" i="7"/>
  <c r="N490" i="7"/>
  <c r="G492" i="1"/>
  <c r="G52" i="1" s="1"/>
  <c r="A490" i="1"/>
  <c r="N490" i="1"/>
  <c r="L490" i="11"/>
  <c r="A490" i="11"/>
  <c r="N490" i="11"/>
  <c r="L490" i="2"/>
  <c r="B15" i="18" s="1"/>
  <c r="A490" i="2"/>
  <c r="N490" i="2"/>
  <c r="L490" i="4"/>
  <c r="A490" i="4"/>
  <c r="N490" i="4"/>
  <c r="A490" i="5"/>
  <c r="N490" i="5"/>
  <c r="A490" i="12"/>
  <c r="K490" i="12"/>
  <c r="L490" i="6"/>
  <c r="A490" i="6"/>
  <c r="N490" i="6"/>
  <c r="A489" i="15"/>
  <c r="G489" i="15"/>
  <c r="L489" i="15"/>
  <c r="L489" i="9"/>
  <c r="A489" i="9"/>
  <c r="N489" i="9"/>
  <c r="A489" i="13"/>
  <c r="G489" i="13"/>
  <c r="K489" i="13"/>
  <c r="L489" i="3"/>
  <c r="A489" i="3"/>
  <c r="N489" i="3"/>
  <c r="A489" i="14"/>
  <c r="G489" i="14"/>
  <c r="N489" i="14"/>
  <c r="L489" i="10"/>
  <c r="A489" i="10"/>
  <c r="N489" i="10"/>
  <c r="L489" i="8"/>
  <c r="A489" i="8"/>
  <c r="N489" i="8"/>
  <c r="L489" i="7"/>
  <c r="A489" i="7"/>
  <c r="N489" i="7"/>
  <c r="A489" i="1"/>
  <c r="N489" i="1"/>
  <c r="L489" i="11"/>
  <c r="A489" i="11"/>
  <c r="N489" i="11"/>
  <c r="L489" i="2"/>
  <c r="B14" i="18" s="1"/>
  <c r="A489" i="2"/>
  <c r="N489" i="2"/>
  <c r="L489" i="4"/>
  <c r="A489" i="4"/>
  <c r="N489" i="4"/>
  <c r="A489" i="5"/>
  <c r="N489" i="5"/>
  <c r="A489" i="12"/>
  <c r="K489" i="12"/>
  <c r="G490" i="6"/>
  <c r="L489" i="6"/>
  <c r="A489" i="6"/>
  <c r="N489" i="6"/>
  <c r="I158" i="12" l="1"/>
  <c r="G492" i="12"/>
  <c r="G52" i="12" s="1"/>
  <c r="I158" i="2"/>
  <c r="G492" i="2"/>
  <c r="G52" i="2" s="1"/>
  <c r="I158" i="4"/>
  <c r="G492" i="4"/>
  <c r="G52" i="4" s="1"/>
  <c r="L492" i="1"/>
  <c r="L52" i="1" s="1"/>
  <c r="H52" i="1"/>
  <c r="L492" i="5"/>
  <c r="L52" i="5" s="1"/>
  <c r="H52" i="5"/>
  <c r="G493" i="5"/>
  <c r="I158" i="8"/>
  <c r="G492" i="8"/>
  <c r="G52" i="8" s="1"/>
  <c r="I158" i="3"/>
  <c r="G492" i="3"/>
  <c r="G52" i="3" s="1"/>
  <c r="L52" i="11"/>
  <c r="L493" i="5"/>
  <c r="B78" i="18"/>
  <c r="G490" i="8"/>
  <c r="G490" i="7"/>
  <c r="I27" i="3"/>
  <c r="G490" i="10"/>
  <c r="I27" i="12"/>
  <c r="I27" i="4"/>
  <c r="I27" i="7"/>
  <c r="I27" i="10"/>
  <c r="I158" i="7"/>
  <c r="I158" i="10"/>
  <c r="G490" i="4"/>
  <c r="G490" i="12"/>
  <c r="L490" i="1"/>
  <c r="B76" i="18" s="1"/>
  <c r="G490" i="9"/>
  <c r="G490" i="1"/>
  <c r="I27" i="2"/>
  <c r="I27" i="1"/>
  <c r="I27" i="8"/>
  <c r="I27" i="9"/>
  <c r="I158" i="1"/>
  <c r="I158" i="9"/>
  <c r="G492" i="5"/>
  <c r="G490" i="2"/>
  <c r="G490" i="3"/>
  <c r="I158" i="6"/>
  <c r="L490" i="5"/>
  <c r="B46" i="18" s="1"/>
  <c r="L489" i="1"/>
  <c r="B75" i="18" s="1"/>
  <c r="I27" i="6"/>
  <c r="L489" i="5"/>
  <c r="B45" i="18" s="1"/>
  <c r="N488" i="4"/>
  <c r="N488" i="5"/>
  <c r="A488" i="15"/>
  <c r="G488" i="15"/>
  <c r="G158" i="15" s="1"/>
  <c r="L488" i="15"/>
  <c r="G489" i="9"/>
  <c r="F158" i="9"/>
  <c r="E158" i="9"/>
  <c r="D158" i="9"/>
  <c r="C158" i="9"/>
  <c r="A488" i="9"/>
  <c r="N488" i="9"/>
  <c r="A488" i="13"/>
  <c r="G488" i="13"/>
  <c r="K488" i="13"/>
  <c r="G489" i="3"/>
  <c r="F158" i="3"/>
  <c r="E158" i="3"/>
  <c r="D158" i="3"/>
  <c r="C158" i="3"/>
  <c r="A488" i="3"/>
  <c r="N488" i="3"/>
  <c r="A488" i="14"/>
  <c r="G488" i="14"/>
  <c r="G158" i="14" s="1"/>
  <c r="N488" i="14"/>
  <c r="G489" i="10"/>
  <c r="F158" i="10"/>
  <c r="E158" i="10"/>
  <c r="D158" i="10"/>
  <c r="C158" i="10"/>
  <c r="A488" i="10"/>
  <c r="N488" i="10"/>
  <c r="G489" i="8"/>
  <c r="F158" i="8"/>
  <c r="E158" i="8"/>
  <c r="D158" i="8"/>
  <c r="C158" i="8"/>
  <c r="A488" i="8"/>
  <c r="N488" i="8"/>
  <c r="G489" i="7"/>
  <c r="F158" i="7"/>
  <c r="E158" i="7"/>
  <c r="D158" i="7"/>
  <c r="C158" i="7"/>
  <c r="A488" i="7"/>
  <c r="N488" i="7"/>
  <c r="G489" i="1"/>
  <c r="F158" i="1"/>
  <c r="E158" i="1"/>
  <c r="D158" i="1"/>
  <c r="C158" i="1"/>
  <c r="A488" i="1"/>
  <c r="N488" i="1"/>
  <c r="A488" i="11"/>
  <c r="N488" i="11"/>
  <c r="G489" i="2"/>
  <c r="F158" i="2"/>
  <c r="E158" i="2"/>
  <c r="D158" i="2"/>
  <c r="C158" i="2"/>
  <c r="A488" i="2"/>
  <c r="N488" i="2"/>
  <c r="G489" i="4"/>
  <c r="A488" i="4"/>
  <c r="A488" i="5"/>
  <c r="G489" i="12"/>
  <c r="H158" i="12"/>
  <c r="F158" i="12"/>
  <c r="E158" i="12"/>
  <c r="D158" i="12"/>
  <c r="C158" i="12"/>
  <c r="A488" i="12"/>
  <c r="K488" i="12"/>
  <c r="G489" i="6"/>
  <c r="H158" i="6"/>
  <c r="F158" i="6"/>
  <c r="E158" i="6"/>
  <c r="D158" i="6"/>
  <c r="A488" i="6"/>
  <c r="N488" i="6"/>
  <c r="J157" i="15"/>
  <c r="R157" i="15"/>
  <c r="P157" i="15"/>
  <c r="N157" i="15"/>
  <c r="H157" i="15"/>
  <c r="F157" i="15"/>
  <c r="E157" i="15"/>
  <c r="D157" i="15"/>
  <c r="C157" i="15"/>
  <c r="L157" i="14"/>
  <c r="I157" i="14"/>
  <c r="H157" i="14"/>
  <c r="F157" i="14"/>
  <c r="E157" i="14"/>
  <c r="D157" i="14"/>
  <c r="C157" i="14"/>
  <c r="I157" i="11"/>
  <c r="G157" i="11"/>
  <c r="F157" i="11"/>
  <c r="E157" i="11"/>
  <c r="D157" i="11"/>
  <c r="C157" i="11"/>
  <c r="A487" i="15"/>
  <c r="G487" i="15"/>
  <c r="L487" i="15"/>
  <c r="L487" i="9"/>
  <c r="A487" i="9"/>
  <c r="N487" i="9"/>
  <c r="A487" i="13"/>
  <c r="G487" i="13"/>
  <c r="K487" i="13"/>
  <c r="I157" i="3"/>
  <c r="L487" i="3"/>
  <c r="A487" i="3"/>
  <c r="N487" i="3"/>
  <c r="A487" i="14"/>
  <c r="G487" i="14"/>
  <c r="N487" i="14"/>
  <c r="L487" i="10"/>
  <c r="A487" i="10"/>
  <c r="N487" i="10"/>
  <c r="L487" i="8"/>
  <c r="A487" i="8"/>
  <c r="N487" i="8"/>
  <c r="L487" i="7"/>
  <c r="A487" i="7"/>
  <c r="N487" i="7"/>
  <c r="A487" i="1"/>
  <c r="N487" i="1"/>
  <c r="A487" i="11"/>
  <c r="N487" i="11"/>
  <c r="L487" i="2"/>
  <c r="B12" i="18" s="1"/>
  <c r="A487" i="2"/>
  <c r="N487" i="2"/>
  <c r="L487" i="4"/>
  <c r="A487" i="4"/>
  <c r="N487" i="4"/>
  <c r="A487" i="5"/>
  <c r="N487" i="5"/>
  <c r="A487" i="12"/>
  <c r="K487" i="12"/>
  <c r="L487" i="6"/>
  <c r="A487" i="6"/>
  <c r="N487" i="6"/>
  <c r="A486" i="15"/>
  <c r="G486" i="15"/>
  <c r="L486" i="15"/>
  <c r="L486" i="9"/>
  <c r="A486" i="9"/>
  <c r="N486" i="9"/>
  <c r="A486" i="13"/>
  <c r="G486" i="13"/>
  <c r="K486" i="13"/>
  <c r="L486" i="3"/>
  <c r="A486" i="3"/>
  <c r="N486" i="3"/>
  <c r="A486" i="14"/>
  <c r="G486" i="14"/>
  <c r="N486" i="14"/>
  <c r="L486" i="10"/>
  <c r="A486" i="10"/>
  <c r="N486" i="10"/>
  <c r="L486" i="8"/>
  <c r="A486" i="8"/>
  <c r="N486" i="8"/>
  <c r="L486" i="7"/>
  <c r="A486" i="7"/>
  <c r="N486" i="7"/>
  <c r="A486" i="1"/>
  <c r="N486" i="1"/>
  <c r="L486" i="11"/>
  <c r="A486" i="11"/>
  <c r="N486" i="11"/>
  <c r="L486" i="2"/>
  <c r="B11" i="18" s="1"/>
  <c r="A486" i="2"/>
  <c r="N486" i="2"/>
  <c r="L486" i="4"/>
  <c r="A486" i="4"/>
  <c r="N486" i="4"/>
  <c r="A486" i="5"/>
  <c r="N486" i="5"/>
  <c r="A486" i="12"/>
  <c r="K486" i="12"/>
  <c r="L486" i="6"/>
  <c r="A486" i="6"/>
  <c r="N486" i="6"/>
  <c r="G52" i="5" l="1"/>
  <c r="B48" i="18"/>
  <c r="K493" i="16"/>
  <c r="B47" i="18"/>
  <c r="K492" i="16"/>
  <c r="G487" i="7"/>
  <c r="L488" i="2"/>
  <c r="H158" i="2"/>
  <c r="G490" i="5"/>
  <c r="I158" i="5"/>
  <c r="I27" i="5"/>
  <c r="L488" i="7"/>
  <c r="L158" i="7" s="1"/>
  <c r="H158" i="7"/>
  <c r="L488" i="10"/>
  <c r="L158" i="10" s="1"/>
  <c r="H158" i="10"/>
  <c r="L488" i="6"/>
  <c r="L158" i="6" s="1"/>
  <c r="C158" i="6"/>
  <c r="C158" i="5"/>
  <c r="C158" i="4"/>
  <c r="H158" i="11"/>
  <c r="D158" i="5"/>
  <c r="D158" i="4"/>
  <c r="E158" i="5"/>
  <c r="E158" i="4"/>
  <c r="F158" i="5"/>
  <c r="F158" i="4"/>
  <c r="L488" i="4"/>
  <c r="L158" i="4" s="1"/>
  <c r="H158" i="4"/>
  <c r="L488" i="9"/>
  <c r="L158" i="9" s="1"/>
  <c r="H158" i="9"/>
  <c r="K490" i="16"/>
  <c r="L488" i="8"/>
  <c r="L158" i="8" s="1"/>
  <c r="H158" i="8"/>
  <c r="L488" i="3"/>
  <c r="L158" i="3" s="1"/>
  <c r="H158" i="3"/>
  <c r="K489" i="16"/>
  <c r="G488" i="6"/>
  <c r="G158" i="6" s="1"/>
  <c r="G488" i="4"/>
  <c r="G158" i="4" s="1"/>
  <c r="G488" i="9"/>
  <c r="G158" i="9" s="1"/>
  <c r="G488" i="1"/>
  <c r="G158" i="1" s="1"/>
  <c r="G488" i="8"/>
  <c r="G158" i="8" s="1"/>
  <c r="G488" i="3"/>
  <c r="G158" i="3" s="1"/>
  <c r="G488" i="12"/>
  <c r="G158" i="12" s="1"/>
  <c r="G488" i="2"/>
  <c r="G158" i="2" s="1"/>
  <c r="G488" i="7"/>
  <c r="G158" i="7" s="1"/>
  <c r="G488" i="10"/>
  <c r="G158" i="10" s="1"/>
  <c r="G489" i="5"/>
  <c r="L488" i="11"/>
  <c r="L158" i="11" s="1"/>
  <c r="G487" i="1"/>
  <c r="G487" i="5"/>
  <c r="I157" i="5"/>
  <c r="G487" i="10"/>
  <c r="I157" i="10"/>
  <c r="I157" i="7"/>
  <c r="L487" i="11"/>
  <c r="L487" i="1"/>
  <c r="B73" i="18" s="1"/>
  <c r="I157" i="4"/>
  <c r="G487" i="12"/>
  <c r="G487" i="9"/>
  <c r="I157" i="12"/>
  <c r="G487" i="8"/>
  <c r="G487" i="2"/>
  <c r="G487" i="3"/>
  <c r="G487" i="4"/>
  <c r="I157" i="2"/>
  <c r="I157" i="1"/>
  <c r="I157" i="8"/>
  <c r="I157" i="9"/>
  <c r="G487" i="6"/>
  <c r="I157" i="6"/>
  <c r="L487" i="5"/>
  <c r="B43" i="18" s="1"/>
  <c r="L486" i="1"/>
  <c r="B72" i="18" s="1"/>
  <c r="A485" i="15"/>
  <c r="G485" i="15"/>
  <c r="G157" i="15" s="1"/>
  <c r="L485" i="15"/>
  <c r="G486" i="9"/>
  <c r="F157" i="9"/>
  <c r="E157" i="9"/>
  <c r="D157" i="9"/>
  <c r="C157" i="9"/>
  <c r="A485" i="9"/>
  <c r="N485" i="9"/>
  <c r="A485" i="13"/>
  <c r="G485" i="13"/>
  <c r="K485" i="13"/>
  <c r="G486" i="3"/>
  <c r="F157" i="3"/>
  <c r="E157" i="3"/>
  <c r="D157" i="3"/>
  <c r="C157" i="3"/>
  <c r="A485" i="3"/>
  <c r="N485" i="3"/>
  <c r="A485" i="14"/>
  <c r="G485" i="14"/>
  <c r="G157" i="14" s="1"/>
  <c r="N485" i="14"/>
  <c r="G486" i="10"/>
  <c r="F157" i="10"/>
  <c r="E157" i="10"/>
  <c r="D157" i="10"/>
  <c r="C157" i="10"/>
  <c r="A485" i="10"/>
  <c r="N485" i="10"/>
  <c r="G486" i="8"/>
  <c r="F157" i="8"/>
  <c r="E157" i="8"/>
  <c r="D157" i="8"/>
  <c r="C157" i="8"/>
  <c r="A485" i="8"/>
  <c r="N485" i="8"/>
  <c r="G486" i="7"/>
  <c r="F157" i="7"/>
  <c r="E157" i="7"/>
  <c r="D157" i="7"/>
  <c r="C157" i="7"/>
  <c r="A485" i="7"/>
  <c r="N485" i="7"/>
  <c r="G486" i="1"/>
  <c r="F157" i="1"/>
  <c r="E157" i="1"/>
  <c r="D157" i="1"/>
  <c r="C157" i="1"/>
  <c r="A485" i="1"/>
  <c r="N485" i="1"/>
  <c r="A485" i="11"/>
  <c r="N485" i="11"/>
  <c r="G486" i="2"/>
  <c r="F157" i="2"/>
  <c r="E157" i="2"/>
  <c r="D157" i="2"/>
  <c r="C157" i="2"/>
  <c r="A485" i="2"/>
  <c r="N485" i="2"/>
  <c r="G486" i="4"/>
  <c r="D157" i="4"/>
  <c r="A485" i="4"/>
  <c r="N485" i="4"/>
  <c r="A485" i="5"/>
  <c r="N485" i="5"/>
  <c r="G486" i="12"/>
  <c r="H157" i="12"/>
  <c r="F157" i="12"/>
  <c r="E157" i="12"/>
  <c r="D157" i="12"/>
  <c r="C157" i="12"/>
  <c r="A485" i="12"/>
  <c r="K485" i="12"/>
  <c r="G486" i="6"/>
  <c r="H157" i="6"/>
  <c r="F157" i="6"/>
  <c r="E157" i="6"/>
  <c r="D157" i="6"/>
  <c r="A485" i="6"/>
  <c r="N485" i="6"/>
  <c r="K52" i="16" l="1"/>
  <c r="B13" i="18"/>
  <c r="B77" i="18"/>
  <c r="L488" i="5"/>
  <c r="H158" i="5"/>
  <c r="L488" i="1"/>
  <c r="H158" i="1"/>
  <c r="L158" i="2"/>
  <c r="G488" i="5"/>
  <c r="G158" i="5" s="1"/>
  <c r="K488" i="16"/>
  <c r="K158" i="16" s="1"/>
  <c r="E157" i="5"/>
  <c r="E157" i="4"/>
  <c r="L485" i="3"/>
  <c r="L157" i="3" s="1"/>
  <c r="H157" i="3"/>
  <c r="L485" i="2"/>
  <c r="H157" i="2"/>
  <c r="L485" i="10"/>
  <c r="L157" i="10" s="1"/>
  <c r="H157" i="10"/>
  <c r="L485" i="6"/>
  <c r="L157" i="6" s="1"/>
  <c r="C157" i="6"/>
  <c r="L485" i="7"/>
  <c r="L157" i="7" s="1"/>
  <c r="H157" i="7"/>
  <c r="C157" i="5"/>
  <c r="C157" i="4"/>
  <c r="L485" i="11"/>
  <c r="L157" i="11" s="1"/>
  <c r="H157" i="11"/>
  <c r="F157" i="5"/>
  <c r="F157" i="4"/>
  <c r="L485" i="9"/>
  <c r="L157" i="9" s="1"/>
  <c r="H157" i="9"/>
  <c r="K487" i="16"/>
  <c r="H157" i="4"/>
  <c r="L485" i="8"/>
  <c r="L157" i="8" s="1"/>
  <c r="H157" i="8"/>
  <c r="L486" i="5"/>
  <c r="B42" i="18" s="1"/>
  <c r="D157" i="5"/>
  <c r="H157" i="1"/>
  <c r="G486" i="5"/>
  <c r="L485" i="4"/>
  <c r="L157" i="4" s="1"/>
  <c r="J156" i="15"/>
  <c r="R156" i="15"/>
  <c r="P156" i="15"/>
  <c r="N156" i="15"/>
  <c r="D156" i="15"/>
  <c r="E156" i="15"/>
  <c r="F156" i="15"/>
  <c r="H156" i="15"/>
  <c r="C156" i="15"/>
  <c r="L156" i="14"/>
  <c r="I156" i="14"/>
  <c r="H156" i="14"/>
  <c r="F156" i="14"/>
  <c r="E156" i="14"/>
  <c r="D156" i="14"/>
  <c r="C156" i="14"/>
  <c r="I156" i="11"/>
  <c r="G156" i="11"/>
  <c r="F156" i="11"/>
  <c r="E156" i="11"/>
  <c r="D156" i="11"/>
  <c r="C156" i="11"/>
  <c r="A484" i="15"/>
  <c r="G484" i="15"/>
  <c r="L484" i="15"/>
  <c r="G485" i="9"/>
  <c r="G157" i="9" s="1"/>
  <c r="L484" i="9"/>
  <c r="A484" i="9"/>
  <c r="N484" i="9"/>
  <c r="A484" i="13"/>
  <c r="G484" i="13"/>
  <c r="K484" i="13"/>
  <c r="I156" i="3"/>
  <c r="L484" i="3"/>
  <c r="A484" i="3"/>
  <c r="N484" i="3"/>
  <c r="A484" i="14"/>
  <c r="G484" i="14"/>
  <c r="N484" i="14"/>
  <c r="G485" i="10"/>
  <c r="G157" i="10" s="1"/>
  <c r="L484" i="10"/>
  <c r="A484" i="10"/>
  <c r="N484" i="10"/>
  <c r="G485" i="8"/>
  <c r="G157" i="8" s="1"/>
  <c r="L484" i="8"/>
  <c r="A484" i="8"/>
  <c r="N484" i="8"/>
  <c r="G485" i="7"/>
  <c r="G157" i="7" s="1"/>
  <c r="L484" i="7"/>
  <c r="A484" i="7"/>
  <c r="N484" i="7"/>
  <c r="G485" i="1"/>
  <c r="G157" i="1" s="1"/>
  <c r="A484" i="1"/>
  <c r="N484" i="1"/>
  <c r="L484" i="11"/>
  <c r="A484" i="11"/>
  <c r="N484" i="11"/>
  <c r="G485" i="2"/>
  <c r="G157" i="2" s="1"/>
  <c r="L484" i="2"/>
  <c r="B9" i="18" s="1"/>
  <c r="A484" i="2"/>
  <c r="N484" i="2"/>
  <c r="I156" i="4"/>
  <c r="L484" i="5"/>
  <c r="B40" i="18" s="1"/>
  <c r="A484" i="4"/>
  <c r="N484" i="4"/>
  <c r="A484" i="5"/>
  <c r="N484" i="5"/>
  <c r="G485" i="12"/>
  <c r="G157" i="12" s="1"/>
  <c r="A484" i="12"/>
  <c r="K484" i="12"/>
  <c r="G485" i="6"/>
  <c r="G157" i="6" s="1"/>
  <c r="L484" i="6"/>
  <c r="A484" i="6"/>
  <c r="N484" i="6"/>
  <c r="L157" i="2" l="1"/>
  <c r="B10" i="18"/>
  <c r="B74" i="18"/>
  <c r="B44" i="18"/>
  <c r="L158" i="1"/>
  <c r="L158" i="5"/>
  <c r="L485" i="5"/>
  <c r="B41" i="18" s="1"/>
  <c r="H157" i="5"/>
  <c r="K486" i="16"/>
  <c r="G485" i="3"/>
  <c r="G157" i="3" s="1"/>
  <c r="I156" i="5"/>
  <c r="G485" i="4"/>
  <c r="G157" i="4" s="1"/>
  <c r="L484" i="1"/>
  <c r="B70" i="18" s="1"/>
  <c r="L485" i="1"/>
  <c r="I156" i="2"/>
  <c r="I156" i="1"/>
  <c r="I156" i="8"/>
  <c r="I156" i="9"/>
  <c r="I156" i="6"/>
  <c r="I156" i="7"/>
  <c r="I156" i="10"/>
  <c r="I156" i="12"/>
  <c r="L484" i="4"/>
  <c r="A483" i="15"/>
  <c r="G483" i="15"/>
  <c r="L483" i="15"/>
  <c r="G484" i="9"/>
  <c r="L483" i="9"/>
  <c r="A483" i="9"/>
  <c r="N483" i="9"/>
  <c r="A483" i="13"/>
  <c r="G483" i="13"/>
  <c r="K483" i="13"/>
  <c r="G484" i="3"/>
  <c r="L483" i="3"/>
  <c r="A483" i="3"/>
  <c r="N483" i="3"/>
  <c r="A483" i="14"/>
  <c r="G483" i="14"/>
  <c r="N483" i="14"/>
  <c r="G484" i="10"/>
  <c r="L483" i="10"/>
  <c r="A483" i="10"/>
  <c r="N483" i="10"/>
  <c r="G484" i="8"/>
  <c r="L483" i="8"/>
  <c r="A483" i="8"/>
  <c r="N483" i="8"/>
  <c r="G484" i="7"/>
  <c r="L483" i="7"/>
  <c r="A483" i="7"/>
  <c r="N483" i="7"/>
  <c r="G484" i="1"/>
  <c r="A483" i="1"/>
  <c r="N483" i="1"/>
  <c r="L483" i="11"/>
  <c r="A483" i="11"/>
  <c r="N483" i="11"/>
  <c r="G484" i="2"/>
  <c r="L483" i="2"/>
  <c r="B8" i="18" s="1"/>
  <c r="A483" i="2"/>
  <c r="N483" i="2"/>
  <c r="G484" i="4"/>
  <c r="L483" i="4"/>
  <c r="A483" i="4"/>
  <c r="N483" i="4"/>
  <c r="A483" i="5"/>
  <c r="N483" i="5"/>
  <c r="G484" i="12"/>
  <c r="A483" i="12"/>
  <c r="K483" i="12"/>
  <c r="G484" i="6"/>
  <c r="L483" i="6"/>
  <c r="A483" i="6"/>
  <c r="N483" i="6"/>
  <c r="L157" i="1" l="1"/>
  <c r="B71" i="18"/>
  <c r="L157" i="5"/>
  <c r="G485" i="5"/>
  <c r="G157" i="5" s="1"/>
  <c r="K485" i="16"/>
  <c r="K157" i="16" s="1"/>
  <c r="K484" i="16"/>
  <c r="G484" i="5"/>
  <c r="L483" i="5"/>
  <c r="B39" i="18" s="1"/>
  <c r="G483" i="1"/>
  <c r="F156" i="1"/>
  <c r="E156" i="1"/>
  <c r="L483" i="1" l="1"/>
  <c r="B69" i="18" s="1"/>
  <c r="D156" i="1"/>
  <c r="C156" i="1"/>
  <c r="K483" i="16" l="1"/>
  <c r="L31" i="15"/>
  <c r="L32" i="15"/>
  <c r="L33" i="15"/>
  <c r="L34" i="15"/>
  <c r="L35" i="15"/>
  <c r="L36" i="15"/>
  <c r="L37" i="15"/>
  <c r="L38" i="15"/>
  <c r="L39" i="15"/>
  <c r="L40" i="15"/>
  <c r="L41" i="15"/>
  <c r="L42" i="15"/>
  <c r="L43" i="15"/>
  <c r="L44" i="15"/>
  <c r="L45" i="15"/>
  <c r="L46" i="15"/>
  <c r="L47" i="15"/>
  <c r="L48" i="15"/>
  <c r="L49" i="15"/>
  <c r="L50" i="15"/>
  <c r="L51" i="15"/>
  <c r="A482" i="15"/>
  <c r="G482" i="15"/>
  <c r="G156" i="15" s="1"/>
  <c r="L482" i="15"/>
  <c r="G483" i="9"/>
  <c r="F156" i="9"/>
  <c r="E156" i="9"/>
  <c r="D156" i="9"/>
  <c r="C156" i="9"/>
  <c r="A482" i="9"/>
  <c r="N482" i="9"/>
  <c r="A482" i="13"/>
  <c r="G482" i="13"/>
  <c r="K482" i="13"/>
  <c r="G483" i="3"/>
  <c r="F156" i="3"/>
  <c r="E156" i="3"/>
  <c r="D156" i="3"/>
  <c r="C156" i="3"/>
  <c r="A482" i="3"/>
  <c r="N482" i="3"/>
  <c r="A482" i="14"/>
  <c r="G482" i="14"/>
  <c r="G156" i="14" s="1"/>
  <c r="N482" i="14"/>
  <c r="G483" i="10"/>
  <c r="F156" i="10"/>
  <c r="E156" i="10"/>
  <c r="D156" i="10"/>
  <c r="C156" i="10"/>
  <c r="A482" i="10"/>
  <c r="N482" i="10"/>
  <c r="G483" i="8"/>
  <c r="F156" i="8"/>
  <c r="E156" i="8"/>
  <c r="D156" i="8"/>
  <c r="C156" i="8"/>
  <c r="A482" i="8"/>
  <c r="N482" i="8"/>
  <c r="G483" i="7"/>
  <c r="F156" i="7"/>
  <c r="E156" i="7"/>
  <c r="D156" i="7"/>
  <c r="C156" i="7"/>
  <c r="A482" i="7"/>
  <c r="N482" i="7"/>
  <c r="A482" i="1"/>
  <c r="N482" i="1"/>
  <c r="H156" i="11"/>
  <c r="A482" i="11"/>
  <c r="N482" i="11"/>
  <c r="G483" i="2"/>
  <c r="F156" i="2"/>
  <c r="E156" i="2"/>
  <c r="D156" i="2"/>
  <c r="C156" i="2"/>
  <c r="A482" i="2"/>
  <c r="N482" i="2"/>
  <c r="A482" i="4"/>
  <c r="N482" i="4"/>
  <c r="A482" i="5"/>
  <c r="N482" i="5"/>
  <c r="G483" i="12"/>
  <c r="H156" i="12"/>
  <c r="F156" i="12"/>
  <c r="E156" i="12"/>
  <c r="D156" i="12"/>
  <c r="C156" i="12"/>
  <c r="A482" i="12"/>
  <c r="K482" i="12"/>
  <c r="G483" i="6"/>
  <c r="H156" i="6"/>
  <c r="F156" i="6"/>
  <c r="E156" i="6"/>
  <c r="D156" i="6"/>
  <c r="A482" i="6"/>
  <c r="N482" i="6"/>
  <c r="E156" i="5" l="1"/>
  <c r="E156" i="4"/>
  <c r="F156" i="5"/>
  <c r="F156" i="4"/>
  <c r="L482" i="3"/>
  <c r="L156" i="3" s="1"/>
  <c r="H156" i="3"/>
  <c r="H156" i="4"/>
  <c r="L482" i="7"/>
  <c r="L156" i="7" s="1"/>
  <c r="H156" i="7"/>
  <c r="L482" i="10"/>
  <c r="L156" i="10" s="1"/>
  <c r="H156" i="10"/>
  <c r="L482" i="2"/>
  <c r="B7" i="18" s="1"/>
  <c r="H156" i="2"/>
  <c r="L482" i="6"/>
  <c r="L156" i="6" s="1"/>
  <c r="C156" i="6"/>
  <c r="L482" i="9"/>
  <c r="L156" i="9" s="1"/>
  <c r="H156" i="9"/>
  <c r="C156" i="5"/>
  <c r="C156" i="4"/>
  <c r="D156" i="5"/>
  <c r="D156" i="4"/>
  <c r="L482" i="8"/>
  <c r="L156" i="8" s="1"/>
  <c r="H156" i="8"/>
  <c r="G483" i="5"/>
  <c r="G483" i="4"/>
  <c r="L482" i="11"/>
  <c r="L156" i="11" s="1"/>
  <c r="H156" i="1"/>
  <c r="L482" i="4"/>
  <c r="L156" i="4" s="1"/>
  <c r="G482" i="12"/>
  <c r="G156" i="12" s="1"/>
  <c r="L156" i="2" l="1"/>
  <c r="L482" i="5"/>
  <c r="B38" i="18" s="1"/>
  <c r="H156" i="5"/>
  <c r="L482" i="1"/>
  <c r="B68" i="18" s="1"/>
  <c r="R155" i="15"/>
  <c r="P155" i="15"/>
  <c r="N155" i="15"/>
  <c r="J155" i="15"/>
  <c r="H155" i="15"/>
  <c r="F155" i="15"/>
  <c r="E155" i="15"/>
  <c r="D155" i="15"/>
  <c r="C155" i="15"/>
  <c r="L155" i="14"/>
  <c r="I155" i="14"/>
  <c r="H155" i="14"/>
  <c r="F155" i="14"/>
  <c r="E155" i="14"/>
  <c r="D155" i="14"/>
  <c r="C155" i="14"/>
  <c r="I155" i="11"/>
  <c r="G155" i="11"/>
  <c r="F155" i="11"/>
  <c r="E155" i="11"/>
  <c r="D155" i="11"/>
  <c r="C155" i="11"/>
  <c r="A481" i="15"/>
  <c r="G481" i="15"/>
  <c r="L481" i="15"/>
  <c r="A481" i="9"/>
  <c r="N481" i="9"/>
  <c r="A481" i="13"/>
  <c r="G481" i="13"/>
  <c r="K481" i="13"/>
  <c r="A481" i="3"/>
  <c r="N481" i="3"/>
  <c r="A481" i="14"/>
  <c r="G481" i="14"/>
  <c r="N481" i="14"/>
  <c r="A481" i="10"/>
  <c r="N481" i="10"/>
  <c r="A481" i="8"/>
  <c r="N481" i="8"/>
  <c r="A481" i="7"/>
  <c r="N481" i="7"/>
  <c r="G482" i="1"/>
  <c r="G156" i="1" s="1"/>
  <c r="A481" i="1"/>
  <c r="N481" i="1"/>
  <c r="A481" i="11"/>
  <c r="N481" i="11"/>
  <c r="G482" i="2"/>
  <c r="G156" i="2" s="1"/>
  <c r="A481" i="2"/>
  <c r="N481" i="2"/>
  <c r="A481" i="4"/>
  <c r="N481" i="4"/>
  <c r="A481" i="5"/>
  <c r="N481" i="5"/>
  <c r="I155" i="12"/>
  <c r="A481" i="12"/>
  <c r="K481" i="12"/>
  <c r="G482" i="6"/>
  <c r="G156" i="6" s="1"/>
  <c r="A481" i="6"/>
  <c r="N481" i="6"/>
  <c r="K482" i="16" l="1"/>
  <c r="K156" i="16" s="1"/>
  <c r="L156" i="1"/>
  <c r="L156" i="5"/>
  <c r="L481" i="3"/>
  <c r="I155" i="3"/>
  <c r="G482" i="3"/>
  <c r="G156" i="3" s="1"/>
  <c r="L481" i="10"/>
  <c r="L481" i="7"/>
  <c r="I155" i="10"/>
  <c r="G482" i="10"/>
  <c r="G156" i="10" s="1"/>
  <c r="L481" i="2"/>
  <c r="B6" i="18" s="1"/>
  <c r="I155" i="7"/>
  <c r="G482" i="7"/>
  <c r="G156" i="7" s="1"/>
  <c r="L481" i="6"/>
  <c r="L481" i="9"/>
  <c r="I155" i="9"/>
  <c r="G482" i="9"/>
  <c r="G156" i="9" s="1"/>
  <c r="I155" i="4"/>
  <c r="G482" i="4"/>
  <c r="G156" i="4" s="1"/>
  <c r="L481" i="8"/>
  <c r="I155" i="8"/>
  <c r="G482" i="8"/>
  <c r="G156" i="8" s="1"/>
  <c r="L481" i="4"/>
  <c r="I155" i="1"/>
  <c r="L481" i="11"/>
  <c r="I155" i="2"/>
  <c r="I155" i="6"/>
  <c r="G482" i="5"/>
  <c r="G156" i="5" s="1"/>
  <c r="L481" i="5" l="1"/>
  <c r="B37" i="18" s="1"/>
  <c r="L481" i="1"/>
  <c r="B67" i="18" s="1"/>
  <c r="I155" i="5"/>
  <c r="G480" i="14"/>
  <c r="G480" i="13"/>
  <c r="A480" i="15"/>
  <c r="L480" i="15"/>
  <c r="A480" i="9"/>
  <c r="N480" i="9"/>
  <c r="A480" i="13"/>
  <c r="K480" i="13"/>
  <c r="A480" i="3"/>
  <c r="N480" i="3"/>
  <c r="A480" i="14"/>
  <c r="N480" i="14"/>
  <c r="A480" i="10"/>
  <c r="N480" i="10"/>
  <c r="A480" i="8"/>
  <c r="N480" i="8"/>
  <c r="A480" i="7"/>
  <c r="N480" i="7"/>
  <c r="A480" i="1"/>
  <c r="N480" i="1"/>
  <c r="A480" i="11"/>
  <c r="N480" i="11"/>
  <c r="A480" i="2"/>
  <c r="N480" i="2"/>
  <c r="A480" i="4"/>
  <c r="N480" i="4"/>
  <c r="A480" i="5"/>
  <c r="N480" i="5"/>
  <c r="A480" i="12"/>
  <c r="K480" i="12"/>
  <c r="A480" i="6"/>
  <c r="N480" i="6"/>
  <c r="G481" i="9" l="1"/>
  <c r="I51" i="9"/>
  <c r="G481" i="4"/>
  <c r="I51" i="4"/>
  <c r="G481" i="1"/>
  <c r="I51" i="1"/>
  <c r="G481" i="8"/>
  <c r="I51" i="8"/>
  <c r="G481" i="3"/>
  <c r="I51" i="3"/>
  <c r="G481" i="6"/>
  <c r="I51" i="6"/>
  <c r="G481" i="12"/>
  <c r="I51" i="12"/>
  <c r="G481" i="7"/>
  <c r="I51" i="7"/>
  <c r="G481" i="10"/>
  <c r="I51" i="10"/>
  <c r="G481" i="2"/>
  <c r="I51" i="2"/>
  <c r="K481" i="16"/>
  <c r="L480" i="6"/>
  <c r="L480" i="10"/>
  <c r="L480" i="7"/>
  <c r="L480" i="11"/>
  <c r="L480" i="9"/>
  <c r="L480" i="4"/>
  <c r="L480" i="8"/>
  <c r="L480" i="3"/>
  <c r="L480" i="2"/>
  <c r="B5" i="18" s="1"/>
  <c r="D17" i="18" s="1"/>
  <c r="K311" i="16"/>
  <c r="K312" i="16"/>
  <c r="K313" i="16"/>
  <c r="K314" i="16"/>
  <c r="K315" i="16"/>
  <c r="K316" i="16"/>
  <c r="K317" i="16"/>
  <c r="K318" i="16"/>
  <c r="K319" i="16"/>
  <c r="K320" i="16"/>
  <c r="K321" i="16"/>
  <c r="K323" i="16"/>
  <c r="K324" i="16"/>
  <c r="K325" i="16"/>
  <c r="K326" i="16"/>
  <c r="K327" i="16"/>
  <c r="K328" i="16"/>
  <c r="K329" i="16"/>
  <c r="K330" i="16"/>
  <c r="K331" i="16"/>
  <c r="K332" i="16"/>
  <c r="K333" i="16"/>
  <c r="K334" i="16"/>
  <c r="K336" i="16"/>
  <c r="K337" i="16"/>
  <c r="K338" i="16"/>
  <c r="K339" i="16"/>
  <c r="K340" i="16"/>
  <c r="K341" i="16"/>
  <c r="K342" i="16"/>
  <c r="K343" i="16"/>
  <c r="K344" i="16"/>
  <c r="K345" i="16"/>
  <c r="K346" i="16"/>
  <c r="K347" i="16"/>
  <c r="K310" i="16"/>
  <c r="G481" i="5" l="1"/>
  <c r="I51" i="5"/>
  <c r="L480" i="1"/>
  <c r="B66" i="18" s="1"/>
  <c r="L480" i="5"/>
  <c r="B36" i="18" s="1"/>
  <c r="L113" i="6"/>
  <c r="H113" i="6"/>
  <c r="G113" i="6"/>
  <c r="F113" i="6"/>
  <c r="E113" i="6"/>
  <c r="D113" i="6"/>
  <c r="C113" i="6"/>
  <c r="L112" i="6"/>
  <c r="H112" i="6"/>
  <c r="G112" i="6"/>
  <c r="F112" i="6"/>
  <c r="E112" i="6"/>
  <c r="D112" i="6"/>
  <c r="C112" i="6"/>
  <c r="L111" i="6"/>
  <c r="H111" i="6"/>
  <c r="G111" i="6"/>
  <c r="F111" i="6"/>
  <c r="E111" i="6"/>
  <c r="D111" i="6"/>
  <c r="C111" i="6"/>
  <c r="L110" i="6"/>
  <c r="H110" i="6"/>
  <c r="G110" i="6"/>
  <c r="F110" i="6"/>
  <c r="F18" i="6" s="1"/>
  <c r="E110" i="6"/>
  <c r="E18" i="6" s="1"/>
  <c r="D110" i="6"/>
  <c r="C110" i="6"/>
  <c r="C100" i="6"/>
  <c r="D100" i="6"/>
  <c r="E100" i="6"/>
  <c r="F100" i="6"/>
  <c r="G100" i="6"/>
  <c r="H100" i="6"/>
  <c r="L100" i="6"/>
  <c r="C101" i="6"/>
  <c r="D101" i="6"/>
  <c r="E101" i="6"/>
  <c r="F101" i="6"/>
  <c r="G101" i="6"/>
  <c r="H101" i="6"/>
  <c r="L101" i="6"/>
  <c r="C102" i="6"/>
  <c r="D102" i="6"/>
  <c r="E102" i="6"/>
  <c r="F102" i="6"/>
  <c r="G102" i="6"/>
  <c r="H102" i="6"/>
  <c r="L102" i="6"/>
  <c r="C103" i="6"/>
  <c r="D103" i="6"/>
  <c r="E103" i="6"/>
  <c r="F103" i="6"/>
  <c r="G103" i="6"/>
  <c r="H103" i="6"/>
  <c r="L103" i="6"/>
  <c r="C105" i="6"/>
  <c r="D105" i="6"/>
  <c r="E105" i="6"/>
  <c r="F105" i="6"/>
  <c r="H105" i="6"/>
  <c r="C106" i="6"/>
  <c r="D106" i="6"/>
  <c r="E106" i="6"/>
  <c r="F106" i="6"/>
  <c r="H106" i="6"/>
  <c r="C107" i="6"/>
  <c r="D107" i="6"/>
  <c r="E107" i="6"/>
  <c r="F107" i="6"/>
  <c r="H107" i="6"/>
  <c r="C108" i="6"/>
  <c r="D108" i="6"/>
  <c r="E108" i="6"/>
  <c r="F108" i="6"/>
  <c r="H108" i="6"/>
  <c r="G479" i="15"/>
  <c r="G466" i="15"/>
  <c r="H51" i="9"/>
  <c r="F51" i="9"/>
  <c r="E51" i="9"/>
  <c r="D51" i="9"/>
  <c r="C51" i="9"/>
  <c r="G479" i="13"/>
  <c r="H51" i="3"/>
  <c r="F51" i="3"/>
  <c r="E51" i="3"/>
  <c r="D51" i="3"/>
  <c r="C51" i="3"/>
  <c r="G479" i="14"/>
  <c r="H51" i="10"/>
  <c r="F51" i="10"/>
  <c r="E51" i="10"/>
  <c r="D51" i="10"/>
  <c r="C51" i="10"/>
  <c r="H51" i="8"/>
  <c r="F51" i="8"/>
  <c r="E51" i="8"/>
  <c r="D51" i="8"/>
  <c r="C51" i="8"/>
  <c r="H51" i="7"/>
  <c r="F51" i="7"/>
  <c r="E51" i="7"/>
  <c r="D51" i="7"/>
  <c r="C51" i="7"/>
  <c r="F51" i="1"/>
  <c r="E51" i="1"/>
  <c r="D51" i="1"/>
  <c r="C51" i="1"/>
  <c r="H51" i="11"/>
  <c r="H51" i="2"/>
  <c r="F51" i="2"/>
  <c r="E51" i="2"/>
  <c r="D51" i="2"/>
  <c r="C51" i="2"/>
  <c r="H51" i="4"/>
  <c r="F51" i="4"/>
  <c r="E51" i="4"/>
  <c r="D51" i="4"/>
  <c r="C51" i="4"/>
  <c r="H51" i="12"/>
  <c r="F51" i="12"/>
  <c r="E51" i="12"/>
  <c r="D51" i="12"/>
  <c r="C51" i="12"/>
  <c r="H51" i="6"/>
  <c r="F51" i="6"/>
  <c r="E51" i="6"/>
  <c r="D51" i="6"/>
  <c r="C51" i="6"/>
  <c r="P145" i="15"/>
  <c r="N153" i="15"/>
  <c r="P153" i="15"/>
  <c r="R153" i="15"/>
  <c r="L155" i="15"/>
  <c r="L156" i="15"/>
  <c r="L157" i="15"/>
  <c r="L158" i="15"/>
  <c r="A155" i="15"/>
  <c r="A156" i="15"/>
  <c r="A157" i="15"/>
  <c r="A158" i="15"/>
  <c r="A51" i="15"/>
  <c r="N155" i="9"/>
  <c r="N156" i="9"/>
  <c r="N157" i="9"/>
  <c r="N158" i="9"/>
  <c r="A155" i="9"/>
  <c r="A156" i="9"/>
  <c r="A157" i="9"/>
  <c r="A158" i="9"/>
  <c r="A51" i="9"/>
  <c r="N51" i="9"/>
  <c r="A155" i="13"/>
  <c r="K155" i="13"/>
  <c r="A156" i="13"/>
  <c r="K156" i="13"/>
  <c r="A157" i="13"/>
  <c r="K157" i="13"/>
  <c r="A158" i="13"/>
  <c r="K158" i="13"/>
  <c r="A51" i="13"/>
  <c r="N155" i="3"/>
  <c r="N156" i="3"/>
  <c r="N157" i="3"/>
  <c r="N158" i="3"/>
  <c r="A155" i="3"/>
  <c r="A156" i="3"/>
  <c r="A157" i="3"/>
  <c r="A158" i="3"/>
  <c r="A51" i="3"/>
  <c r="N51" i="3"/>
  <c r="N155" i="14"/>
  <c r="N156" i="14"/>
  <c r="N157" i="14"/>
  <c r="N158" i="14"/>
  <c r="A155" i="14"/>
  <c r="A156" i="14"/>
  <c r="A157" i="14"/>
  <c r="A158" i="14"/>
  <c r="N150" i="14"/>
  <c r="N151" i="14"/>
  <c r="N152" i="14"/>
  <c r="N153" i="14"/>
  <c r="A51" i="14"/>
  <c r="N51" i="14"/>
  <c r="N155" i="10"/>
  <c r="N156" i="10"/>
  <c r="N157" i="10"/>
  <c r="N158" i="10"/>
  <c r="A155" i="10"/>
  <c r="A156" i="10"/>
  <c r="A157" i="10"/>
  <c r="A158" i="10"/>
  <c r="A51" i="10"/>
  <c r="N51" i="10"/>
  <c r="N155" i="8"/>
  <c r="N156" i="8"/>
  <c r="N157" i="8"/>
  <c r="N158" i="8"/>
  <c r="A155" i="8"/>
  <c r="A156" i="8"/>
  <c r="A157" i="8"/>
  <c r="A158" i="8"/>
  <c r="A51" i="8"/>
  <c r="N51" i="8"/>
  <c r="N155" i="7"/>
  <c r="N156" i="7"/>
  <c r="N157" i="7"/>
  <c r="N158" i="7"/>
  <c r="A155" i="7"/>
  <c r="A156" i="7"/>
  <c r="A157" i="7"/>
  <c r="A158" i="7"/>
  <c r="A51" i="7"/>
  <c r="N51" i="7"/>
  <c r="G480" i="12" l="1"/>
  <c r="G27" i="15"/>
  <c r="G27" i="14"/>
  <c r="H27" i="2"/>
  <c r="E27" i="8"/>
  <c r="D27" i="12"/>
  <c r="F27" i="8"/>
  <c r="H27" i="8"/>
  <c r="C27" i="9"/>
  <c r="H27" i="3"/>
  <c r="E27" i="12"/>
  <c r="F27" i="12"/>
  <c r="C27" i="1"/>
  <c r="D27" i="9"/>
  <c r="D27" i="8"/>
  <c r="C27" i="12"/>
  <c r="H27" i="11"/>
  <c r="D27" i="1"/>
  <c r="C27" i="10"/>
  <c r="E27" i="9"/>
  <c r="H27" i="12"/>
  <c r="E27" i="1"/>
  <c r="D27" i="10"/>
  <c r="F27" i="9"/>
  <c r="E27" i="2"/>
  <c r="H27" i="9"/>
  <c r="F27" i="2"/>
  <c r="C27" i="4"/>
  <c r="F27" i="1"/>
  <c r="E27" i="10"/>
  <c r="D27" i="4"/>
  <c r="F27" i="10"/>
  <c r="C27" i="7"/>
  <c r="H27" i="10"/>
  <c r="D27" i="7"/>
  <c r="H27" i="4"/>
  <c r="E27" i="7"/>
  <c r="F27" i="4"/>
  <c r="F27" i="7"/>
  <c r="C27" i="3"/>
  <c r="E27" i="4"/>
  <c r="H27" i="7"/>
  <c r="D27" i="3"/>
  <c r="C27" i="2"/>
  <c r="D27" i="2"/>
  <c r="E27" i="3"/>
  <c r="C27" i="8"/>
  <c r="F27" i="3"/>
  <c r="G480" i="6"/>
  <c r="G18" i="6"/>
  <c r="L18" i="6"/>
  <c r="D18" i="6"/>
  <c r="L16" i="6"/>
  <c r="C27" i="6"/>
  <c r="H16" i="6"/>
  <c r="D27" i="6"/>
  <c r="G16" i="6"/>
  <c r="E27" i="6"/>
  <c r="F16" i="6"/>
  <c r="F27" i="6"/>
  <c r="H27" i="6"/>
  <c r="C16" i="6"/>
  <c r="H18" i="6"/>
  <c r="C17" i="6"/>
  <c r="H17" i="6"/>
  <c r="D16" i="6"/>
  <c r="E16" i="6"/>
  <c r="F17" i="6"/>
  <c r="E17" i="6"/>
  <c r="G155" i="15"/>
  <c r="D17" i="6"/>
  <c r="G155" i="14"/>
  <c r="C18" i="6"/>
  <c r="D155" i="3"/>
  <c r="F155" i="6"/>
  <c r="D155" i="2"/>
  <c r="E155" i="3"/>
  <c r="C155" i="8"/>
  <c r="H155" i="3"/>
  <c r="E155" i="8"/>
  <c r="H155" i="2"/>
  <c r="D155" i="12"/>
  <c r="F155" i="8"/>
  <c r="H155" i="8"/>
  <c r="C155" i="9"/>
  <c r="E155" i="6"/>
  <c r="F155" i="3"/>
  <c r="C155" i="12"/>
  <c r="H51" i="1"/>
  <c r="H155" i="11"/>
  <c r="C155" i="1"/>
  <c r="D155" i="9"/>
  <c r="D155" i="8"/>
  <c r="F155" i="12"/>
  <c r="D155" i="1"/>
  <c r="C155" i="10"/>
  <c r="E155" i="9"/>
  <c r="H155" i="7"/>
  <c r="F155" i="2"/>
  <c r="E155" i="12"/>
  <c r="H155" i="12"/>
  <c r="E155" i="1"/>
  <c r="D155" i="10"/>
  <c r="F155" i="9"/>
  <c r="H155" i="9"/>
  <c r="C155" i="2"/>
  <c r="C155" i="4"/>
  <c r="D155" i="4"/>
  <c r="F155" i="10"/>
  <c r="H155" i="10"/>
  <c r="H155" i="6"/>
  <c r="E155" i="10"/>
  <c r="E155" i="4"/>
  <c r="C155" i="7"/>
  <c r="F155" i="4"/>
  <c r="D155" i="7"/>
  <c r="H155" i="4"/>
  <c r="E155" i="7"/>
  <c r="E155" i="2"/>
  <c r="F155" i="1"/>
  <c r="C155" i="6"/>
  <c r="D155" i="6"/>
  <c r="F155" i="7"/>
  <c r="C155" i="3"/>
  <c r="L479" i="3"/>
  <c r="L51" i="3" s="1"/>
  <c r="L479" i="9"/>
  <c r="L51" i="9" s="1"/>
  <c r="L479" i="7"/>
  <c r="L51" i="7" s="1"/>
  <c r="D51" i="5"/>
  <c r="E51" i="5"/>
  <c r="L479" i="10"/>
  <c r="L51" i="10" s="1"/>
  <c r="L479" i="8"/>
  <c r="L51" i="8" s="1"/>
  <c r="C51" i="5"/>
  <c r="F51" i="5"/>
  <c r="L479" i="4"/>
  <c r="L51" i="4" s="1"/>
  <c r="L479" i="11"/>
  <c r="L51" i="11" s="1"/>
  <c r="K480" i="16"/>
  <c r="G480" i="2"/>
  <c r="G480" i="3"/>
  <c r="G480" i="8"/>
  <c r="G480" i="7"/>
  <c r="G480" i="1"/>
  <c r="G480" i="9"/>
  <c r="L479" i="6"/>
  <c r="L51" i="6" s="1"/>
  <c r="G480" i="10"/>
  <c r="G480" i="4"/>
  <c r="L479" i="2"/>
  <c r="L51" i="2" s="1"/>
  <c r="H51" i="5"/>
  <c r="B4" i="18" l="1"/>
  <c r="D16" i="18" s="1"/>
  <c r="D27" i="5"/>
  <c r="L27" i="3"/>
  <c r="L27" i="7"/>
  <c r="E27" i="5"/>
  <c r="L27" i="9"/>
  <c r="L27" i="11"/>
  <c r="H27" i="5"/>
  <c r="L27" i="4"/>
  <c r="H27" i="1"/>
  <c r="C27" i="5"/>
  <c r="L27" i="8"/>
  <c r="F27" i="5"/>
  <c r="L27" i="2"/>
  <c r="L27" i="10"/>
  <c r="L27" i="6"/>
  <c r="L479" i="1"/>
  <c r="L51" i="1" s="1"/>
  <c r="L155" i="11"/>
  <c r="L155" i="4"/>
  <c r="F155" i="5"/>
  <c r="L155" i="2"/>
  <c r="L155" i="8"/>
  <c r="H155" i="5"/>
  <c r="E155" i="5"/>
  <c r="H155" i="1"/>
  <c r="D155" i="5"/>
  <c r="L155" i="7"/>
  <c r="C155" i="5"/>
  <c r="L155" i="10"/>
  <c r="L155" i="6"/>
  <c r="L155" i="9"/>
  <c r="L155" i="3"/>
  <c r="G480" i="5"/>
  <c r="L479" i="5"/>
  <c r="L51" i="5" s="1"/>
  <c r="N155" i="1"/>
  <c r="N156" i="1"/>
  <c r="N157" i="1"/>
  <c r="N158" i="1"/>
  <c r="A155" i="1"/>
  <c r="A156" i="1"/>
  <c r="A157" i="1"/>
  <c r="A158" i="1"/>
  <c r="A51" i="1"/>
  <c r="N51" i="1"/>
  <c r="N155" i="11"/>
  <c r="N156" i="11"/>
  <c r="N157" i="11"/>
  <c r="N158" i="11"/>
  <c r="A155" i="11"/>
  <c r="A156" i="11"/>
  <c r="A157" i="11"/>
  <c r="A158" i="11"/>
  <c r="A51" i="11"/>
  <c r="N51" i="11"/>
  <c r="N155" i="2"/>
  <c r="N156" i="2"/>
  <c r="N157" i="2"/>
  <c r="N158" i="2"/>
  <c r="A155" i="2"/>
  <c r="A156" i="2"/>
  <c r="A157" i="2"/>
  <c r="A158" i="2"/>
  <c r="A51" i="2"/>
  <c r="N51" i="2"/>
  <c r="N155" i="4"/>
  <c r="N156" i="4"/>
  <c r="N157" i="4"/>
  <c r="N158" i="4"/>
  <c r="A155" i="4"/>
  <c r="A156" i="4"/>
  <c r="A157" i="4"/>
  <c r="A158" i="4"/>
  <c r="A51" i="4"/>
  <c r="N51" i="4"/>
  <c r="N155" i="5"/>
  <c r="N156" i="5"/>
  <c r="N157" i="5"/>
  <c r="N158" i="5"/>
  <c r="A155" i="5"/>
  <c r="A156" i="5"/>
  <c r="A157" i="5"/>
  <c r="A158" i="5"/>
  <c r="A51" i="5"/>
  <c r="N51" i="5"/>
  <c r="B35" i="18" l="1"/>
  <c r="B65" i="18"/>
  <c r="L27" i="5"/>
  <c r="L27" i="1"/>
  <c r="L155" i="1"/>
  <c r="L155" i="5"/>
  <c r="K479" i="16"/>
  <c r="K51" i="16" s="1"/>
  <c r="A158" i="12"/>
  <c r="A155" i="12"/>
  <c r="K155" i="12"/>
  <c r="A156" i="12"/>
  <c r="K156" i="12"/>
  <c r="A157" i="12"/>
  <c r="K157" i="12"/>
  <c r="A51" i="12"/>
  <c r="K51" i="12"/>
  <c r="N155" i="6"/>
  <c r="N156" i="6"/>
  <c r="N157" i="6"/>
  <c r="N158" i="6"/>
  <c r="A155" i="6"/>
  <c r="A156" i="6"/>
  <c r="A157" i="6"/>
  <c r="A158" i="6"/>
  <c r="A51" i="6"/>
  <c r="L479" i="15"/>
  <c r="A479" i="15"/>
  <c r="N479" i="9"/>
  <c r="A479" i="9"/>
  <c r="K479" i="13"/>
  <c r="A479" i="13"/>
  <c r="N479" i="3"/>
  <c r="A479" i="3"/>
  <c r="N479" i="14"/>
  <c r="A479" i="14"/>
  <c r="N479" i="10"/>
  <c r="A479" i="10"/>
  <c r="N479" i="8"/>
  <c r="A479" i="8"/>
  <c r="N479" i="7"/>
  <c r="A479" i="7"/>
  <c r="N479" i="1"/>
  <c r="A479" i="1"/>
  <c r="N479" i="11"/>
  <c r="A479" i="11"/>
  <c r="N479" i="2"/>
  <c r="A479" i="2"/>
  <c r="N479" i="4"/>
  <c r="A479" i="4"/>
  <c r="N479" i="5"/>
  <c r="A479" i="5"/>
  <c r="N479" i="6"/>
  <c r="A479" i="6"/>
  <c r="K479" i="12"/>
  <c r="A479" i="12"/>
  <c r="K27" i="16" l="1"/>
  <c r="K155" i="16"/>
  <c r="J153" i="15"/>
  <c r="H153" i="15"/>
  <c r="F153" i="15"/>
  <c r="E153" i="15"/>
  <c r="D153" i="15"/>
  <c r="C153" i="15"/>
  <c r="L153" i="14"/>
  <c r="I153" i="14"/>
  <c r="H153" i="14"/>
  <c r="F153" i="14"/>
  <c r="E153" i="14"/>
  <c r="D153" i="14"/>
  <c r="C153" i="14"/>
  <c r="I153" i="11"/>
  <c r="G153" i="11"/>
  <c r="F153" i="11"/>
  <c r="E153" i="11"/>
  <c r="D153" i="11"/>
  <c r="C153" i="11"/>
  <c r="R26" i="15"/>
  <c r="P26" i="15"/>
  <c r="N26" i="15"/>
  <c r="J26" i="15"/>
  <c r="H26" i="15"/>
  <c r="F26" i="15"/>
  <c r="E26" i="15"/>
  <c r="D26" i="15"/>
  <c r="C26" i="15"/>
  <c r="L26" i="14"/>
  <c r="I26" i="14"/>
  <c r="H26" i="14"/>
  <c r="F26" i="14"/>
  <c r="E26" i="14"/>
  <c r="D26" i="14"/>
  <c r="C26" i="14"/>
  <c r="I26" i="11"/>
  <c r="G26" i="11"/>
  <c r="F26" i="11"/>
  <c r="E26" i="11"/>
  <c r="D26" i="11"/>
  <c r="C26" i="11"/>
  <c r="A477" i="15" l="1"/>
  <c r="G477" i="15"/>
  <c r="L477" i="15"/>
  <c r="A477" i="9"/>
  <c r="N477" i="9"/>
  <c r="A477" i="13"/>
  <c r="G477" i="13"/>
  <c r="K477" i="13"/>
  <c r="A477" i="3"/>
  <c r="N477" i="3"/>
  <c r="A477" i="14"/>
  <c r="G477" i="14"/>
  <c r="N477" i="14"/>
  <c r="A477" i="10"/>
  <c r="N477" i="10"/>
  <c r="A477" i="8"/>
  <c r="N477" i="8"/>
  <c r="A477" i="7"/>
  <c r="N477" i="7"/>
  <c r="A477" i="1"/>
  <c r="N477" i="1"/>
  <c r="A477" i="11"/>
  <c r="N477" i="11"/>
  <c r="A477" i="2"/>
  <c r="N477" i="2"/>
  <c r="A477" i="4"/>
  <c r="N477" i="4"/>
  <c r="A477" i="5"/>
  <c r="N477" i="5"/>
  <c r="A477" i="12"/>
  <c r="K477" i="12"/>
  <c r="A477" i="6"/>
  <c r="N477" i="6"/>
  <c r="G479" i="12" l="1"/>
  <c r="G51" i="12" s="1"/>
  <c r="G479" i="9"/>
  <c r="G51" i="9" s="1"/>
  <c r="G479" i="1"/>
  <c r="G51" i="1" s="1"/>
  <c r="G479" i="8"/>
  <c r="G51" i="8" s="1"/>
  <c r="G479" i="6"/>
  <c r="G51" i="6" s="1"/>
  <c r="G479" i="3"/>
  <c r="G51" i="3" s="1"/>
  <c r="G479" i="2"/>
  <c r="G51" i="2" s="1"/>
  <c r="G479" i="7"/>
  <c r="G51" i="7" s="1"/>
  <c r="G479" i="10"/>
  <c r="G51" i="10" s="1"/>
  <c r="G155" i="9"/>
  <c r="G155" i="1"/>
  <c r="G155" i="12"/>
  <c r="G155" i="10"/>
  <c r="G479" i="4"/>
  <c r="G51" i="4" s="1"/>
  <c r="I153" i="7"/>
  <c r="I26" i="7"/>
  <c r="L477" i="4"/>
  <c r="I153" i="4"/>
  <c r="I26" i="4"/>
  <c r="I153" i="10"/>
  <c r="I26" i="10"/>
  <c r="L477" i="9"/>
  <c r="I153" i="12"/>
  <c r="I26" i="12"/>
  <c r="I26" i="9"/>
  <c r="I153" i="9"/>
  <c r="L477" i="8"/>
  <c r="I26" i="1"/>
  <c r="I153" i="1"/>
  <c r="I26" i="8"/>
  <c r="I153" i="8"/>
  <c r="L477" i="3"/>
  <c r="L477" i="6"/>
  <c r="I153" i="3"/>
  <c r="I26" i="3"/>
  <c r="L477" i="2"/>
  <c r="D15" i="18" s="1"/>
  <c r="L477" i="1"/>
  <c r="D76" i="18" s="1"/>
  <c r="I153" i="6"/>
  <c r="I26" i="6"/>
  <c r="I26" i="2"/>
  <c r="I153" i="2"/>
  <c r="L477" i="11"/>
  <c r="L477" i="7"/>
  <c r="L477" i="10"/>
  <c r="G155" i="3" l="1"/>
  <c r="G27" i="6"/>
  <c r="G155" i="8"/>
  <c r="G27" i="7"/>
  <c r="G27" i="2"/>
  <c r="G27" i="3"/>
  <c r="G155" i="6"/>
  <c r="G27" i="8"/>
  <c r="G27" i="1"/>
  <c r="G27" i="9"/>
  <c r="G155" i="7"/>
  <c r="G479" i="5"/>
  <c r="G51" i="5" s="1"/>
  <c r="G155" i="2"/>
  <c r="G27" i="4"/>
  <c r="G27" i="10"/>
  <c r="G27" i="12"/>
  <c r="G155" i="4"/>
  <c r="I26" i="5"/>
  <c r="I153" i="5"/>
  <c r="L477" i="5"/>
  <c r="D46" i="18" s="1"/>
  <c r="A476" i="15"/>
  <c r="G476" i="15"/>
  <c r="L476" i="15"/>
  <c r="L476" i="9"/>
  <c r="A476" i="9"/>
  <c r="N476" i="9"/>
  <c r="A476" i="13"/>
  <c r="G476" i="13"/>
  <c r="K476" i="13"/>
  <c r="L476" i="3"/>
  <c r="A476" i="3"/>
  <c r="N476" i="3"/>
  <c r="A476" i="14"/>
  <c r="G476" i="14"/>
  <c r="N476" i="14"/>
  <c r="L476" i="10"/>
  <c r="A476" i="10"/>
  <c r="N476" i="10"/>
  <c r="L476" i="8"/>
  <c r="A476" i="8"/>
  <c r="N476" i="8"/>
  <c r="L476" i="7"/>
  <c r="A476" i="7"/>
  <c r="N476" i="7"/>
  <c r="A476" i="1"/>
  <c r="N476" i="1"/>
  <c r="L476" i="11"/>
  <c r="A476" i="11"/>
  <c r="N476" i="11"/>
  <c r="L476" i="2"/>
  <c r="D14" i="18" s="1"/>
  <c r="A476" i="2"/>
  <c r="N476" i="2"/>
  <c r="L476" i="4"/>
  <c r="A476" i="4"/>
  <c r="N476" i="4"/>
  <c r="A476" i="5"/>
  <c r="N476" i="5"/>
  <c r="A476" i="12"/>
  <c r="K476" i="12"/>
  <c r="L476" i="6"/>
  <c r="A476" i="6"/>
  <c r="N476" i="6"/>
  <c r="G155" i="5" l="1"/>
  <c r="G27" i="5"/>
  <c r="G477" i="1"/>
  <c r="G477" i="8"/>
  <c r="G477" i="2"/>
  <c r="G477" i="12"/>
  <c r="G477" i="7"/>
  <c r="G477" i="6"/>
  <c r="G477" i="3"/>
  <c r="G477" i="10"/>
  <c r="G477" i="4"/>
  <c r="G477" i="9"/>
  <c r="K477" i="16"/>
  <c r="L476" i="1"/>
  <c r="D75" i="18" s="1"/>
  <c r="L476" i="5"/>
  <c r="D45" i="18" s="1"/>
  <c r="A475" i="15"/>
  <c r="G475" i="15"/>
  <c r="G153" i="15" s="1"/>
  <c r="L475" i="15"/>
  <c r="F153" i="9"/>
  <c r="E153" i="9"/>
  <c r="D153" i="9"/>
  <c r="C153" i="9"/>
  <c r="A475" i="9"/>
  <c r="N475" i="9"/>
  <c r="A475" i="13"/>
  <c r="G475" i="13"/>
  <c r="K475" i="13"/>
  <c r="F153" i="3"/>
  <c r="E153" i="3"/>
  <c r="D153" i="3"/>
  <c r="C153" i="3"/>
  <c r="A475" i="3"/>
  <c r="N475" i="3"/>
  <c r="A475" i="14"/>
  <c r="G475" i="14"/>
  <c r="G153" i="14" s="1"/>
  <c r="N475" i="14"/>
  <c r="F153" i="10"/>
  <c r="E153" i="10"/>
  <c r="D153" i="10"/>
  <c r="C153" i="10"/>
  <c r="A475" i="10"/>
  <c r="N475" i="10"/>
  <c r="F153" i="8"/>
  <c r="E153" i="8"/>
  <c r="D153" i="8"/>
  <c r="C153" i="8"/>
  <c r="A475" i="8"/>
  <c r="N475" i="8"/>
  <c r="F153" i="7"/>
  <c r="E153" i="7"/>
  <c r="D153" i="7"/>
  <c r="C153" i="7"/>
  <c r="A475" i="7"/>
  <c r="N475" i="7"/>
  <c r="F153" i="1"/>
  <c r="E153" i="1"/>
  <c r="D153" i="1"/>
  <c r="C153" i="1"/>
  <c r="A475" i="1"/>
  <c r="N475" i="1"/>
  <c r="A475" i="11"/>
  <c r="N475" i="11"/>
  <c r="F153" i="2"/>
  <c r="E153" i="2"/>
  <c r="D153" i="2"/>
  <c r="C153" i="2"/>
  <c r="A475" i="2"/>
  <c r="N475" i="2"/>
  <c r="A475" i="4"/>
  <c r="N475" i="4"/>
  <c r="A475" i="5"/>
  <c r="N475" i="5"/>
  <c r="H153" i="12"/>
  <c r="F153" i="12"/>
  <c r="E153" i="12"/>
  <c r="D153" i="12"/>
  <c r="C153" i="12"/>
  <c r="A475" i="12"/>
  <c r="K475" i="12"/>
  <c r="H153" i="6"/>
  <c r="F153" i="6"/>
  <c r="E153" i="6"/>
  <c r="D153" i="6"/>
  <c r="C153" i="6"/>
  <c r="A475" i="6"/>
  <c r="N475" i="6"/>
  <c r="G477" i="5" l="1"/>
  <c r="G476" i="8"/>
  <c r="G476" i="1"/>
  <c r="G476" i="3"/>
  <c r="G476" i="12"/>
  <c r="G476" i="2"/>
  <c r="G476" i="7"/>
  <c r="G476" i="10"/>
  <c r="G476" i="6"/>
  <c r="G476" i="9"/>
  <c r="K476" i="16"/>
  <c r="L475" i="8"/>
  <c r="L153" i="8" s="1"/>
  <c r="H153" i="8"/>
  <c r="L475" i="3"/>
  <c r="L153" i="3" s="1"/>
  <c r="H153" i="3"/>
  <c r="L475" i="4"/>
  <c r="L153" i="4" s="1"/>
  <c r="H153" i="4"/>
  <c r="L475" i="2"/>
  <c r="D13" i="18" s="1"/>
  <c r="H153" i="2"/>
  <c r="L475" i="10"/>
  <c r="L153" i="10" s="1"/>
  <c r="H153" i="10"/>
  <c r="L475" i="6"/>
  <c r="L153" i="6" s="1"/>
  <c r="C153" i="5"/>
  <c r="C153" i="4"/>
  <c r="L475" i="11"/>
  <c r="L153" i="11" s="1"/>
  <c r="H153" i="11"/>
  <c r="L475" i="9"/>
  <c r="L153" i="9" s="1"/>
  <c r="H153" i="9"/>
  <c r="D153" i="5"/>
  <c r="D153" i="4"/>
  <c r="L475" i="7"/>
  <c r="L153" i="7" s="1"/>
  <c r="H153" i="7"/>
  <c r="E153" i="5"/>
  <c r="E153" i="4"/>
  <c r="F153" i="5"/>
  <c r="F153" i="4"/>
  <c r="G476" i="4"/>
  <c r="G476" i="5" l="1"/>
  <c r="L475" i="1"/>
  <c r="D74" i="18" s="1"/>
  <c r="H153" i="1"/>
  <c r="L153" i="2"/>
  <c r="L475" i="5"/>
  <c r="D44" i="18" s="1"/>
  <c r="H153" i="5"/>
  <c r="J152" i="15"/>
  <c r="D152" i="15"/>
  <c r="E152" i="15"/>
  <c r="F152" i="15"/>
  <c r="H152" i="15"/>
  <c r="C152" i="15"/>
  <c r="R152" i="15"/>
  <c r="P152" i="15"/>
  <c r="N152" i="15"/>
  <c r="C151" i="15"/>
  <c r="L152" i="14"/>
  <c r="I152" i="14"/>
  <c r="H152" i="14"/>
  <c r="F152" i="14"/>
  <c r="E152" i="14"/>
  <c r="D152" i="14"/>
  <c r="C152" i="14"/>
  <c r="I152" i="11"/>
  <c r="G152" i="11"/>
  <c r="F152" i="11"/>
  <c r="E152" i="11"/>
  <c r="D152" i="11"/>
  <c r="C152" i="11"/>
  <c r="K475" i="16" l="1"/>
  <c r="K153" i="16" s="1"/>
  <c r="L153" i="5"/>
  <c r="L153" i="1"/>
  <c r="A474" i="15"/>
  <c r="G474" i="15"/>
  <c r="L474" i="15"/>
  <c r="L474" i="9"/>
  <c r="A474" i="9"/>
  <c r="N474" i="9"/>
  <c r="A474" i="13"/>
  <c r="G474" i="13"/>
  <c r="K474" i="13"/>
  <c r="L474" i="3"/>
  <c r="A474" i="3"/>
  <c r="N474" i="3"/>
  <c r="A474" i="14"/>
  <c r="G474" i="14"/>
  <c r="N474" i="14"/>
  <c r="L474" i="10"/>
  <c r="A474" i="10"/>
  <c r="N474" i="10"/>
  <c r="L474" i="8"/>
  <c r="A474" i="8"/>
  <c r="N474" i="8"/>
  <c r="L474" i="7"/>
  <c r="A474" i="7"/>
  <c r="N474" i="7"/>
  <c r="A474" i="1"/>
  <c r="N474" i="1"/>
  <c r="L474" i="11"/>
  <c r="A474" i="11"/>
  <c r="N474" i="11"/>
  <c r="L474" i="2"/>
  <c r="D12" i="18" s="1"/>
  <c r="A474" i="2"/>
  <c r="N474" i="2"/>
  <c r="L474" i="4"/>
  <c r="A474" i="4"/>
  <c r="N474" i="4"/>
  <c r="A474" i="5"/>
  <c r="N474" i="5"/>
  <c r="A474" i="12"/>
  <c r="K474" i="12"/>
  <c r="L474" i="6"/>
  <c r="A474" i="6"/>
  <c r="N474" i="6"/>
  <c r="G475" i="3" l="1"/>
  <c r="G153" i="3" s="1"/>
  <c r="G475" i="8"/>
  <c r="G153" i="8" s="1"/>
  <c r="G475" i="12"/>
  <c r="G153" i="12" s="1"/>
  <c r="G475" i="2"/>
  <c r="G153" i="2" s="1"/>
  <c r="G475" i="10"/>
  <c r="G153" i="10" s="1"/>
  <c r="G475" i="4"/>
  <c r="G153" i="4" s="1"/>
  <c r="G475" i="1"/>
  <c r="G153" i="1" s="1"/>
  <c r="G475" i="6"/>
  <c r="G153" i="6" s="1"/>
  <c r="G475" i="9"/>
  <c r="G153" i="9" s="1"/>
  <c r="G475" i="7"/>
  <c r="G153" i="7" s="1"/>
  <c r="I152" i="2"/>
  <c r="I152" i="12"/>
  <c r="I152" i="7"/>
  <c r="I152" i="10"/>
  <c r="I152" i="6"/>
  <c r="I152" i="4"/>
  <c r="I152" i="9"/>
  <c r="I152" i="1"/>
  <c r="I152" i="8"/>
  <c r="I152" i="3"/>
  <c r="L474" i="1"/>
  <c r="D73" i="18" s="1"/>
  <c r="L474" i="5"/>
  <c r="D43" i="18" s="1"/>
  <c r="A473" i="15"/>
  <c r="G473" i="15"/>
  <c r="L473" i="15"/>
  <c r="L473" i="9"/>
  <c r="A473" i="9"/>
  <c r="N473" i="9"/>
  <c r="A473" i="13"/>
  <c r="G473" i="13"/>
  <c r="K473" i="13"/>
  <c r="L473" i="3"/>
  <c r="A473" i="3"/>
  <c r="N473" i="3"/>
  <c r="A473" i="14"/>
  <c r="G473" i="14"/>
  <c r="N473" i="14"/>
  <c r="L473" i="10"/>
  <c r="A473" i="10"/>
  <c r="N473" i="10"/>
  <c r="L473" i="8"/>
  <c r="A473" i="8"/>
  <c r="N473" i="8"/>
  <c r="L473" i="7"/>
  <c r="A473" i="7"/>
  <c r="N473" i="7"/>
  <c r="A473" i="1"/>
  <c r="N473" i="1"/>
  <c r="L473" i="11"/>
  <c r="A473" i="11"/>
  <c r="N473" i="11"/>
  <c r="L473" i="2"/>
  <c r="D11" i="18" s="1"/>
  <c r="A473" i="2"/>
  <c r="N473" i="2"/>
  <c r="L473" i="4"/>
  <c r="A473" i="4"/>
  <c r="N473" i="4"/>
  <c r="A473" i="5"/>
  <c r="N473" i="5"/>
  <c r="A473" i="12"/>
  <c r="K473" i="12"/>
  <c r="L473" i="6"/>
  <c r="A473" i="6"/>
  <c r="N473" i="6"/>
  <c r="G474" i="9" l="1"/>
  <c r="G474" i="4"/>
  <c r="G474" i="1"/>
  <c r="G474" i="8"/>
  <c r="G474" i="3"/>
  <c r="G474" i="6"/>
  <c r="G474" i="12"/>
  <c r="G474" i="2"/>
  <c r="G474" i="7"/>
  <c r="G474" i="10"/>
  <c r="K474" i="16"/>
  <c r="I152" i="5"/>
  <c r="G475" i="5"/>
  <c r="G153" i="5" s="1"/>
  <c r="L473" i="1"/>
  <c r="D72" i="18" s="1"/>
  <c r="L473" i="5"/>
  <c r="D42" i="18" s="1"/>
  <c r="A472" i="15"/>
  <c r="G472" i="15"/>
  <c r="G152" i="15" s="1"/>
  <c r="L472" i="15"/>
  <c r="F152" i="9"/>
  <c r="E152" i="9"/>
  <c r="D152" i="9"/>
  <c r="C152" i="9"/>
  <c r="A472" i="9"/>
  <c r="N472" i="9"/>
  <c r="A472" i="13"/>
  <c r="G472" i="13"/>
  <c r="K472" i="13"/>
  <c r="H152" i="3"/>
  <c r="F152" i="3"/>
  <c r="E152" i="3"/>
  <c r="D152" i="3"/>
  <c r="C152" i="3"/>
  <c r="A472" i="3"/>
  <c r="N472" i="3"/>
  <c r="A472" i="14"/>
  <c r="G472" i="14"/>
  <c r="G152" i="14" s="1"/>
  <c r="N472" i="14"/>
  <c r="F152" i="10"/>
  <c r="E152" i="10"/>
  <c r="D152" i="10"/>
  <c r="C152" i="10"/>
  <c r="A472" i="10"/>
  <c r="N472" i="10"/>
  <c r="F152" i="8"/>
  <c r="E152" i="8"/>
  <c r="D152" i="8"/>
  <c r="C152" i="8"/>
  <c r="A472" i="8"/>
  <c r="N472" i="8"/>
  <c r="H152" i="7"/>
  <c r="F152" i="7"/>
  <c r="E152" i="7"/>
  <c r="D152" i="7"/>
  <c r="C152" i="7"/>
  <c r="A472" i="7"/>
  <c r="N472" i="7"/>
  <c r="F152" i="1"/>
  <c r="E152" i="1"/>
  <c r="D152" i="1"/>
  <c r="C152" i="1"/>
  <c r="A472" i="1"/>
  <c r="N472" i="1"/>
  <c r="H152" i="11"/>
  <c r="A472" i="11"/>
  <c r="N472" i="11"/>
  <c r="F152" i="2"/>
  <c r="E152" i="2"/>
  <c r="D152" i="2"/>
  <c r="C152" i="2"/>
  <c r="A472" i="2"/>
  <c r="N472" i="2"/>
  <c r="F152" i="4"/>
  <c r="E152" i="4"/>
  <c r="A472" i="4"/>
  <c r="N472" i="4"/>
  <c r="A472" i="5"/>
  <c r="N472" i="5"/>
  <c r="H152" i="12"/>
  <c r="F152" i="12"/>
  <c r="E152" i="12"/>
  <c r="D152" i="12"/>
  <c r="C152" i="12"/>
  <c r="A472" i="12"/>
  <c r="K472" i="12"/>
  <c r="H152" i="6"/>
  <c r="F152" i="6"/>
  <c r="E152" i="6"/>
  <c r="D152" i="6"/>
  <c r="C152" i="6"/>
  <c r="A472" i="6"/>
  <c r="N472" i="6"/>
  <c r="G474" i="5" l="1"/>
  <c r="G473" i="3"/>
  <c r="G473" i="12"/>
  <c r="G473" i="2"/>
  <c r="G473" i="10"/>
  <c r="G473" i="7"/>
  <c r="G473" i="6"/>
  <c r="G473" i="9"/>
  <c r="G473" i="5"/>
  <c r="G473" i="8"/>
  <c r="G473" i="1"/>
  <c r="K473" i="16"/>
  <c r="L472" i="4"/>
  <c r="L152" i="4" s="1"/>
  <c r="H152" i="4"/>
  <c r="L472" i="10"/>
  <c r="L152" i="10" s="1"/>
  <c r="H152" i="10"/>
  <c r="C152" i="5"/>
  <c r="C152" i="4"/>
  <c r="D152" i="5"/>
  <c r="D152" i="4"/>
  <c r="L472" i="2"/>
  <c r="D10" i="18" s="1"/>
  <c r="H152" i="2"/>
  <c r="L472" i="6"/>
  <c r="L152" i="6" s="1"/>
  <c r="L472" i="9"/>
  <c r="L152" i="9" s="1"/>
  <c r="H152" i="9"/>
  <c r="L472" i="8"/>
  <c r="L152" i="8" s="1"/>
  <c r="H152" i="8"/>
  <c r="G473" i="4"/>
  <c r="L472" i="11"/>
  <c r="L152" i="11" s="1"/>
  <c r="F152" i="5"/>
  <c r="L472" i="3"/>
  <c r="L152" i="3" s="1"/>
  <c r="L472" i="7"/>
  <c r="L152" i="7" s="1"/>
  <c r="E152" i="5"/>
  <c r="R151" i="15"/>
  <c r="P151" i="15"/>
  <c r="N151" i="15"/>
  <c r="J151" i="15"/>
  <c r="H151" i="15"/>
  <c r="F151" i="15"/>
  <c r="E151" i="15"/>
  <c r="D151" i="15"/>
  <c r="L151" i="15"/>
  <c r="L151" i="14"/>
  <c r="I151" i="14"/>
  <c r="H151" i="14"/>
  <c r="F151" i="14"/>
  <c r="E151" i="14"/>
  <c r="D151" i="14"/>
  <c r="C151" i="14"/>
  <c r="N153" i="11"/>
  <c r="N152" i="11"/>
  <c r="N151" i="11"/>
  <c r="N150" i="11"/>
  <c r="I151" i="11"/>
  <c r="G151" i="11"/>
  <c r="F151" i="11"/>
  <c r="E151" i="11"/>
  <c r="D151" i="11"/>
  <c r="C151" i="11"/>
  <c r="L152" i="2" l="1"/>
  <c r="L472" i="5"/>
  <c r="D41" i="18" s="1"/>
  <c r="H152" i="5"/>
  <c r="L472" i="1"/>
  <c r="D71" i="18" s="1"/>
  <c r="H152" i="1"/>
  <c r="L152" i="5" l="1"/>
  <c r="K472" i="16"/>
  <c r="K152" i="16" s="1"/>
  <c r="L152" i="1"/>
  <c r="A471" i="15"/>
  <c r="G471" i="15"/>
  <c r="L471" i="15"/>
  <c r="L471" i="9"/>
  <c r="A471" i="9"/>
  <c r="N471" i="9"/>
  <c r="A471" i="13"/>
  <c r="G471" i="13"/>
  <c r="K471" i="13"/>
  <c r="L471" i="3"/>
  <c r="A471" i="3"/>
  <c r="N471" i="3"/>
  <c r="A471" i="14"/>
  <c r="G471" i="14"/>
  <c r="N471" i="14"/>
  <c r="L471" i="10"/>
  <c r="A471" i="10"/>
  <c r="N471" i="10"/>
  <c r="L471" i="8"/>
  <c r="A471" i="8"/>
  <c r="N471" i="8"/>
  <c r="L471" i="7"/>
  <c r="A471" i="7"/>
  <c r="N471" i="7"/>
  <c r="A471" i="1"/>
  <c r="N471" i="1"/>
  <c r="L471" i="11"/>
  <c r="A471" i="11"/>
  <c r="N471" i="11"/>
  <c r="L471" i="2"/>
  <c r="D9" i="18" s="1"/>
  <c r="A471" i="2"/>
  <c r="N471" i="2"/>
  <c r="L471" i="4"/>
  <c r="A471" i="4"/>
  <c r="N471" i="4"/>
  <c r="A471" i="5"/>
  <c r="N471" i="5"/>
  <c r="A471" i="12"/>
  <c r="K471" i="12"/>
  <c r="G472" i="9" l="1"/>
  <c r="G152" i="9" s="1"/>
  <c r="G472" i="1"/>
  <c r="G152" i="1" s="1"/>
  <c r="G472" i="8"/>
  <c r="G152" i="8" s="1"/>
  <c r="G472" i="3"/>
  <c r="G152" i="3" s="1"/>
  <c r="G472" i="4"/>
  <c r="G152" i="4" s="1"/>
  <c r="G472" i="2"/>
  <c r="G152" i="2" s="1"/>
  <c r="G472" i="12"/>
  <c r="G152" i="12" s="1"/>
  <c r="G472" i="10"/>
  <c r="G152" i="10" s="1"/>
  <c r="G472" i="7"/>
  <c r="G152" i="7" s="1"/>
  <c r="I151" i="4"/>
  <c r="I151" i="9"/>
  <c r="I151" i="7"/>
  <c r="I151" i="8"/>
  <c r="I151" i="1"/>
  <c r="I151" i="3"/>
  <c r="I151" i="10"/>
  <c r="I151" i="12"/>
  <c r="I151" i="2"/>
  <c r="L471" i="1"/>
  <c r="D70" i="18" s="1"/>
  <c r="L471" i="5"/>
  <c r="D40" i="18" s="1"/>
  <c r="G472" i="5" l="1"/>
  <c r="G152" i="5" s="1"/>
  <c r="K471" i="16"/>
  <c r="I151" i="5"/>
  <c r="L471" i="6"/>
  <c r="A471" i="6"/>
  <c r="N471" i="6"/>
  <c r="G472" i="6" l="1"/>
  <c r="G152" i="6" s="1"/>
  <c r="I151" i="6"/>
  <c r="N470" i="8"/>
  <c r="N470" i="7"/>
  <c r="N469" i="11"/>
  <c r="N470" i="11"/>
  <c r="A470" i="15" l="1"/>
  <c r="G470" i="15"/>
  <c r="L470" i="15"/>
  <c r="L470" i="9" l="1"/>
  <c r="A470" i="9"/>
  <c r="N470" i="9"/>
  <c r="G471" i="9" l="1"/>
  <c r="A470" i="13"/>
  <c r="G470" i="13"/>
  <c r="K470" i="13"/>
  <c r="L470" i="3"/>
  <c r="A470" i="3"/>
  <c r="N470" i="3"/>
  <c r="A470" i="14"/>
  <c r="G470" i="14"/>
  <c r="N470" i="14"/>
  <c r="L470" i="10"/>
  <c r="A470" i="10"/>
  <c r="N470" i="10"/>
  <c r="L470" i="8"/>
  <c r="A470" i="8"/>
  <c r="L470" i="7"/>
  <c r="A470" i="7"/>
  <c r="A470" i="1"/>
  <c r="N470" i="1"/>
  <c r="L470" i="11"/>
  <c r="A470" i="11"/>
  <c r="L470" i="2"/>
  <c r="D8" i="18" s="1"/>
  <c r="A470" i="2"/>
  <c r="N470" i="2"/>
  <c r="N469" i="2"/>
  <c r="L470" i="4"/>
  <c r="A470" i="4"/>
  <c r="N470" i="4"/>
  <c r="A470" i="5"/>
  <c r="N470" i="5"/>
  <c r="A470" i="12"/>
  <c r="K470" i="12"/>
  <c r="G471" i="4" l="1"/>
  <c r="G471" i="12"/>
  <c r="G471" i="2"/>
  <c r="G471" i="7"/>
  <c r="G471" i="8"/>
  <c r="G471" i="1"/>
  <c r="G471" i="3"/>
  <c r="G471" i="10"/>
  <c r="L470" i="1"/>
  <c r="D69" i="18" s="1"/>
  <c r="L470" i="5"/>
  <c r="D39" i="18" s="1"/>
  <c r="A30" i="6"/>
  <c r="L470" i="6"/>
  <c r="A470" i="6"/>
  <c r="N470" i="6"/>
  <c r="G471" i="6" l="1"/>
  <c r="K470" i="16"/>
  <c r="G471" i="5"/>
  <c r="F151" i="9"/>
  <c r="E151" i="9"/>
  <c r="D151" i="9"/>
  <c r="C151" i="9"/>
  <c r="F151" i="3"/>
  <c r="E151" i="3"/>
  <c r="D151" i="3"/>
  <c r="C151" i="3"/>
  <c r="F151" i="10"/>
  <c r="E151" i="10"/>
  <c r="D151" i="10"/>
  <c r="C151" i="10"/>
  <c r="F151" i="8"/>
  <c r="E151" i="8"/>
  <c r="D151" i="8"/>
  <c r="C151" i="8"/>
  <c r="F151" i="7"/>
  <c r="E151" i="7"/>
  <c r="D151" i="7"/>
  <c r="C151" i="7"/>
  <c r="F151" i="1"/>
  <c r="E151" i="1"/>
  <c r="D151" i="1"/>
  <c r="C151" i="1"/>
  <c r="F151" i="2"/>
  <c r="E151" i="2"/>
  <c r="D151" i="2"/>
  <c r="C151" i="2"/>
  <c r="E151" i="4"/>
  <c r="H151" i="12"/>
  <c r="F151" i="12"/>
  <c r="E151" i="12"/>
  <c r="D151" i="12"/>
  <c r="C151" i="12"/>
  <c r="H151" i="6"/>
  <c r="F151" i="6"/>
  <c r="E151" i="6"/>
  <c r="D151" i="6"/>
  <c r="C151" i="6"/>
  <c r="A469" i="15"/>
  <c r="G469" i="15"/>
  <c r="G151" i="15" s="1"/>
  <c r="L469" i="15"/>
  <c r="A469" i="9"/>
  <c r="N469" i="9"/>
  <c r="A469" i="13"/>
  <c r="G469" i="13"/>
  <c r="K469" i="13"/>
  <c r="A469" i="3"/>
  <c r="N469" i="3"/>
  <c r="A469" i="14"/>
  <c r="G469" i="14"/>
  <c r="G151" i="14" s="1"/>
  <c r="N469" i="14"/>
  <c r="A469" i="10"/>
  <c r="N469" i="10"/>
  <c r="A469" i="8"/>
  <c r="N469" i="8"/>
  <c r="A469" i="7"/>
  <c r="N469" i="7"/>
  <c r="N469" i="1"/>
  <c r="A469" i="1"/>
  <c r="A469" i="11"/>
  <c r="A469" i="2"/>
  <c r="A469" i="4"/>
  <c r="N469" i="4"/>
  <c r="A469" i="5"/>
  <c r="N469" i="5"/>
  <c r="A469" i="12"/>
  <c r="K469" i="12"/>
  <c r="A469" i="6"/>
  <c r="N469" i="6"/>
  <c r="G470" i="6" l="1"/>
  <c r="G470" i="9"/>
  <c r="G470" i="1"/>
  <c r="G470" i="10"/>
  <c r="G470" i="4"/>
  <c r="L469" i="3"/>
  <c r="L151" i="3" s="1"/>
  <c r="H151" i="3"/>
  <c r="L469" i="8"/>
  <c r="L151" i="8" s="1"/>
  <c r="H151" i="8"/>
  <c r="L469" i="9"/>
  <c r="L151" i="9" s="1"/>
  <c r="H151" i="9"/>
  <c r="L469" i="2"/>
  <c r="D7" i="18" s="1"/>
  <c r="H151" i="2"/>
  <c r="L469" i="11"/>
  <c r="L151" i="11" s="1"/>
  <c r="H151" i="11"/>
  <c r="C151" i="5"/>
  <c r="C151" i="4"/>
  <c r="D151" i="5"/>
  <c r="D151" i="4"/>
  <c r="L469" i="10"/>
  <c r="L151" i="10" s="1"/>
  <c r="H151" i="10"/>
  <c r="F151" i="5"/>
  <c r="F151" i="4"/>
  <c r="L469" i="4"/>
  <c r="L151" i="4" s="1"/>
  <c r="H151" i="4"/>
  <c r="L469" i="7"/>
  <c r="L151" i="7" s="1"/>
  <c r="H151" i="7"/>
  <c r="L469" i="6"/>
  <c r="L151" i="6" s="1"/>
  <c r="G470" i="12"/>
  <c r="G470" i="7"/>
  <c r="G470" i="3"/>
  <c r="G470" i="2"/>
  <c r="G470" i="8"/>
  <c r="E151" i="5"/>
  <c r="L468" i="9"/>
  <c r="L468" i="10"/>
  <c r="L468" i="8"/>
  <c r="L468" i="1"/>
  <c r="D67" i="18" s="1"/>
  <c r="L468" i="2"/>
  <c r="D6" i="18" s="1"/>
  <c r="L468" i="5"/>
  <c r="D37" i="18" s="1"/>
  <c r="L468" i="6"/>
  <c r="R150" i="15"/>
  <c r="P150" i="15"/>
  <c r="N150" i="15"/>
  <c r="J150" i="15"/>
  <c r="H150" i="15"/>
  <c r="F150" i="15"/>
  <c r="E150" i="15"/>
  <c r="D150" i="15"/>
  <c r="C150" i="15"/>
  <c r="L150" i="14"/>
  <c r="I150" i="14"/>
  <c r="H150" i="14"/>
  <c r="F150" i="14"/>
  <c r="E150" i="14"/>
  <c r="D150" i="14"/>
  <c r="C150" i="14"/>
  <c r="I150" i="11"/>
  <c r="G150" i="11"/>
  <c r="F150" i="11"/>
  <c r="E150" i="11"/>
  <c r="D150" i="11"/>
  <c r="C150" i="11"/>
  <c r="A468" i="15"/>
  <c r="G468" i="15"/>
  <c r="L468" i="15"/>
  <c r="A468" i="9"/>
  <c r="N468" i="9"/>
  <c r="A468" i="13"/>
  <c r="G468" i="13"/>
  <c r="K468" i="13"/>
  <c r="A468" i="3"/>
  <c r="N468" i="3"/>
  <c r="A468" i="14"/>
  <c r="G468" i="14"/>
  <c r="N468" i="14"/>
  <c r="A468" i="10"/>
  <c r="N468" i="10"/>
  <c r="A468" i="8"/>
  <c r="N468" i="8"/>
  <c r="A468" i="7"/>
  <c r="N468" i="7"/>
  <c r="A468" i="1"/>
  <c r="N468" i="1"/>
  <c r="A468" i="11"/>
  <c r="N468" i="11"/>
  <c r="A468" i="2"/>
  <c r="N468" i="2"/>
  <c r="A468" i="4"/>
  <c r="N468" i="4"/>
  <c r="A468" i="5"/>
  <c r="N468" i="5"/>
  <c r="A468" i="12"/>
  <c r="K468" i="12"/>
  <c r="A468" i="6"/>
  <c r="N468" i="6"/>
  <c r="G470" i="5" l="1"/>
  <c r="G469" i="3"/>
  <c r="G151" i="3" s="1"/>
  <c r="G469" i="2"/>
  <c r="G151" i="2" s="1"/>
  <c r="G469" i="8"/>
  <c r="G151" i="8" s="1"/>
  <c r="G469" i="12"/>
  <c r="G151" i="12" s="1"/>
  <c r="G469" i="9"/>
  <c r="G151" i="9" s="1"/>
  <c r="I150" i="6"/>
  <c r="G469" i="1"/>
  <c r="G151" i="1" s="1"/>
  <c r="I150" i="4"/>
  <c r="L469" i="5"/>
  <c r="D38" i="18" s="1"/>
  <c r="H151" i="5"/>
  <c r="G469" i="6"/>
  <c r="G151" i="6" s="1"/>
  <c r="L151" i="2"/>
  <c r="L469" i="1"/>
  <c r="D68" i="18" s="1"/>
  <c r="H151" i="1"/>
  <c r="I150" i="9"/>
  <c r="I150" i="3"/>
  <c r="I150" i="1"/>
  <c r="I150" i="10"/>
  <c r="G469" i="10"/>
  <c r="G151" i="10" s="1"/>
  <c r="G469" i="4"/>
  <c r="G151" i="4" s="1"/>
  <c r="L468" i="11"/>
  <c r="I150" i="2"/>
  <c r="I150" i="7"/>
  <c r="G469" i="7"/>
  <c r="G151" i="7" s="1"/>
  <c r="L468" i="4"/>
  <c r="L468" i="3"/>
  <c r="I150" i="8"/>
  <c r="L468" i="7"/>
  <c r="I150" i="12"/>
  <c r="I50" i="9"/>
  <c r="I50" i="3"/>
  <c r="I50" i="10"/>
  <c r="I50" i="8"/>
  <c r="I50" i="7"/>
  <c r="I50" i="1"/>
  <c r="I50" i="2"/>
  <c r="I50" i="4"/>
  <c r="I50" i="12"/>
  <c r="I50" i="6"/>
  <c r="G469" i="5" l="1"/>
  <c r="G151" i="5" s="1"/>
  <c r="G468" i="12"/>
  <c r="G468" i="9"/>
  <c r="G468" i="1"/>
  <c r="G468" i="10"/>
  <c r="I50" i="5"/>
  <c r="G468" i="7"/>
  <c r="G468" i="3"/>
  <c r="G468" i="2"/>
  <c r="G468" i="8"/>
  <c r="G468" i="6"/>
  <c r="K468" i="16"/>
  <c r="L151" i="1"/>
  <c r="K469" i="16"/>
  <c r="K151" i="16" s="1"/>
  <c r="L151" i="5"/>
  <c r="I150" i="5"/>
  <c r="G468" i="4"/>
  <c r="G467" i="15"/>
  <c r="G467" i="13"/>
  <c r="G467" i="14"/>
  <c r="A467" i="15"/>
  <c r="L467" i="15"/>
  <c r="A467" i="9"/>
  <c r="L467" i="9"/>
  <c r="N467" i="9"/>
  <c r="A467" i="13"/>
  <c r="K467" i="13"/>
  <c r="A467" i="3"/>
  <c r="L467" i="3"/>
  <c r="N467" i="3"/>
  <c r="A467" i="14"/>
  <c r="N467" i="14"/>
  <c r="A467" i="10"/>
  <c r="L467" i="10"/>
  <c r="N467" i="10"/>
  <c r="A467" i="8"/>
  <c r="L467" i="8"/>
  <c r="N467" i="8"/>
  <c r="A467" i="7"/>
  <c r="L467" i="7"/>
  <c r="N467" i="7"/>
  <c r="A467" i="1"/>
  <c r="N467" i="1"/>
  <c r="A467" i="11"/>
  <c r="L467" i="11"/>
  <c r="N467" i="11"/>
  <c r="A467" i="2"/>
  <c r="L467" i="2"/>
  <c r="D5" i="18" s="1"/>
  <c r="N467" i="2"/>
  <c r="A467" i="4"/>
  <c r="L467" i="4"/>
  <c r="N467" i="4"/>
  <c r="A467" i="5"/>
  <c r="N467" i="5"/>
  <c r="A467" i="12"/>
  <c r="K467" i="12"/>
  <c r="A467" i="6"/>
  <c r="L467" i="6"/>
  <c r="N467" i="6"/>
  <c r="G26" i="15" l="1"/>
  <c r="G150" i="15"/>
  <c r="G468" i="5"/>
  <c r="L467" i="1"/>
  <c r="D66" i="18" s="1"/>
  <c r="L467" i="5"/>
  <c r="D36" i="18" s="1"/>
  <c r="G466" i="13"/>
  <c r="G466" i="14"/>
  <c r="H50" i="9"/>
  <c r="F50" i="9"/>
  <c r="E50" i="9"/>
  <c r="D50" i="9"/>
  <c r="C50" i="9"/>
  <c r="H50" i="3"/>
  <c r="F50" i="3"/>
  <c r="E50" i="3"/>
  <c r="D50" i="3"/>
  <c r="C50" i="3"/>
  <c r="H50" i="10"/>
  <c r="F50" i="10"/>
  <c r="E50" i="10"/>
  <c r="D50" i="10"/>
  <c r="C50" i="10"/>
  <c r="H50" i="8"/>
  <c r="F50" i="8"/>
  <c r="E50" i="8"/>
  <c r="D50" i="8"/>
  <c r="C50" i="8"/>
  <c r="H50" i="7"/>
  <c r="F50" i="7"/>
  <c r="E50" i="7"/>
  <c r="D50" i="7"/>
  <c r="C50" i="7"/>
  <c r="F50" i="1"/>
  <c r="E50" i="1"/>
  <c r="D50" i="1"/>
  <c r="C50" i="1"/>
  <c r="H50" i="11"/>
  <c r="H50" i="2"/>
  <c r="F50" i="2"/>
  <c r="E50" i="2"/>
  <c r="D50" i="2"/>
  <c r="C50" i="2"/>
  <c r="H50" i="4"/>
  <c r="F50" i="4"/>
  <c r="E50" i="4"/>
  <c r="D50" i="4"/>
  <c r="C50" i="4"/>
  <c r="H50" i="12"/>
  <c r="F50" i="12"/>
  <c r="E50" i="12"/>
  <c r="D50" i="12"/>
  <c r="C50" i="12"/>
  <c r="H50" i="6"/>
  <c r="F50" i="6"/>
  <c r="E50" i="6"/>
  <c r="D50" i="6"/>
  <c r="C50" i="6"/>
  <c r="L465" i="15"/>
  <c r="A50" i="15"/>
  <c r="N50" i="9"/>
  <c r="A50" i="9"/>
  <c r="A50" i="13"/>
  <c r="N50" i="3"/>
  <c r="A50" i="3"/>
  <c r="N50" i="14"/>
  <c r="A50" i="14"/>
  <c r="N50" i="10"/>
  <c r="A50" i="10"/>
  <c r="N50" i="8"/>
  <c r="A50" i="8"/>
  <c r="N50" i="7"/>
  <c r="A50" i="7"/>
  <c r="N50" i="1"/>
  <c r="A50" i="1"/>
  <c r="N50" i="11"/>
  <c r="A50" i="11"/>
  <c r="N50" i="2"/>
  <c r="A50" i="2"/>
  <c r="N50" i="4"/>
  <c r="A50" i="4"/>
  <c r="G26" i="14" l="1"/>
  <c r="G150" i="14"/>
  <c r="K467" i="16"/>
  <c r="G467" i="8"/>
  <c r="G467" i="12"/>
  <c r="G467" i="9"/>
  <c r="G467" i="1"/>
  <c r="G467" i="10"/>
  <c r="G467" i="2"/>
  <c r="C150" i="6"/>
  <c r="C26" i="6"/>
  <c r="D150" i="6"/>
  <c r="D26" i="6"/>
  <c r="E150" i="6"/>
  <c r="E26" i="6"/>
  <c r="F150" i="6"/>
  <c r="F26" i="6"/>
  <c r="G467" i="7"/>
  <c r="H26" i="6"/>
  <c r="H150" i="6"/>
  <c r="G467" i="6"/>
  <c r="G467" i="3"/>
  <c r="E26" i="12"/>
  <c r="H26" i="8"/>
  <c r="E26" i="9"/>
  <c r="H26" i="11"/>
  <c r="F26" i="12"/>
  <c r="C26" i="1"/>
  <c r="F26" i="9"/>
  <c r="H26" i="9"/>
  <c r="E26" i="1"/>
  <c r="D26" i="10"/>
  <c r="F26" i="1"/>
  <c r="E26" i="10"/>
  <c r="H26" i="12"/>
  <c r="C26" i="4"/>
  <c r="D26" i="4"/>
  <c r="F26" i="10"/>
  <c r="H26" i="10"/>
  <c r="C26" i="10"/>
  <c r="C26" i="7"/>
  <c r="F26" i="4"/>
  <c r="D26" i="7"/>
  <c r="E26" i="7"/>
  <c r="C26" i="3"/>
  <c r="F26" i="7"/>
  <c r="D26" i="3"/>
  <c r="H26" i="7"/>
  <c r="E26" i="3"/>
  <c r="H26" i="4"/>
  <c r="C26" i="2"/>
  <c r="D26" i="2"/>
  <c r="F26" i="3"/>
  <c r="H26" i="3"/>
  <c r="E26" i="4"/>
  <c r="C26" i="8"/>
  <c r="F26" i="2"/>
  <c r="D26" i="8"/>
  <c r="H26" i="2"/>
  <c r="E26" i="8"/>
  <c r="C26" i="9"/>
  <c r="D26" i="1"/>
  <c r="E26" i="2"/>
  <c r="C26" i="12"/>
  <c r="D26" i="12"/>
  <c r="F26" i="8"/>
  <c r="D26" i="9"/>
  <c r="F150" i="9"/>
  <c r="H150" i="9"/>
  <c r="H150" i="12"/>
  <c r="D150" i="1"/>
  <c r="E150" i="1"/>
  <c r="D150" i="10"/>
  <c r="C150" i="10"/>
  <c r="C150" i="4"/>
  <c r="F150" i="1"/>
  <c r="E150" i="10"/>
  <c r="F150" i="10"/>
  <c r="H150" i="10"/>
  <c r="E150" i="4"/>
  <c r="C150" i="7"/>
  <c r="F150" i="4"/>
  <c r="D150" i="7"/>
  <c r="H150" i="4"/>
  <c r="C150" i="3"/>
  <c r="F150" i="7"/>
  <c r="D150" i="3"/>
  <c r="H150" i="7"/>
  <c r="E150" i="3"/>
  <c r="C150" i="1"/>
  <c r="E150" i="7"/>
  <c r="C150" i="2"/>
  <c r="D150" i="2"/>
  <c r="F150" i="3"/>
  <c r="H150" i="3"/>
  <c r="F150" i="12"/>
  <c r="D150" i="4"/>
  <c r="E150" i="2"/>
  <c r="C150" i="8"/>
  <c r="F150" i="2"/>
  <c r="D150" i="8"/>
  <c r="E150" i="12"/>
  <c r="C150" i="12"/>
  <c r="C150" i="9"/>
  <c r="H150" i="2"/>
  <c r="E150" i="8"/>
  <c r="D150" i="12"/>
  <c r="F150" i="8"/>
  <c r="D150" i="9"/>
  <c r="H150" i="11"/>
  <c r="H150" i="8"/>
  <c r="E150" i="9"/>
  <c r="H50" i="1"/>
  <c r="E50" i="5"/>
  <c r="C50" i="5"/>
  <c r="D50" i="5"/>
  <c r="F50" i="5"/>
  <c r="H50" i="5"/>
  <c r="G467" i="4"/>
  <c r="L150" i="15"/>
  <c r="L152" i="15"/>
  <c r="L153" i="15"/>
  <c r="A153" i="15"/>
  <c r="A150" i="15"/>
  <c r="A151" i="15"/>
  <c r="A152" i="15"/>
  <c r="N150" i="9"/>
  <c r="N151" i="9"/>
  <c r="N152" i="9"/>
  <c r="N153" i="9"/>
  <c r="A153" i="9"/>
  <c r="A150" i="9"/>
  <c r="A151" i="9"/>
  <c r="A152" i="9"/>
  <c r="K145" i="13"/>
  <c r="K146" i="13"/>
  <c r="K147" i="13"/>
  <c r="K148" i="13"/>
  <c r="K150" i="13"/>
  <c r="K151" i="13"/>
  <c r="K152" i="13"/>
  <c r="K153" i="13"/>
  <c r="A150" i="13"/>
  <c r="A151" i="13"/>
  <c r="A152" i="13"/>
  <c r="A153" i="13"/>
  <c r="N150" i="3"/>
  <c r="N151" i="3"/>
  <c r="N152" i="3"/>
  <c r="N153" i="3"/>
  <c r="A153" i="3"/>
  <c r="A146" i="3"/>
  <c r="A147" i="3"/>
  <c r="A148" i="3"/>
  <c r="A150" i="3"/>
  <c r="A151" i="3"/>
  <c r="A152" i="3"/>
  <c r="A150" i="14"/>
  <c r="A151" i="14"/>
  <c r="A152" i="14"/>
  <c r="A153" i="14"/>
  <c r="N150" i="10"/>
  <c r="N151" i="10"/>
  <c r="N152" i="10"/>
  <c r="N153" i="10"/>
  <c r="A150" i="10"/>
  <c r="A151" i="10"/>
  <c r="A152" i="10"/>
  <c r="A153" i="10"/>
  <c r="N150" i="8"/>
  <c r="N151" i="8"/>
  <c r="N152" i="8"/>
  <c r="N153" i="8"/>
  <c r="A150" i="8"/>
  <c r="A151" i="8"/>
  <c r="A152" i="8"/>
  <c r="A153" i="8"/>
  <c r="N149" i="7"/>
  <c r="A150" i="7"/>
  <c r="N150" i="7"/>
  <c r="A151" i="7"/>
  <c r="N151" i="7"/>
  <c r="A152" i="7"/>
  <c r="N152" i="7"/>
  <c r="A153" i="7"/>
  <c r="N153" i="7"/>
  <c r="N150" i="1"/>
  <c r="N151" i="1"/>
  <c r="N152" i="1"/>
  <c r="N153" i="1"/>
  <c r="A150" i="1"/>
  <c r="A151" i="1"/>
  <c r="A152" i="1"/>
  <c r="A153" i="1"/>
  <c r="A150" i="11"/>
  <c r="A151" i="11"/>
  <c r="A152" i="11"/>
  <c r="A153" i="11"/>
  <c r="N153" i="2"/>
  <c r="A153" i="2"/>
  <c r="A150" i="2"/>
  <c r="N150" i="2"/>
  <c r="A151" i="2"/>
  <c r="N151" i="2"/>
  <c r="A152" i="2"/>
  <c r="N152" i="2"/>
  <c r="A153" i="4"/>
  <c r="N153" i="4"/>
  <c r="A150" i="4"/>
  <c r="N150" i="4"/>
  <c r="A151" i="4"/>
  <c r="N151" i="4"/>
  <c r="A152" i="4"/>
  <c r="N152" i="4"/>
  <c r="A150" i="5"/>
  <c r="N150" i="5"/>
  <c r="A151" i="5"/>
  <c r="N151" i="5"/>
  <c r="A152" i="5"/>
  <c r="N152" i="5"/>
  <c r="A153" i="5"/>
  <c r="N153" i="5"/>
  <c r="A50" i="5"/>
  <c r="N50" i="5"/>
  <c r="A150" i="12"/>
  <c r="K150" i="12"/>
  <c r="A151" i="12"/>
  <c r="K151" i="12"/>
  <c r="A152" i="12"/>
  <c r="K152" i="12"/>
  <c r="A153" i="12"/>
  <c r="K153" i="12"/>
  <c r="A50" i="12"/>
  <c r="K50" i="12"/>
  <c r="A466" i="12"/>
  <c r="K466" i="12"/>
  <c r="A465" i="12"/>
  <c r="K465" i="12"/>
  <c r="N466" i="9"/>
  <c r="A466" i="9"/>
  <c r="A466" i="15"/>
  <c r="L466" i="15"/>
  <c r="A465" i="15"/>
  <c r="A465" i="9"/>
  <c r="N465" i="9"/>
  <c r="L466" i="9"/>
  <c r="L50" i="9" s="1"/>
  <c r="A465" i="13"/>
  <c r="K465" i="13"/>
  <c r="A466" i="13"/>
  <c r="K466" i="13"/>
  <c r="A465" i="3"/>
  <c r="N465" i="3"/>
  <c r="A466" i="3"/>
  <c r="L466" i="3"/>
  <c r="L50" i="3" s="1"/>
  <c r="N466" i="3"/>
  <c r="A465" i="14"/>
  <c r="N465" i="14"/>
  <c r="A466" i="14"/>
  <c r="N466" i="14"/>
  <c r="A465" i="10"/>
  <c r="N465" i="10"/>
  <c r="A466" i="10"/>
  <c r="L466" i="10"/>
  <c r="L50" i="10" s="1"/>
  <c r="N466" i="10"/>
  <c r="A465" i="8"/>
  <c r="N465" i="8"/>
  <c r="A466" i="8"/>
  <c r="L466" i="8"/>
  <c r="L50" i="8" s="1"/>
  <c r="N466" i="8"/>
  <c r="A465" i="7"/>
  <c r="N465" i="7"/>
  <c r="A466" i="7"/>
  <c r="L466" i="7"/>
  <c r="L50" i="7" s="1"/>
  <c r="N466" i="7"/>
  <c r="A465" i="1"/>
  <c r="N465" i="1"/>
  <c r="A466" i="1"/>
  <c r="N466" i="1"/>
  <c r="A465" i="11"/>
  <c r="N465" i="11"/>
  <c r="A466" i="11"/>
  <c r="L466" i="11"/>
  <c r="L50" i="11" s="1"/>
  <c r="N466" i="11"/>
  <c r="A465" i="2"/>
  <c r="N465" i="2"/>
  <c r="A466" i="2"/>
  <c r="L466" i="2"/>
  <c r="L50" i="2" s="1"/>
  <c r="N466" i="2"/>
  <c r="A465" i="4"/>
  <c r="N465" i="4"/>
  <c r="A466" i="4"/>
  <c r="L466" i="4"/>
  <c r="L50" i="4" s="1"/>
  <c r="N466" i="4"/>
  <c r="A466" i="5"/>
  <c r="N466" i="5"/>
  <c r="A465" i="5"/>
  <c r="N465" i="5"/>
  <c r="A50" i="6"/>
  <c r="N153" i="6"/>
  <c r="A153" i="6"/>
  <c r="N152" i="6"/>
  <c r="A152" i="6"/>
  <c r="N151" i="6"/>
  <c r="A151" i="6"/>
  <c r="N150" i="6"/>
  <c r="A150" i="6"/>
  <c r="A166" i="6"/>
  <c r="N466" i="6"/>
  <c r="L466" i="6"/>
  <c r="L50" i="6" s="1"/>
  <c r="A466" i="6"/>
  <c r="N465" i="6"/>
  <c r="A465" i="6"/>
  <c r="N30" i="6"/>
  <c r="A30" i="12"/>
  <c r="K30" i="12"/>
  <c r="A30" i="5"/>
  <c r="N30" i="5"/>
  <c r="A30" i="4"/>
  <c r="N30" i="4"/>
  <c r="A30" i="2"/>
  <c r="N30" i="2"/>
  <c r="D4" i="18" l="1"/>
  <c r="L26" i="6"/>
  <c r="L150" i="6"/>
  <c r="G467" i="5"/>
  <c r="H26" i="5"/>
  <c r="D26" i="5"/>
  <c r="E26" i="5"/>
  <c r="L26" i="8"/>
  <c r="L26" i="10"/>
  <c r="F26" i="5"/>
  <c r="L26" i="9"/>
  <c r="H26" i="1"/>
  <c r="L26" i="7"/>
  <c r="L26" i="11"/>
  <c r="L26" i="4"/>
  <c r="C26" i="5"/>
  <c r="L26" i="2"/>
  <c r="L26" i="3"/>
  <c r="L150" i="7"/>
  <c r="L150" i="3"/>
  <c r="L150" i="8"/>
  <c r="H150" i="5"/>
  <c r="L150" i="11"/>
  <c r="F150" i="5"/>
  <c r="L150" i="2"/>
  <c r="D150" i="5"/>
  <c r="L150" i="10"/>
  <c r="E150" i="5"/>
  <c r="C150" i="5"/>
  <c r="L150" i="9"/>
  <c r="H150" i="1"/>
  <c r="L150" i="4"/>
  <c r="L466" i="1"/>
  <c r="L50" i="1" s="1"/>
  <c r="L466" i="5"/>
  <c r="L50" i="5" s="1"/>
  <c r="D35" i="18" l="1"/>
  <c r="D65" i="18"/>
  <c r="K466" i="16"/>
  <c r="K50" i="16" s="1"/>
  <c r="L26" i="5"/>
  <c r="L26" i="1"/>
  <c r="L150" i="5"/>
  <c r="L150" i="1"/>
  <c r="L113" i="9"/>
  <c r="L112" i="9"/>
  <c r="L111" i="9"/>
  <c r="L110" i="9"/>
  <c r="L108" i="9"/>
  <c r="L107" i="9"/>
  <c r="L106" i="9"/>
  <c r="L105" i="9"/>
  <c r="L103" i="9"/>
  <c r="L102" i="9"/>
  <c r="L101" i="9"/>
  <c r="L100" i="9"/>
  <c r="L98" i="9"/>
  <c r="L97" i="9"/>
  <c r="L96" i="9"/>
  <c r="L95" i="9"/>
  <c r="L15" i="9" s="1"/>
  <c r="L113" i="3"/>
  <c r="L112" i="3"/>
  <c r="L111" i="3"/>
  <c r="L110" i="3"/>
  <c r="L108" i="3"/>
  <c r="L107" i="3"/>
  <c r="L106" i="3"/>
  <c r="L105" i="3"/>
  <c r="L103" i="3"/>
  <c r="L102" i="3"/>
  <c r="L101" i="3"/>
  <c r="L100" i="3"/>
  <c r="L98" i="3"/>
  <c r="L97" i="3"/>
  <c r="L96" i="3"/>
  <c r="L95" i="3"/>
  <c r="L15" i="3" s="1"/>
  <c r="K26" i="16" l="1"/>
  <c r="K150" i="16"/>
  <c r="T366" i="9"/>
  <c r="T367" i="9"/>
  <c r="U324" i="9"/>
  <c r="T324" i="9" s="1"/>
  <c r="U325" i="9"/>
  <c r="T325" i="9" s="1"/>
  <c r="U326" i="9"/>
  <c r="T326" i="9" s="1"/>
  <c r="U327" i="9"/>
  <c r="T327" i="9" s="1"/>
  <c r="U328" i="9"/>
  <c r="T328" i="9" s="1"/>
  <c r="U329" i="9"/>
  <c r="T329" i="9" s="1"/>
  <c r="U330" i="9"/>
  <c r="T330" i="9" s="1"/>
  <c r="U331" i="9"/>
  <c r="T331" i="9" s="1"/>
  <c r="U332" i="9"/>
  <c r="T332" i="9" s="1"/>
  <c r="U333" i="9"/>
  <c r="T333" i="9" s="1"/>
  <c r="U334" i="9"/>
  <c r="T334" i="9" s="1"/>
  <c r="U336" i="9"/>
  <c r="T336" i="9" s="1"/>
  <c r="U337" i="9"/>
  <c r="T337" i="9" s="1"/>
  <c r="U338" i="9"/>
  <c r="T338" i="9" s="1"/>
  <c r="U339" i="9"/>
  <c r="T339" i="9" s="1"/>
  <c r="U340" i="9"/>
  <c r="T340" i="9" s="1"/>
  <c r="U341" i="9"/>
  <c r="T341" i="9" s="1"/>
  <c r="U342" i="9"/>
  <c r="T342" i="9" s="1"/>
  <c r="U343" i="9"/>
  <c r="T343" i="9" s="1"/>
  <c r="U344" i="9"/>
  <c r="T344" i="9" s="1"/>
  <c r="U345" i="9"/>
  <c r="T345" i="9" s="1"/>
  <c r="U346" i="9"/>
  <c r="T346" i="9" s="1"/>
  <c r="U347" i="9"/>
  <c r="T347" i="9" s="1"/>
  <c r="U349" i="9"/>
  <c r="T349" i="9" s="1"/>
  <c r="U350" i="9"/>
  <c r="T350" i="9" s="1"/>
  <c r="U351" i="9"/>
  <c r="T351" i="9" s="1"/>
  <c r="U352" i="9"/>
  <c r="T352" i="9" s="1"/>
  <c r="U353" i="9"/>
  <c r="T353" i="9" s="1"/>
  <c r="U354" i="9"/>
  <c r="T354" i="9" s="1"/>
  <c r="U355" i="9"/>
  <c r="T355" i="9" s="1"/>
  <c r="U356" i="9"/>
  <c r="T356" i="9" s="1"/>
  <c r="U357" i="9"/>
  <c r="T357" i="9" s="1"/>
  <c r="U358" i="9"/>
  <c r="T358" i="9" s="1"/>
  <c r="U359" i="9"/>
  <c r="T359" i="9" s="1"/>
  <c r="U360" i="9"/>
  <c r="T360" i="9" s="1"/>
  <c r="U362" i="9"/>
  <c r="T362" i="9" s="1"/>
  <c r="U363" i="9"/>
  <c r="T363" i="9" s="1"/>
  <c r="U364" i="9"/>
  <c r="T364" i="9" s="1"/>
  <c r="U365" i="9"/>
  <c r="T365" i="9" s="1"/>
  <c r="U366" i="9"/>
  <c r="U367" i="9"/>
  <c r="U368" i="9"/>
  <c r="T368" i="9" s="1"/>
  <c r="U369" i="9"/>
  <c r="T369" i="9" s="1"/>
  <c r="U370" i="9"/>
  <c r="T370" i="9" s="1"/>
  <c r="U371" i="9"/>
  <c r="T371" i="9" s="1"/>
  <c r="U372" i="9"/>
  <c r="T372" i="9" s="1"/>
  <c r="U373" i="9"/>
  <c r="T373" i="9" s="1"/>
  <c r="U323" i="9"/>
  <c r="T323" i="9" s="1"/>
  <c r="H98" i="9" l="1"/>
  <c r="H97" i="9"/>
  <c r="H96" i="9"/>
  <c r="H95" i="9"/>
  <c r="P324" i="9"/>
  <c r="P325" i="9"/>
  <c r="P326" i="9"/>
  <c r="P327" i="9"/>
  <c r="P328" i="9"/>
  <c r="P329" i="9"/>
  <c r="P330" i="9"/>
  <c r="P331" i="9"/>
  <c r="P332" i="9"/>
  <c r="P333" i="9"/>
  <c r="P334" i="9"/>
  <c r="P336" i="9"/>
  <c r="P337" i="9"/>
  <c r="P338" i="9"/>
  <c r="P339" i="9"/>
  <c r="P340" i="9"/>
  <c r="P341" i="9"/>
  <c r="P342" i="9"/>
  <c r="P343" i="9"/>
  <c r="P344" i="9"/>
  <c r="P345" i="9"/>
  <c r="P346" i="9"/>
  <c r="P347" i="9"/>
  <c r="P349" i="9"/>
  <c r="P350" i="9"/>
  <c r="P351" i="9"/>
  <c r="P352" i="9"/>
  <c r="P353" i="9"/>
  <c r="P354" i="9"/>
  <c r="P355" i="9"/>
  <c r="P356" i="9"/>
  <c r="P357" i="9"/>
  <c r="P358" i="9"/>
  <c r="P359" i="9"/>
  <c r="P360" i="9"/>
  <c r="P362" i="9"/>
  <c r="P363" i="9"/>
  <c r="P364" i="9"/>
  <c r="P365" i="9"/>
  <c r="P366" i="9"/>
  <c r="P367" i="9"/>
  <c r="P368" i="9"/>
  <c r="P369" i="9"/>
  <c r="P370" i="9"/>
  <c r="P371" i="9"/>
  <c r="P372" i="9"/>
  <c r="P373" i="9"/>
  <c r="P323" i="9"/>
  <c r="H43" i="9"/>
  <c r="H44" i="9"/>
  <c r="H45" i="9"/>
  <c r="H47" i="9"/>
  <c r="H48" i="9"/>
  <c r="H98" i="3"/>
  <c r="H97" i="3"/>
  <c r="H96" i="3"/>
  <c r="H95" i="3"/>
  <c r="H46" i="3"/>
  <c r="H47" i="3"/>
  <c r="H48" i="3"/>
  <c r="H49" i="3"/>
  <c r="H49" i="9" l="1"/>
  <c r="H45" i="3"/>
  <c r="H44" i="3"/>
  <c r="H46" i="9"/>
  <c r="H43" i="3"/>
  <c r="H15" i="9"/>
  <c r="H15" i="3"/>
  <c r="L464" i="9" l="1"/>
  <c r="L464" i="10"/>
  <c r="L464" i="8"/>
  <c r="L464" i="6"/>
  <c r="R148" i="15"/>
  <c r="P148" i="15"/>
  <c r="N148" i="15"/>
  <c r="J148" i="15"/>
  <c r="J25" i="15" s="1"/>
  <c r="N148" i="9"/>
  <c r="H148" i="15"/>
  <c r="F148" i="15"/>
  <c r="E148" i="15"/>
  <c r="D148" i="15"/>
  <c r="C148" i="15"/>
  <c r="L148" i="14"/>
  <c r="I148" i="14"/>
  <c r="I25" i="14" s="1"/>
  <c r="H148" i="14"/>
  <c r="F148" i="14"/>
  <c r="E148" i="14"/>
  <c r="D148" i="14"/>
  <c r="C148" i="14"/>
  <c r="I148" i="11"/>
  <c r="I25" i="11" s="1"/>
  <c r="G148" i="11"/>
  <c r="F148" i="11"/>
  <c r="E148" i="11"/>
  <c r="D148" i="11"/>
  <c r="C148" i="11"/>
  <c r="A464" i="15"/>
  <c r="G464" i="15"/>
  <c r="L464" i="15"/>
  <c r="A464" i="9"/>
  <c r="N464" i="9"/>
  <c r="A464" i="13"/>
  <c r="G464" i="13"/>
  <c r="K464" i="13"/>
  <c r="A464" i="3"/>
  <c r="N464" i="3"/>
  <c r="A464" i="14"/>
  <c r="G464" i="14"/>
  <c r="N464" i="14"/>
  <c r="A464" i="10"/>
  <c r="N464" i="10"/>
  <c r="A464" i="8"/>
  <c r="N464" i="8"/>
  <c r="A464" i="7"/>
  <c r="N464" i="7"/>
  <c r="A464" i="1"/>
  <c r="N464" i="1"/>
  <c r="A464" i="11"/>
  <c r="N464" i="11"/>
  <c r="A464" i="2"/>
  <c r="N464" i="2"/>
  <c r="A464" i="4"/>
  <c r="N464" i="4"/>
  <c r="A464" i="5"/>
  <c r="N464" i="5"/>
  <c r="A464" i="12"/>
  <c r="K464" i="12"/>
  <c r="A464" i="6"/>
  <c r="N464" i="6"/>
  <c r="L464" i="1" l="1"/>
  <c r="I148" i="6"/>
  <c r="I25" i="6" s="1"/>
  <c r="G466" i="6"/>
  <c r="G50" i="6" s="1"/>
  <c r="G466" i="10"/>
  <c r="G50" i="10" s="1"/>
  <c r="G466" i="7"/>
  <c r="G50" i="7" s="1"/>
  <c r="G466" i="3"/>
  <c r="G50" i="3" s="1"/>
  <c r="G466" i="2"/>
  <c r="G50" i="2" s="1"/>
  <c r="G466" i="8"/>
  <c r="G50" i="8" s="1"/>
  <c r="G466" i="12"/>
  <c r="G50" i="12" s="1"/>
  <c r="G466" i="1"/>
  <c r="G50" i="1" s="1"/>
  <c r="G466" i="9"/>
  <c r="G50" i="9" s="1"/>
  <c r="I148" i="4"/>
  <c r="I25" i="4" s="1"/>
  <c r="G466" i="4"/>
  <c r="G50" i="4" s="1"/>
  <c r="I148" i="8"/>
  <c r="I25" i="8" s="1"/>
  <c r="L464" i="2"/>
  <c r="I148" i="2"/>
  <c r="I25" i="2" s="1"/>
  <c r="I148" i="10"/>
  <c r="I25" i="10" s="1"/>
  <c r="I148" i="3"/>
  <c r="I25" i="3" s="1"/>
  <c r="I148" i="1"/>
  <c r="I25" i="1" s="1"/>
  <c r="I148" i="9"/>
  <c r="I25" i="9" s="1"/>
  <c r="L464" i="11"/>
  <c r="I148" i="12"/>
  <c r="I25" i="12" s="1"/>
  <c r="L464" i="3"/>
  <c r="I148" i="7"/>
  <c r="I25" i="7" s="1"/>
  <c r="L464" i="7"/>
  <c r="L464" i="4"/>
  <c r="L464" i="5"/>
  <c r="L463" i="9"/>
  <c r="L463" i="3"/>
  <c r="L463" i="10"/>
  <c r="L463" i="8"/>
  <c r="L463" i="7"/>
  <c r="L463" i="11"/>
  <c r="L463" i="2"/>
  <c r="L463" i="6"/>
  <c r="A463" i="15"/>
  <c r="G463" i="15"/>
  <c r="L463" i="15"/>
  <c r="A463" i="9"/>
  <c r="N463" i="9"/>
  <c r="A463" i="13"/>
  <c r="G463" i="13"/>
  <c r="K463" i="13"/>
  <c r="A463" i="3"/>
  <c r="N463" i="3"/>
  <c r="A463" i="14"/>
  <c r="G463" i="14"/>
  <c r="N463" i="14"/>
  <c r="A463" i="10"/>
  <c r="N463" i="10"/>
  <c r="A463" i="8"/>
  <c r="N463" i="8"/>
  <c r="A463" i="7"/>
  <c r="N463" i="7"/>
  <c r="A463" i="1"/>
  <c r="N463" i="1"/>
  <c r="A463" i="11"/>
  <c r="N463" i="11"/>
  <c r="A463" i="2"/>
  <c r="N463" i="2"/>
  <c r="A463" i="4"/>
  <c r="N463" i="4"/>
  <c r="A463" i="5"/>
  <c r="N463" i="5"/>
  <c r="A463" i="12"/>
  <c r="K463" i="12"/>
  <c r="A463" i="6"/>
  <c r="N463" i="6"/>
  <c r="G150" i="10" l="1"/>
  <c r="K464" i="16"/>
  <c r="G26" i="6"/>
  <c r="G150" i="6"/>
  <c r="G150" i="3"/>
  <c r="G150" i="7"/>
  <c r="G26" i="9"/>
  <c r="G26" i="1"/>
  <c r="G26" i="12"/>
  <c r="G26" i="4"/>
  <c r="G26" i="8"/>
  <c r="G150" i="9"/>
  <c r="G150" i="8"/>
  <c r="G26" i="2"/>
  <c r="G150" i="2"/>
  <c r="G26" i="3"/>
  <c r="G150" i="12"/>
  <c r="G26" i="7"/>
  <c r="G150" i="1"/>
  <c r="G26" i="10"/>
  <c r="G464" i="12"/>
  <c r="G464" i="8"/>
  <c r="G464" i="9"/>
  <c r="G464" i="1"/>
  <c r="G464" i="10"/>
  <c r="G464" i="6"/>
  <c r="G464" i="7"/>
  <c r="G464" i="3"/>
  <c r="G150" i="4"/>
  <c r="I148" i="5"/>
  <c r="I25" i="5" s="1"/>
  <c r="G466" i="5"/>
  <c r="G50" i="5" s="1"/>
  <c r="G464" i="2"/>
  <c r="L463" i="5"/>
  <c r="G464" i="4"/>
  <c r="H148" i="11"/>
  <c r="L463" i="1"/>
  <c r="L463" i="4"/>
  <c r="F148" i="9"/>
  <c r="E148" i="9"/>
  <c r="D148" i="9"/>
  <c r="C148" i="9"/>
  <c r="F148" i="3"/>
  <c r="E148" i="3"/>
  <c r="D148" i="3"/>
  <c r="C148" i="3"/>
  <c r="F148" i="10"/>
  <c r="E148" i="10"/>
  <c r="D148" i="10"/>
  <c r="C148" i="10"/>
  <c r="F148" i="8"/>
  <c r="E148" i="8"/>
  <c r="D148" i="8"/>
  <c r="C148" i="8"/>
  <c r="F148" i="7"/>
  <c r="E148" i="7"/>
  <c r="D148" i="7"/>
  <c r="C148" i="7"/>
  <c r="F148" i="1"/>
  <c r="E148" i="1"/>
  <c r="D148" i="1"/>
  <c r="C148" i="1"/>
  <c r="H148" i="2"/>
  <c r="F148" i="2"/>
  <c r="E148" i="2"/>
  <c r="D148" i="2"/>
  <c r="C148" i="2"/>
  <c r="H148" i="12"/>
  <c r="F148" i="12"/>
  <c r="E148" i="12"/>
  <c r="D148" i="12"/>
  <c r="C148" i="12"/>
  <c r="H148" i="6"/>
  <c r="F148" i="6"/>
  <c r="E148" i="6"/>
  <c r="D148" i="6"/>
  <c r="C148" i="6"/>
  <c r="A462" i="15"/>
  <c r="G462" i="15"/>
  <c r="G148" i="15" s="1"/>
  <c r="L462" i="15"/>
  <c r="A462" i="9"/>
  <c r="N462" i="9"/>
  <c r="A462" i="13"/>
  <c r="G462" i="13"/>
  <c r="K462" i="13"/>
  <c r="A462" i="3"/>
  <c r="N462" i="3"/>
  <c r="A462" i="14"/>
  <c r="G462" i="14"/>
  <c r="G148" i="14" s="1"/>
  <c r="N462" i="14"/>
  <c r="A462" i="10"/>
  <c r="N462" i="10"/>
  <c r="A462" i="8"/>
  <c r="N462" i="8"/>
  <c r="A462" i="7"/>
  <c r="N462" i="7"/>
  <c r="A462" i="1"/>
  <c r="N462" i="1"/>
  <c r="A462" i="11"/>
  <c r="L462" i="11"/>
  <c r="L148" i="11" s="1"/>
  <c r="N462" i="11"/>
  <c r="A462" i="2"/>
  <c r="N462" i="2"/>
  <c r="A462" i="4"/>
  <c r="N462" i="4"/>
  <c r="A462" i="5"/>
  <c r="N462" i="5"/>
  <c r="N461" i="5"/>
  <c r="A462" i="12"/>
  <c r="K462" i="12"/>
  <c r="A462" i="6"/>
  <c r="N462" i="6"/>
  <c r="G464" i="5" l="1"/>
  <c r="K463" i="16"/>
  <c r="G26" i="5"/>
  <c r="G463" i="2"/>
  <c r="G463" i="8"/>
  <c r="G463" i="9"/>
  <c r="G463" i="6"/>
  <c r="G463" i="12"/>
  <c r="G463" i="1"/>
  <c r="G463" i="10"/>
  <c r="G463" i="7"/>
  <c r="G463" i="3"/>
  <c r="G150" i="5"/>
  <c r="L462" i="2"/>
  <c r="F148" i="5"/>
  <c r="F148" i="4"/>
  <c r="L462" i="8"/>
  <c r="L148" i="8" s="1"/>
  <c r="H148" i="8"/>
  <c r="L462" i="9"/>
  <c r="L148" i="9" s="1"/>
  <c r="H148" i="9"/>
  <c r="C148" i="5"/>
  <c r="C148" i="4"/>
  <c r="L462" i="6"/>
  <c r="L148" i="6" s="1"/>
  <c r="L462" i="10"/>
  <c r="L148" i="10" s="1"/>
  <c r="H148" i="10"/>
  <c r="L462" i="4"/>
  <c r="L148" i="4" s="1"/>
  <c r="H148" i="4"/>
  <c r="D148" i="5"/>
  <c r="D148" i="4"/>
  <c r="E148" i="5"/>
  <c r="E148" i="4"/>
  <c r="L462" i="7"/>
  <c r="L148" i="7" s="1"/>
  <c r="H148" i="7"/>
  <c r="L462" i="3"/>
  <c r="L148" i="3" s="1"/>
  <c r="H148" i="3"/>
  <c r="G463" i="4"/>
  <c r="A48" i="5"/>
  <c r="I147" i="14"/>
  <c r="I147" i="11"/>
  <c r="L461" i="5"/>
  <c r="I147" i="6" l="1"/>
  <c r="G463" i="5"/>
  <c r="I147" i="2"/>
  <c r="I147" i="12"/>
  <c r="I147" i="10"/>
  <c r="I147" i="7"/>
  <c r="I147" i="1"/>
  <c r="G462" i="9"/>
  <c r="G148" i="9" s="1"/>
  <c r="I147" i="9"/>
  <c r="L148" i="2"/>
  <c r="L462" i="1"/>
  <c r="H148" i="1"/>
  <c r="L462" i="5"/>
  <c r="H148" i="5"/>
  <c r="I147" i="3"/>
  <c r="G462" i="3"/>
  <c r="G148" i="3" s="1"/>
  <c r="G462" i="12"/>
  <c r="G148" i="12" s="1"/>
  <c r="G462" i="7"/>
  <c r="G148" i="7" s="1"/>
  <c r="G462" i="6"/>
  <c r="G148" i="6" s="1"/>
  <c r="G462" i="4"/>
  <c r="G148" i="4" s="1"/>
  <c r="I147" i="8"/>
  <c r="G462" i="8"/>
  <c r="G148" i="8" s="1"/>
  <c r="G462" i="10"/>
  <c r="G148" i="10" s="1"/>
  <c r="G462" i="1"/>
  <c r="G148" i="1" s="1"/>
  <c r="G462" i="2"/>
  <c r="G148" i="2" s="1"/>
  <c r="I147" i="4"/>
  <c r="R147" i="15"/>
  <c r="P147" i="15"/>
  <c r="N147" i="15"/>
  <c r="J147" i="15"/>
  <c r="L147" i="15"/>
  <c r="H147" i="15"/>
  <c r="F147" i="15"/>
  <c r="E147" i="15"/>
  <c r="D147" i="15"/>
  <c r="C147" i="15"/>
  <c r="L147" i="14"/>
  <c r="H147" i="14"/>
  <c r="F147" i="14"/>
  <c r="E147" i="14"/>
  <c r="D147" i="14"/>
  <c r="C147" i="14"/>
  <c r="G147" i="11"/>
  <c r="F147" i="11"/>
  <c r="E147" i="11"/>
  <c r="D147" i="11"/>
  <c r="C147" i="11"/>
  <c r="A461" i="15"/>
  <c r="G461" i="15"/>
  <c r="L461" i="15"/>
  <c r="A461" i="9"/>
  <c r="L461" i="9"/>
  <c r="N461" i="9"/>
  <c r="A461" i="13"/>
  <c r="G461" i="13"/>
  <c r="K461" i="13"/>
  <c r="A461" i="3"/>
  <c r="L461" i="3"/>
  <c r="N461" i="3"/>
  <c r="A461" i="14"/>
  <c r="G461" i="14"/>
  <c r="N461" i="14"/>
  <c r="A461" i="10"/>
  <c r="L461" i="10"/>
  <c r="N461" i="10"/>
  <c r="A461" i="8"/>
  <c r="L461" i="8"/>
  <c r="N461" i="8"/>
  <c r="A461" i="7"/>
  <c r="L461" i="7"/>
  <c r="N461" i="7"/>
  <c r="A461" i="1"/>
  <c r="N461" i="1"/>
  <c r="A461" i="11"/>
  <c r="N461" i="11"/>
  <c r="A461" i="2"/>
  <c r="L461" i="2"/>
  <c r="N461" i="2"/>
  <c r="A461" i="4"/>
  <c r="L461" i="4"/>
  <c r="N461" i="4"/>
  <c r="A461" i="5"/>
  <c r="A461" i="12"/>
  <c r="K461" i="12"/>
  <c r="A461" i="6"/>
  <c r="L461" i="6"/>
  <c r="N461" i="6"/>
  <c r="K462" i="16" l="1"/>
  <c r="K148" i="16" s="1"/>
  <c r="G462" i="5"/>
  <c r="G148" i="5" s="1"/>
  <c r="L148" i="1"/>
  <c r="L148" i="5"/>
  <c r="I147" i="5"/>
  <c r="L461" i="11"/>
  <c r="L461" i="1"/>
  <c r="K461" i="16" l="1"/>
  <c r="A460" i="15"/>
  <c r="G460" i="15"/>
  <c r="L460" i="15"/>
  <c r="A460" i="9"/>
  <c r="N460" i="9"/>
  <c r="A460" i="13"/>
  <c r="G460" i="13"/>
  <c r="K460" i="13"/>
  <c r="A460" i="3"/>
  <c r="N460" i="3"/>
  <c r="A460" i="14"/>
  <c r="G460" i="14"/>
  <c r="N460" i="14"/>
  <c r="A460" i="10"/>
  <c r="N460" i="10"/>
  <c r="A460" i="8"/>
  <c r="N460" i="8"/>
  <c r="A460" i="7"/>
  <c r="N460" i="7"/>
  <c r="A460" i="1"/>
  <c r="N460" i="1"/>
  <c r="A460" i="11"/>
  <c r="N460" i="11"/>
  <c r="A460" i="2"/>
  <c r="N460" i="2"/>
  <c r="A460" i="4"/>
  <c r="N460" i="4"/>
  <c r="A460" i="5"/>
  <c r="N460" i="5"/>
  <c r="A460" i="12"/>
  <c r="K460" i="12"/>
  <c r="A460" i="6"/>
  <c r="N460" i="6"/>
  <c r="G461" i="12" l="1"/>
  <c r="L460" i="11"/>
  <c r="L460" i="6"/>
  <c r="G461" i="2"/>
  <c r="G461" i="10"/>
  <c r="G461" i="4"/>
  <c r="L460" i="8"/>
  <c r="G461" i="8"/>
  <c r="L460" i="9"/>
  <c r="L460" i="7"/>
  <c r="G461" i="7"/>
  <c r="G461" i="9"/>
  <c r="L460" i="1"/>
  <c r="L460" i="3"/>
  <c r="L460" i="2"/>
  <c r="G461" i="1"/>
  <c r="G461" i="3"/>
  <c r="L460" i="10"/>
  <c r="G461" i="6"/>
  <c r="L460" i="4"/>
  <c r="G461" i="5" l="1"/>
  <c r="L460" i="5"/>
  <c r="L454" i="4"/>
  <c r="I49" i="4"/>
  <c r="L455" i="4"/>
  <c r="L456" i="4"/>
  <c r="L457" i="4"/>
  <c r="L458" i="4"/>
  <c r="D147" i="4"/>
  <c r="E147" i="4"/>
  <c r="F147" i="9"/>
  <c r="E147" i="9"/>
  <c r="D147" i="9"/>
  <c r="C147" i="9"/>
  <c r="F147" i="3"/>
  <c r="E147" i="3"/>
  <c r="D147" i="3"/>
  <c r="C147" i="3"/>
  <c r="F147" i="10"/>
  <c r="E147" i="10"/>
  <c r="D147" i="10"/>
  <c r="C147" i="10"/>
  <c r="F147" i="8"/>
  <c r="E147" i="8"/>
  <c r="D147" i="8"/>
  <c r="C147" i="8"/>
  <c r="F147" i="7"/>
  <c r="E147" i="7"/>
  <c r="D147" i="7"/>
  <c r="C147" i="7"/>
  <c r="F147" i="1"/>
  <c r="E147" i="1"/>
  <c r="D147" i="1"/>
  <c r="C147" i="1"/>
  <c r="F147" i="2"/>
  <c r="E147" i="2"/>
  <c r="D147" i="2"/>
  <c r="C147" i="2"/>
  <c r="H147" i="12"/>
  <c r="F147" i="12"/>
  <c r="E147" i="12"/>
  <c r="D147" i="12"/>
  <c r="C147" i="12"/>
  <c r="H147" i="6"/>
  <c r="F147" i="6"/>
  <c r="E147" i="6"/>
  <c r="D147" i="6"/>
  <c r="C147" i="6"/>
  <c r="A459" i="15"/>
  <c r="G459" i="15"/>
  <c r="G147" i="15" s="1"/>
  <c r="L459" i="15"/>
  <c r="A459" i="9"/>
  <c r="N459" i="9"/>
  <c r="A459" i="13"/>
  <c r="G459" i="13"/>
  <c r="K459" i="13"/>
  <c r="A459" i="3"/>
  <c r="N459" i="3"/>
  <c r="A459" i="14"/>
  <c r="G459" i="14"/>
  <c r="G147" i="14" s="1"/>
  <c r="N459" i="14"/>
  <c r="A459" i="10"/>
  <c r="N459" i="10"/>
  <c r="A459" i="8"/>
  <c r="N459" i="8"/>
  <c r="A459" i="7"/>
  <c r="N459" i="7"/>
  <c r="A459" i="1"/>
  <c r="N459" i="1"/>
  <c r="A459" i="11"/>
  <c r="N459" i="11"/>
  <c r="A459" i="2"/>
  <c r="N459" i="2"/>
  <c r="A459" i="4"/>
  <c r="N459" i="4"/>
  <c r="A459" i="5"/>
  <c r="N459" i="5"/>
  <c r="N458" i="5"/>
  <c r="A458" i="5"/>
  <c r="A459" i="12"/>
  <c r="K459" i="12"/>
  <c r="A459" i="6"/>
  <c r="N459" i="6"/>
  <c r="H49" i="4" l="1"/>
  <c r="F49" i="4"/>
  <c r="E49" i="4"/>
  <c r="D49" i="4"/>
  <c r="C49" i="4"/>
  <c r="K460" i="16"/>
  <c r="G460" i="12"/>
  <c r="D147" i="5"/>
  <c r="L459" i="3"/>
  <c r="L147" i="3" s="1"/>
  <c r="H147" i="3"/>
  <c r="G460" i="9"/>
  <c r="G460" i="3"/>
  <c r="C147" i="5"/>
  <c r="C147" i="4"/>
  <c r="L459" i="10"/>
  <c r="L147" i="10" s="1"/>
  <c r="H147" i="10"/>
  <c r="L459" i="6"/>
  <c r="L147" i="6" s="1"/>
  <c r="G460" i="6"/>
  <c r="E147" i="5"/>
  <c r="L459" i="11"/>
  <c r="L147" i="11" s="1"/>
  <c r="H147" i="11"/>
  <c r="L459" i="8"/>
  <c r="L147" i="8" s="1"/>
  <c r="H147" i="8"/>
  <c r="L459" i="2"/>
  <c r="H147" i="2"/>
  <c r="H147" i="5"/>
  <c r="H147" i="4"/>
  <c r="L459" i="7"/>
  <c r="L147" i="7" s="1"/>
  <c r="H147" i="7"/>
  <c r="L459" i="9"/>
  <c r="L147" i="9" s="1"/>
  <c r="H147" i="9"/>
  <c r="F147" i="5"/>
  <c r="F147" i="4"/>
  <c r="G460" i="4"/>
  <c r="G460" i="8"/>
  <c r="G460" i="2"/>
  <c r="G460" i="10"/>
  <c r="L458" i="5"/>
  <c r="G460" i="7"/>
  <c r="G460" i="1"/>
  <c r="G456" i="4"/>
  <c r="G457" i="4"/>
  <c r="G458" i="4"/>
  <c r="G459" i="4"/>
  <c r="L453" i="4"/>
  <c r="L49" i="4" s="1"/>
  <c r="G455" i="4"/>
  <c r="L459" i="4"/>
  <c r="L147" i="4" s="1"/>
  <c r="G454" i="4"/>
  <c r="R146" i="15"/>
  <c r="P146" i="15"/>
  <c r="N146" i="15"/>
  <c r="J146" i="15"/>
  <c r="H146" i="15"/>
  <c r="F146" i="15"/>
  <c r="E146" i="15"/>
  <c r="D146" i="15"/>
  <c r="C146" i="15"/>
  <c r="L146" i="14"/>
  <c r="I146" i="14"/>
  <c r="H146" i="14"/>
  <c r="F146" i="14"/>
  <c r="E146" i="14"/>
  <c r="D146" i="14"/>
  <c r="C146" i="14"/>
  <c r="I146" i="11"/>
  <c r="G146" i="11"/>
  <c r="F146" i="11"/>
  <c r="E146" i="11"/>
  <c r="D146" i="11"/>
  <c r="C146" i="11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G460" i="5" l="1"/>
  <c r="G459" i="5"/>
  <c r="L147" i="2"/>
  <c r="G147" i="4"/>
  <c r="L459" i="5"/>
  <c r="L459" i="1"/>
  <c r="H147" i="1"/>
  <c r="L458" i="6"/>
  <c r="A458" i="15"/>
  <c r="G458" i="15"/>
  <c r="L458" i="15"/>
  <c r="A458" i="9"/>
  <c r="L458" i="9"/>
  <c r="N458" i="9"/>
  <c r="A458" i="13"/>
  <c r="G458" i="13"/>
  <c r="K458" i="13"/>
  <c r="A458" i="3"/>
  <c r="L458" i="3"/>
  <c r="N458" i="3"/>
  <c r="A458" i="14"/>
  <c r="G458" i="14"/>
  <c r="N458" i="14"/>
  <c r="A458" i="10"/>
  <c r="L458" i="10"/>
  <c r="N458" i="10"/>
  <c r="A458" i="8"/>
  <c r="L458" i="8"/>
  <c r="N458" i="8"/>
  <c r="A458" i="7"/>
  <c r="L458" i="7"/>
  <c r="N458" i="7"/>
  <c r="A458" i="1"/>
  <c r="L458" i="1"/>
  <c r="N458" i="1"/>
  <c r="A458" i="11"/>
  <c r="L458" i="11"/>
  <c r="N458" i="11"/>
  <c r="A458" i="2"/>
  <c r="N458" i="2"/>
  <c r="A458" i="4"/>
  <c r="N458" i="4"/>
  <c r="A458" i="12"/>
  <c r="K458" i="12"/>
  <c r="A458" i="6"/>
  <c r="N458" i="6"/>
  <c r="G147" i="5" l="1"/>
  <c r="I146" i="6"/>
  <c r="K459" i="16"/>
  <c r="K147" i="16" s="1"/>
  <c r="G459" i="6"/>
  <c r="G147" i="6" s="1"/>
  <c r="G459" i="3"/>
  <c r="G147" i="3" s="1"/>
  <c r="G459" i="7"/>
  <c r="G147" i="7" s="1"/>
  <c r="G459" i="10"/>
  <c r="G147" i="10" s="1"/>
  <c r="G459" i="12"/>
  <c r="G147" i="12" s="1"/>
  <c r="G459" i="9"/>
  <c r="G147" i="9" s="1"/>
  <c r="G459" i="2"/>
  <c r="G147" i="2" s="1"/>
  <c r="G459" i="1"/>
  <c r="G147" i="1" s="1"/>
  <c r="G459" i="8"/>
  <c r="G147" i="8" s="1"/>
  <c r="G458" i="5"/>
  <c r="L147" i="1"/>
  <c r="L147" i="5"/>
  <c r="L458" i="2"/>
  <c r="I146" i="4"/>
  <c r="G458" i="3"/>
  <c r="I146" i="3"/>
  <c r="G458" i="9"/>
  <c r="I146" i="9"/>
  <c r="G458" i="2"/>
  <c r="I146" i="2"/>
  <c r="I146" i="12"/>
  <c r="G458" i="1"/>
  <c r="I146" i="1"/>
  <c r="G458" i="7"/>
  <c r="I146" i="7"/>
  <c r="G458" i="8"/>
  <c r="I146" i="8"/>
  <c r="G458" i="10"/>
  <c r="I146" i="10"/>
  <c r="G458" i="12"/>
  <c r="G458" i="6"/>
  <c r="L457" i="9"/>
  <c r="L457" i="3"/>
  <c r="L457" i="10"/>
  <c r="L457" i="8"/>
  <c r="L457" i="7"/>
  <c r="L457" i="1"/>
  <c r="L457" i="2"/>
  <c r="L457" i="6"/>
  <c r="A457" i="15"/>
  <c r="G457" i="15"/>
  <c r="L457" i="15"/>
  <c r="A457" i="9"/>
  <c r="N457" i="9"/>
  <c r="A457" i="13"/>
  <c r="G457" i="13"/>
  <c r="K457" i="13"/>
  <c r="A457" i="3"/>
  <c r="N457" i="3"/>
  <c r="A457" i="14"/>
  <c r="G457" i="14"/>
  <c r="N457" i="14"/>
  <c r="A457" i="10"/>
  <c r="N457" i="10"/>
  <c r="A457" i="8"/>
  <c r="N457" i="8"/>
  <c r="A457" i="7"/>
  <c r="N457" i="7"/>
  <c r="A457" i="1"/>
  <c r="N457" i="1"/>
  <c r="A457" i="11"/>
  <c r="L457" i="11"/>
  <c r="N457" i="11"/>
  <c r="A457" i="2"/>
  <c r="N457" i="2"/>
  <c r="A457" i="4"/>
  <c r="N457" i="4"/>
  <c r="A457" i="5"/>
  <c r="N457" i="5"/>
  <c r="A457" i="12"/>
  <c r="K457" i="12"/>
  <c r="A457" i="6"/>
  <c r="N457" i="6"/>
  <c r="K458" i="16" l="1"/>
  <c r="I146" i="5"/>
  <c r="L457" i="5"/>
  <c r="F146" i="9"/>
  <c r="E146" i="9"/>
  <c r="D146" i="9"/>
  <c r="C146" i="9"/>
  <c r="F146" i="3"/>
  <c r="E146" i="3"/>
  <c r="D146" i="3"/>
  <c r="C146" i="3"/>
  <c r="F146" i="10"/>
  <c r="E146" i="10"/>
  <c r="D146" i="10"/>
  <c r="C146" i="10"/>
  <c r="F146" i="8"/>
  <c r="E146" i="8"/>
  <c r="D146" i="8"/>
  <c r="C146" i="8"/>
  <c r="F146" i="7"/>
  <c r="E146" i="7"/>
  <c r="D146" i="7"/>
  <c r="C146" i="7"/>
  <c r="F146" i="1"/>
  <c r="E146" i="1"/>
  <c r="D146" i="1"/>
  <c r="C146" i="1"/>
  <c r="F146" i="2"/>
  <c r="E146" i="2"/>
  <c r="D146" i="2"/>
  <c r="C146" i="2"/>
  <c r="E146" i="4"/>
  <c r="D146" i="4"/>
  <c r="H146" i="12"/>
  <c r="F146" i="12"/>
  <c r="E146" i="12"/>
  <c r="D146" i="12"/>
  <c r="C146" i="12"/>
  <c r="H146" i="6"/>
  <c r="F146" i="6"/>
  <c r="E146" i="6"/>
  <c r="D146" i="6"/>
  <c r="C146" i="6"/>
  <c r="A456" i="15"/>
  <c r="G456" i="15"/>
  <c r="G146" i="15" s="1"/>
  <c r="L456" i="15"/>
  <c r="A456" i="9"/>
  <c r="N456" i="9"/>
  <c r="A456" i="13"/>
  <c r="G456" i="13"/>
  <c r="K456" i="13"/>
  <c r="A456" i="3"/>
  <c r="N456" i="3"/>
  <c r="A456" i="14"/>
  <c r="G456" i="14"/>
  <c r="G146" i="14" s="1"/>
  <c r="N456" i="14"/>
  <c r="A456" i="10"/>
  <c r="N456" i="10"/>
  <c r="A456" i="8"/>
  <c r="N456" i="8"/>
  <c r="A456" i="7"/>
  <c r="N456" i="7"/>
  <c r="A456" i="1"/>
  <c r="N456" i="1"/>
  <c r="A456" i="11"/>
  <c r="N456" i="11"/>
  <c r="A456" i="2"/>
  <c r="N456" i="2"/>
  <c r="A456" i="4"/>
  <c r="N456" i="4"/>
  <c r="A456" i="5"/>
  <c r="N456" i="5"/>
  <c r="A456" i="12"/>
  <c r="K456" i="12"/>
  <c r="A456" i="6"/>
  <c r="N456" i="6"/>
  <c r="K457" i="16" l="1"/>
  <c r="G457" i="10"/>
  <c r="G457" i="7"/>
  <c r="G457" i="3"/>
  <c r="G457" i="12"/>
  <c r="G457" i="2"/>
  <c r="G457" i="8"/>
  <c r="G457" i="9"/>
  <c r="G457" i="6"/>
  <c r="G457" i="1"/>
  <c r="L456" i="10"/>
  <c r="L146" i="10" s="1"/>
  <c r="H146" i="10"/>
  <c r="L146" i="4"/>
  <c r="H146" i="4"/>
  <c r="L456" i="11"/>
  <c r="L146" i="11" s="1"/>
  <c r="H146" i="11"/>
  <c r="L456" i="6"/>
  <c r="L146" i="6" s="1"/>
  <c r="F146" i="5"/>
  <c r="F146" i="4"/>
  <c r="L456" i="8"/>
  <c r="L146" i="8" s="1"/>
  <c r="H146" i="8"/>
  <c r="L456" i="7"/>
  <c r="L146" i="7" s="1"/>
  <c r="H146" i="7"/>
  <c r="L456" i="9"/>
  <c r="L146" i="9" s="1"/>
  <c r="H146" i="9"/>
  <c r="C146" i="5"/>
  <c r="C146" i="4"/>
  <c r="L456" i="1"/>
  <c r="H146" i="1"/>
  <c r="L456" i="3"/>
  <c r="L146" i="3" s="1"/>
  <c r="H146" i="3"/>
  <c r="L456" i="2"/>
  <c r="H146" i="2"/>
  <c r="G457" i="5"/>
  <c r="E146" i="5"/>
  <c r="D146" i="5"/>
  <c r="L146" i="1" l="1"/>
  <c r="L146" i="2"/>
  <c r="L456" i="5"/>
  <c r="H146" i="5"/>
  <c r="R145" i="15"/>
  <c r="R25" i="15" s="1"/>
  <c r="Q145" i="15"/>
  <c r="P25" i="15"/>
  <c r="O145" i="15"/>
  <c r="N145" i="15"/>
  <c r="N25" i="15" s="1"/>
  <c r="J145" i="15"/>
  <c r="N145" i="9"/>
  <c r="H145" i="15"/>
  <c r="H25" i="15" s="1"/>
  <c r="F145" i="15"/>
  <c r="F25" i="15" s="1"/>
  <c r="E145" i="15"/>
  <c r="E25" i="15" s="1"/>
  <c r="D145" i="15"/>
  <c r="D25" i="15" s="1"/>
  <c r="C145" i="15"/>
  <c r="C25" i="15" s="1"/>
  <c r="L145" i="14"/>
  <c r="L25" i="14" s="1"/>
  <c r="K145" i="14"/>
  <c r="J145" i="14"/>
  <c r="I145" i="14"/>
  <c r="H145" i="14"/>
  <c r="H25" i="14" s="1"/>
  <c r="F145" i="14"/>
  <c r="F25" i="14" s="1"/>
  <c r="E145" i="14"/>
  <c r="E25" i="14" s="1"/>
  <c r="D145" i="14"/>
  <c r="D25" i="14" s="1"/>
  <c r="C145" i="14"/>
  <c r="C25" i="14" s="1"/>
  <c r="I145" i="11"/>
  <c r="G145" i="11"/>
  <c r="G25" i="11" s="1"/>
  <c r="F145" i="11"/>
  <c r="F25" i="11" s="1"/>
  <c r="E145" i="11"/>
  <c r="E25" i="11" s="1"/>
  <c r="D145" i="11"/>
  <c r="D25" i="11" s="1"/>
  <c r="C145" i="11"/>
  <c r="C25" i="11" s="1"/>
  <c r="L455" i="9"/>
  <c r="L455" i="3"/>
  <c r="L455" i="10"/>
  <c r="L455" i="8"/>
  <c r="L455" i="7"/>
  <c r="L455" i="11"/>
  <c r="L455" i="2"/>
  <c r="L455" i="6"/>
  <c r="A455" i="15"/>
  <c r="G455" i="15"/>
  <c r="L455" i="15"/>
  <c r="A455" i="9"/>
  <c r="N455" i="9"/>
  <c r="A455" i="13"/>
  <c r="G455" i="13"/>
  <c r="K455" i="13"/>
  <c r="A455" i="3"/>
  <c r="N455" i="3"/>
  <c r="A455" i="14"/>
  <c r="G455" i="14"/>
  <c r="N455" i="14"/>
  <c r="A455" i="10"/>
  <c r="N455" i="10"/>
  <c r="A455" i="8"/>
  <c r="N455" i="8"/>
  <c r="A455" i="7"/>
  <c r="N455" i="7"/>
  <c r="A455" i="1"/>
  <c r="N455" i="1"/>
  <c r="A455" i="11"/>
  <c r="N455" i="11"/>
  <c r="A455" i="2"/>
  <c r="N455" i="2"/>
  <c r="A455" i="4"/>
  <c r="N455" i="4"/>
  <c r="A455" i="5"/>
  <c r="N455" i="5"/>
  <c r="A455" i="12"/>
  <c r="K455" i="12"/>
  <c r="A455" i="6"/>
  <c r="N455" i="6"/>
  <c r="I145" i="6" l="1"/>
  <c r="K456" i="16"/>
  <c r="K146" i="16" s="1"/>
  <c r="G456" i="10"/>
  <c r="G146" i="10" s="1"/>
  <c r="G456" i="7"/>
  <c r="G146" i="7" s="1"/>
  <c r="G456" i="3"/>
  <c r="G146" i="3" s="1"/>
  <c r="G456" i="2"/>
  <c r="G146" i="2" s="1"/>
  <c r="G456" i="8"/>
  <c r="G146" i="8" s="1"/>
  <c r="G456" i="1"/>
  <c r="G146" i="1" s="1"/>
  <c r="L146" i="5"/>
  <c r="L455" i="1"/>
  <c r="G456" i="12"/>
  <c r="G146" i="12" s="1"/>
  <c r="G146" i="4"/>
  <c r="G456" i="6"/>
  <c r="G146" i="6" s="1"/>
  <c r="G456" i="9"/>
  <c r="G146" i="9" s="1"/>
  <c r="I145" i="7"/>
  <c r="I145" i="1"/>
  <c r="I145" i="3"/>
  <c r="I145" i="2"/>
  <c r="I145" i="12"/>
  <c r="I145" i="10"/>
  <c r="I145" i="4"/>
  <c r="I145" i="8"/>
  <c r="I145" i="9"/>
  <c r="L455" i="5"/>
  <c r="K455" i="16" l="1"/>
  <c r="G456" i="5"/>
  <c r="G146" i="5" s="1"/>
  <c r="I145" i="5"/>
  <c r="G454" i="15"/>
  <c r="G454" i="13"/>
  <c r="G454" i="14"/>
  <c r="I49" i="10" l="1"/>
  <c r="L454" i="10"/>
  <c r="H49" i="10"/>
  <c r="F49" i="10"/>
  <c r="E49" i="10"/>
  <c r="D49" i="10"/>
  <c r="C49" i="10"/>
  <c r="G455" i="10" l="1"/>
  <c r="H145" i="10"/>
  <c r="H25" i="10" s="1"/>
  <c r="C145" i="10"/>
  <c r="C25" i="10" s="1"/>
  <c r="D145" i="10"/>
  <c r="D25" i="10" s="1"/>
  <c r="E145" i="10"/>
  <c r="E25" i="10" s="1"/>
  <c r="F145" i="10"/>
  <c r="F25" i="10" s="1"/>
  <c r="G454" i="10"/>
  <c r="G49" i="10" s="1"/>
  <c r="L453" i="10"/>
  <c r="L49" i="10" s="1"/>
  <c r="L454" i="8"/>
  <c r="I49" i="8"/>
  <c r="N454" i="10"/>
  <c r="N453" i="10"/>
  <c r="I49" i="9"/>
  <c r="L454" i="9"/>
  <c r="I49" i="3"/>
  <c r="L454" i="3"/>
  <c r="I49" i="7"/>
  <c r="L454" i="7"/>
  <c r="I49" i="1"/>
  <c r="L454" i="1"/>
  <c r="L454" i="11"/>
  <c r="I49" i="2"/>
  <c r="L454" i="2"/>
  <c r="I49" i="12"/>
  <c r="I49" i="6"/>
  <c r="L454" i="6"/>
  <c r="A454" i="15"/>
  <c r="L454" i="15"/>
  <c r="A454" i="9"/>
  <c r="N454" i="9"/>
  <c r="A454" i="13"/>
  <c r="K454" i="13"/>
  <c r="A454" i="3"/>
  <c r="N454" i="3"/>
  <c r="A454" i="14"/>
  <c r="N454" i="14"/>
  <c r="A454" i="10"/>
  <c r="A454" i="8"/>
  <c r="N454" i="8"/>
  <c r="A454" i="7"/>
  <c r="N454" i="7"/>
  <c r="A454" i="1"/>
  <c r="N454" i="1"/>
  <c r="A454" i="11"/>
  <c r="N454" i="11"/>
  <c r="A454" i="2"/>
  <c r="N454" i="2"/>
  <c r="A454" i="4"/>
  <c r="N454" i="4"/>
  <c r="A454" i="5"/>
  <c r="N454" i="5"/>
  <c r="A454" i="12"/>
  <c r="K454" i="12"/>
  <c r="A454" i="6"/>
  <c r="N454" i="6"/>
  <c r="G455" i="8" l="1"/>
  <c r="G455" i="2"/>
  <c r="G455" i="3"/>
  <c r="G455" i="7"/>
  <c r="G455" i="1"/>
  <c r="G455" i="6"/>
  <c r="G455" i="12"/>
  <c r="G455" i="9"/>
  <c r="L145" i="10"/>
  <c r="L25" i="10" s="1"/>
  <c r="G145" i="10"/>
  <c r="G25" i="10" s="1"/>
  <c r="I49" i="5"/>
  <c r="L454" i="5"/>
  <c r="K454" i="16" l="1"/>
  <c r="G455" i="5"/>
  <c r="F49" i="9"/>
  <c r="E49" i="9"/>
  <c r="D49" i="9"/>
  <c r="C49" i="9"/>
  <c r="F49" i="3"/>
  <c r="E49" i="3"/>
  <c r="D49" i="3"/>
  <c r="C49" i="3"/>
  <c r="H49" i="8"/>
  <c r="F49" i="8"/>
  <c r="E49" i="8"/>
  <c r="D49" i="8"/>
  <c r="C49" i="8"/>
  <c r="H49" i="7"/>
  <c r="F49" i="7"/>
  <c r="E49" i="7"/>
  <c r="D49" i="7"/>
  <c r="C49" i="7"/>
  <c r="F49" i="1"/>
  <c r="E49" i="1"/>
  <c r="D49" i="1"/>
  <c r="C49" i="1"/>
  <c r="H49" i="11"/>
  <c r="H49" i="2"/>
  <c r="F49" i="2"/>
  <c r="E49" i="2"/>
  <c r="D49" i="2"/>
  <c r="C49" i="2"/>
  <c r="H49" i="12"/>
  <c r="F49" i="12"/>
  <c r="E49" i="12"/>
  <c r="D49" i="12"/>
  <c r="C49" i="12"/>
  <c r="H49" i="6"/>
  <c r="F49" i="6"/>
  <c r="E49" i="6"/>
  <c r="D49" i="6"/>
  <c r="C49" i="6"/>
  <c r="F145" i="6" l="1"/>
  <c r="F25" i="6" s="1"/>
  <c r="D145" i="6"/>
  <c r="D25" i="6" s="1"/>
  <c r="C145" i="6"/>
  <c r="C25" i="6" s="1"/>
  <c r="H145" i="6"/>
  <c r="H25" i="6" s="1"/>
  <c r="E145" i="6"/>
  <c r="E25" i="6" s="1"/>
  <c r="G454" i="12"/>
  <c r="G454" i="8"/>
  <c r="G454" i="2"/>
  <c r="G454" i="7"/>
  <c r="G454" i="3"/>
  <c r="G454" i="1"/>
  <c r="G454" i="9"/>
  <c r="G454" i="6"/>
  <c r="E145" i="4"/>
  <c r="E25" i="4" s="1"/>
  <c r="H145" i="4"/>
  <c r="H25" i="4" s="1"/>
  <c r="H145" i="11"/>
  <c r="H25" i="11" s="1"/>
  <c r="E145" i="7"/>
  <c r="E25" i="7" s="1"/>
  <c r="H145" i="8"/>
  <c r="H25" i="8" s="1"/>
  <c r="C145" i="9"/>
  <c r="C25" i="9" s="1"/>
  <c r="C145" i="12"/>
  <c r="C25" i="12" s="1"/>
  <c r="E145" i="12"/>
  <c r="E25" i="12" s="1"/>
  <c r="F145" i="12"/>
  <c r="F25" i="12" s="1"/>
  <c r="C145" i="1"/>
  <c r="C25" i="1" s="1"/>
  <c r="F145" i="7"/>
  <c r="F25" i="7" s="1"/>
  <c r="D145" i="9"/>
  <c r="D25" i="9" s="1"/>
  <c r="H145" i="7"/>
  <c r="H25" i="7" s="1"/>
  <c r="E145" i="9"/>
  <c r="E25" i="9" s="1"/>
  <c r="D145" i="12"/>
  <c r="D25" i="12" s="1"/>
  <c r="D145" i="7"/>
  <c r="D25" i="7" s="1"/>
  <c r="H145" i="12"/>
  <c r="H25" i="12" s="1"/>
  <c r="C145" i="3"/>
  <c r="C25" i="3" s="1"/>
  <c r="D145" i="2"/>
  <c r="D25" i="2" s="1"/>
  <c r="E145" i="1"/>
  <c r="E25" i="1" s="1"/>
  <c r="D145" i="3"/>
  <c r="D25" i="3" s="1"/>
  <c r="F145" i="9"/>
  <c r="F25" i="9" s="1"/>
  <c r="H145" i="2"/>
  <c r="H25" i="2" s="1"/>
  <c r="F145" i="8"/>
  <c r="F25" i="8" s="1"/>
  <c r="C145" i="2"/>
  <c r="D145" i="1"/>
  <c r="D25" i="1" s="1"/>
  <c r="E145" i="2"/>
  <c r="E25" i="2" s="1"/>
  <c r="F145" i="1"/>
  <c r="F25" i="1" s="1"/>
  <c r="H145" i="9"/>
  <c r="H25" i="9" s="1"/>
  <c r="F145" i="4"/>
  <c r="F25" i="4" s="1"/>
  <c r="C145" i="4"/>
  <c r="C25" i="4" s="1"/>
  <c r="C145" i="8"/>
  <c r="C25" i="8" s="1"/>
  <c r="E145" i="3"/>
  <c r="E25" i="3" s="1"/>
  <c r="D145" i="4"/>
  <c r="D25" i="4" s="1"/>
  <c r="F145" i="2"/>
  <c r="F25" i="2" s="1"/>
  <c r="D145" i="8"/>
  <c r="D25" i="8" s="1"/>
  <c r="F145" i="3"/>
  <c r="F25" i="3" s="1"/>
  <c r="C145" i="7"/>
  <c r="C25" i="7" s="1"/>
  <c r="E145" i="8"/>
  <c r="E25" i="8" s="1"/>
  <c r="H145" i="3"/>
  <c r="H25" i="3" s="1"/>
  <c r="H49" i="1"/>
  <c r="C49" i="5"/>
  <c r="E49" i="5"/>
  <c r="D49" i="5"/>
  <c r="F49" i="5"/>
  <c r="H49" i="5"/>
  <c r="L148" i="15"/>
  <c r="A148" i="15"/>
  <c r="A147" i="15"/>
  <c r="L146" i="15"/>
  <c r="A146" i="15"/>
  <c r="L145" i="15"/>
  <c r="A145" i="15"/>
  <c r="A148" i="9"/>
  <c r="N147" i="9"/>
  <c r="A147" i="9"/>
  <c r="N146" i="9"/>
  <c r="A146" i="9"/>
  <c r="A145" i="9"/>
  <c r="A148" i="13"/>
  <c r="A147" i="13"/>
  <c r="A146" i="13"/>
  <c r="A145" i="13"/>
  <c r="N148" i="3"/>
  <c r="N147" i="3"/>
  <c r="N146" i="3"/>
  <c r="N145" i="3"/>
  <c r="A145" i="3"/>
  <c r="N148" i="14"/>
  <c r="A148" i="14"/>
  <c r="N147" i="14"/>
  <c r="A147" i="14"/>
  <c r="N146" i="14"/>
  <c r="A146" i="14"/>
  <c r="N145" i="14"/>
  <c r="A145" i="14"/>
  <c r="A145" i="10"/>
  <c r="N145" i="10"/>
  <c r="A146" i="10"/>
  <c r="N146" i="10"/>
  <c r="A147" i="10"/>
  <c r="N147" i="10"/>
  <c r="A148" i="10"/>
  <c r="N148" i="10"/>
  <c r="N148" i="8"/>
  <c r="A148" i="8"/>
  <c r="N147" i="8"/>
  <c r="A147" i="8"/>
  <c r="N146" i="8"/>
  <c r="A146" i="8"/>
  <c r="N145" i="8"/>
  <c r="A145" i="8"/>
  <c r="N148" i="7"/>
  <c r="A148" i="7"/>
  <c r="N147" i="7"/>
  <c r="A147" i="7"/>
  <c r="N146" i="7"/>
  <c r="A146" i="7"/>
  <c r="N145" i="7"/>
  <c r="A145" i="7"/>
  <c r="N148" i="1"/>
  <c r="A148" i="1"/>
  <c r="N147" i="1"/>
  <c r="A147" i="1"/>
  <c r="N146" i="1"/>
  <c r="A146" i="1"/>
  <c r="N145" i="1"/>
  <c r="A145" i="1"/>
  <c r="N148" i="11"/>
  <c r="A148" i="11"/>
  <c r="N147" i="11"/>
  <c r="A147" i="11"/>
  <c r="N146" i="11"/>
  <c r="A146" i="11"/>
  <c r="N145" i="11"/>
  <c r="A145" i="11"/>
  <c r="N148" i="2"/>
  <c r="A148" i="2"/>
  <c r="N147" i="2"/>
  <c r="A147" i="2"/>
  <c r="N146" i="2"/>
  <c r="A146" i="2"/>
  <c r="N145" i="2"/>
  <c r="A145" i="2"/>
  <c r="N148" i="4"/>
  <c r="A148" i="4"/>
  <c r="N147" i="4"/>
  <c r="A147" i="4"/>
  <c r="N146" i="4"/>
  <c r="A146" i="4"/>
  <c r="N145" i="4"/>
  <c r="A145" i="4"/>
  <c r="N148" i="5"/>
  <c r="A148" i="5"/>
  <c r="N147" i="5"/>
  <c r="A147" i="5"/>
  <c r="N146" i="5"/>
  <c r="A146" i="5"/>
  <c r="N145" i="5"/>
  <c r="A145" i="5"/>
  <c r="A49" i="15"/>
  <c r="N49" i="9"/>
  <c r="A49" i="9"/>
  <c r="A49" i="13"/>
  <c r="N49" i="3"/>
  <c r="A49" i="3"/>
  <c r="N49" i="14"/>
  <c r="A49" i="14"/>
  <c r="N49" i="10"/>
  <c r="A49" i="10"/>
  <c r="N49" i="8"/>
  <c r="A49" i="8"/>
  <c r="N49" i="7"/>
  <c r="A49" i="7"/>
  <c r="N49" i="1"/>
  <c r="A49" i="1"/>
  <c r="N49" i="11"/>
  <c r="A49" i="11"/>
  <c r="N49" i="2"/>
  <c r="A49" i="2"/>
  <c r="N49" i="4"/>
  <c r="A49" i="4"/>
  <c r="N49" i="5"/>
  <c r="A49" i="5"/>
  <c r="K148" i="12"/>
  <c r="A148" i="12"/>
  <c r="K147" i="12"/>
  <c r="A147" i="12"/>
  <c r="K146" i="12"/>
  <c r="A146" i="12"/>
  <c r="K145" i="12"/>
  <c r="A145" i="12"/>
  <c r="K49" i="12"/>
  <c r="A49" i="12"/>
  <c r="G453" i="15"/>
  <c r="G453" i="13"/>
  <c r="G453" i="14"/>
  <c r="G145" i="15" l="1"/>
  <c r="G25" i="15" s="1"/>
  <c r="G145" i="14"/>
  <c r="G25" i="14" s="1"/>
  <c r="G454" i="5"/>
  <c r="H145" i="1"/>
  <c r="H25" i="1" s="1"/>
  <c r="E145" i="5"/>
  <c r="E25" i="5" s="1"/>
  <c r="H145" i="5"/>
  <c r="H25" i="5" s="1"/>
  <c r="C145" i="5"/>
  <c r="C25" i="5" s="1"/>
  <c r="F145" i="5"/>
  <c r="F25" i="5" s="1"/>
  <c r="D145" i="5"/>
  <c r="D25" i="5" s="1"/>
  <c r="A453" i="15"/>
  <c r="L453" i="15"/>
  <c r="A452" i="15"/>
  <c r="L452" i="15"/>
  <c r="A452" i="9"/>
  <c r="N452" i="9"/>
  <c r="A453" i="9"/>
  <c r="L453" i="9"/>
  <c r="L49" i="9" s="1"/>
  <c r="N453" i="9"/>
  <c r="A452" i="13"/>
  <c r="K452" i="13"/>
  <c r="A453" i="13"/>
  <c r="K453" i="13"/>
  <c r="A452" i="3"/>
  <c r="N452" i="3"/>
  <c r="A453" i="3"/>
  <c r="L453" i="3"/>
  <c r="L49" i="3" s="1"/>
  <c r="N453" i="3"/>
  <c r="A452" i="14"/>
  <c r="N452" i="14"/>
  <c r="A453" i="14"/>
  <c r="N453" i="14"/>
  <c r="A452" i="10"/>
  <c r="N452" i="10"/>
  <c r="A453" i="10"/>
  <c r="A452" i="8"/>
  <c r="N452" i="8"/>
  <c r="A453" i="8"/>
  <c r="L453" i="8"/>
  <c r="L49" i="8" s="1"/>
  <c r="N453" i="8"/>
  <c r="A452" i="7"/>
  <c r="N452" i="7"/>
  <c r="A453" i="7"/>
  <c r="L453" i="7"/>
  <c r="L49" i="7" s="1"/>
  <c r="N453" i="7"/>
  <c r="A452" i="1"/>
  <c r="N452" i="1"/>
  <c r="A453" i="1"/>
  <c r="N453" i="1"/>
  <c r="A452" i="11"/>
  <c r="N452" i="11"/>
  <c r="A453" i="11"/>
  <c r="L453" i="11"/>
  <c r="L49" i="11" s="1"/>
  <c r="N453" i="11"/>
  <c r="N452" i="2"/>
  <c r="L145" i="9" l="1"/>
  <c r="L25" i="9" s="1"/>
  <c r="L145" i="11"/>
  <c r="L25" i="11" s="1"/>
  <c r="L145" i="7"/>
  <c r="L25" i="7" s="1"/>
  <c r="L145" i="8"/>
  <c r="L25" i="8" s="1"/>
  <c r="L145" i="3"/>
  <c r="L25" i="3" s="1"/>
  <c r="L451" i="4"/>
  <c r="A452" i="2"/>
  <c r="A453" i="2"/>
  <c r="L453" i="2"/>
  <c r="L49" i="2" s="1"/>
  <c r="N453" i="2"/>
  <c r="L453" i="6"/>
  <c r="L49" i="6" s="1"/>
  <c r="N452" i="4"/>
  <c r="N453" i="4"/>
  <c r="A452" i="4"/>
  <c r="A453" i="4"/>
  <c r="N452" i="5"/>
  <c r="N453" i="5"/>
  <c r="A452" i="5"/>
  <c r="A453" i="5"/>
  <c r="K452" i="12"/>
  <c r="K453" i="12"/>
  <c r="A453" i="12"/>
  <c r="A452" i="12"/>
  <c r="A145" i="6"/>
  <c r="N145" i="6"/>
  <c r="A146" i="6"/>
  <c r="N146" i="6"/>
  <c r="A147" i="6"/>
  <c r="N147" i="6"/>
  <c r="A148" i="6"/>
  <c r="N148" i="6"/>
  <c r="A167" i="6"/>
  <c r="A168" i="6"/>
  <c r="G168" i="6"/>
  <c r="A49" i="6"/>
  <c r="N452" i="6"/>
  <c r="N453" i="6"/>
  <c r="A453" i="6"/>
  <c r="A452" i="6"/>
  <c r="L145" i="6" l="1"/>
  <c r="L25" i="6" s="1"/>
  <c r="G453" i="4"/>
  <c r="G49" i="4" s="1"/>
  <c r="L145" i="2"/>
  <c r="L25" i="2" s="1"/>
  <c r="L145" i="4"/>
  <c r="L25" i="4" s="1"/>
  <c r="L453" i="1"/>
  <c r="L49" i="1" s="1"/>
  <c r="L453" i="5"/>
  <c r="L49" i="5" s="1"/>
  <c r="K453" i="16" l="1"/>
  <c r="K49" i="16" s="1"/>
  <c r="G145" i="4"/>
  <c r="G25" i="4" s="1"/>
  <c r="L145" i="5"/>
  <c r="L25" i="5" s="1"/>
  <c r="L145" i="1"/>
  <c r="L25" i="1" s="1"/>
  <c r="D77" i="18" l="1"/>
  <c r="K145" i="16"/>
  <c r="K25" i="16" s="1"/>
  <c r="I143" i="6" l="1"/>
  <c r="I24" i="6" s="1"/>
  <c r="I77" i="18"/>
  <c r="G453" i="1"/>
  <c r="G49" i="1" s="1"/>
  <c r="G453" i="5"/>
  <c r="G49" i="5" s="1"/>
  <c r="G453" i="7"/>
  <c r="G49" i="7" s="1"/>
  <c r="G453" i="6"/>
  <c r="G49" i="6" s="1"/>
  <c r="G453" i="3"/>
  <c r="G49" i="3" s="1"/>
  <c r="G453" i="2"/>
  <c r="G49" i="2" s="1"/>
  <c r="G453" i="8"/>
  <c r="G49" i="8" s="1"/>
  <c r="G453" i="12"/>
  <c r="G49" i="12" s="1"/>
  <c r="G453" i="9"/>
  <c r="G49" i="9" s="1"/>
  <c r="R143" i="15"/>
  <c r="P143" i="15"/>
  <c r="N143" i="15"/>
  <c r="J143" i="15"/>
  <c r="J24" i="15" s="1"/>
  <c r="H143" i="15"/>
  <c r="G143" i="15"/>
  <c r="F143" i="15"/>
  <c r="E143" i="15"/>
  <c r="D143" i="15"/>
  <c r="C143" i="15"/>
  <c r="L143" i="14"/>
  <c r="I143" i="14"/>
  <c r="I24" i="14" s="1"/>
  <c r="H143" i="14"/>
  <c r="G143" i="14"/>
  <c r="F143" i="14"/>
  <c r="E143" i="14"/>
  <c r="D143" i="14"/>
  <c r="C143" i="14"/>
  <c r="I143" i="11"/>
  <c r="I24" i="11" s="1"/>
  <c r="G143" i="11"/>
  <c r="F143" i="11"/>
  <c r="E143" i="11"/>
  <c r="D143" i="11"/>
  <c r="C143" i="11"/>
  <c r="L451" i="6"/>
  <c r="A451" i="15"/>
  <c r="L451" i="15"/>
  <c r="A451" i="9"/>
  <c r="L451" i="9"/>
  <c r="N451" i="9"/>
  <c r="A451" i="13"/>
  <c r="G451" i="13"/>
  <c r="K451" i="13"/>
  <c r="A451" i="3"/>
  <c r="L451" i="3"/>
  <c r="N451" i="3"/>
  <c r="A451" i="14"/>
  <c r="N451" i="14"/>
  <c r="A451" i="10"/>
  <c r="L451" i="10"/>
  <c r="N451" i="10"/>
  <c r="A451" i="8"/>
  <c r="L451" i="8"/>
  <c r="N451" i="8"/>
  <c r="A451" i="7"/>
  <c r="L451" i="7"/>
  <c r="N451" i="7"/>
  <c r="A451" i="1"/>
  <c r="L451" i="1"/>
  <c r="I76" i="18" s="1"/>
  <c r="N451" i="1"/>
  <c r="A451" i="11"/>
  <c r="L451" i="11"/>
  <c r="N451" i="11"/>
  <c r="A451" i="2"/>
  <c r="L451" i="2"/>
  <c r="I15" i="18" s="1"/>
  <c r="N451" i="2"/>
  <c r="A451" i="4"/>
  <c r="N451" i="4"/>
  <c r="A451" i="5"/>
  <c r="N451" i="5"/>
  <c r="A451" i="12"/>
  <c r="K451" i="12"/>
  <c r="A451" i="6"/>
  <c r="N451" i="6"/>
  <c r="G145" i="6" l="1"/>
  <c r="G25" i="6" s="1"/>
  <c r="G145" i="1"/>
  <c r="G25" i="1" s="1"/>
  <c r="G145" i="9"/>
  <c r="G25" i="9" s="1"/>
  <c r="G145" i="5"/>
  <c r="G25" i="5" s="1"/>
  <c r="G145" i="3"/>
  <c r="G25" i="3" s="1"/>
  <c r="G145" i="7"/>
  <c r="G25" i="7" s="1"/>
  <c r="G145" i="12"/>
  <c r="G25" i="12" s="1"/>
  <c r="G145" i="8"/>
  <c r="G25" i="8" s="1"/>
  <c r="G145" i="2"/>
  <c r="G25" i="2" s="1"/>
  <c r="L451" i="5"/>
  <c r="K451" i="16" s="1"/>
  <c r="I143" i="5"/>
  <c r="I24" i="5" s="1"/>
  <c r="I143" i="12"/>
  <c r="I24" i="12" s="1"/>
  <c r="I143" i="3"/>
  <c r="I24" i="3" s="1"/>
  <c r="I143" i="2"/>
  <c r="I24" i="2" s="1"/>
  <c r="I143" i="9"/>
  <c r="I24" i="9" s="1"/>
  <c r="I143" i="4"/>
  <c r="I24" i="4" s="1"/>
  <c r="I143" i="1"/>
  <c r="I24" i="1" s="1"/>
  <c r="I143" i="7"/>
  <c r="I24" i="7" s="1"/>
  <c r="I143" i="8"/>
  <c r="I24" i="8" s="1"/>
  <c r="I143" i="10"/>
  <c r="I24" i="10" s="1"/>
  <c r="I46" i="18" l="1"/>
  <c r="G451" i="8"/>
  <c r="G451" i="12"/>
  <c r="G451" i="9"/>
  <c r="G451" i="1"/>
  <c r="G451" i="10"/>
  <c r="G451" i="4"/>
  <c r="G451" i="7"/>
  <c r="G451" i="6"/>
  <c r="G451" i="3"/>
  <c r="G451" i="2"/>
  <c r="A450" i="15"/>
  <c r="L450" i="15"/>
  <c r="A450" i="9"/>
  <c r="L450" i="9"/>
  <c r="N450" i="9"/>
  <c r="A450" i="13"/>
  <c r="G450" i="13"/>
  <c r="K450" i="13"/>
  <c r="A450" i="3"/>
  <c r="L450" i="3"/>
  <c r="N450" i="3"/>
  <c r="A450" i="14"/>
  <c r="N450" i="14"/>
  <c r="A450" i="10"/>
  <c r="L450" i="10"/>
  <c r="N450" i="10"/>
  <c r="A450" i="8"/>
  <c r="L450" i="8"/>
  <c r="N450" i="8"/>
  <c r="A450" i="7"/>
  <c r="L450" i="7"/>
  <c r="N450" i="7"/>
  <c r="A450" i="1"/>
  <c r="L450" i="1"/>
  <c r="I75" i="18" s="1"/>
  <c r="N450" i="1"/>
  <c r="A450" i="11"/>
  <c r="L450" i="11"/>
  <c r="N450" i="11"/>
  <c r="A450" i="2"/>
  <c r="L450" i="2"/>
  <c r="I14" i="18" s="1"/>
  <c r="N450" i="2"/>
  <c r="A450" i="4"/>
  <c r="L450" i="4"/>
  <c r="N450" i="4"/>
  <c r="A450" i="5"/>
  <c r="N450" i="5"/>
  <c r="A450" i="12"/>
  <c r="K450" i="12"/>
  <c r="A450" i="6"/>
  <c r="L450" i="6"/>
  <c r="N450" i="6"/>
  <c r="G451" i="5" l="1"/>
  <c r="L450" i="5"/>
  <c r="K450" i="16" s="1"/>
  <c r="A449" i="13"/>
  <c r="G449" i="13"/>
  <c r="K449" i="13"/>
  <c r="N449" i="14"/>
  <c r="A449" i="14"/>
  <c r="I45" i="18" l="1"/>
  <c r="A449" i="15"/>
  <c r="L449" i="15"/>
  <c r="F143" i="9"/>
  <c r="E143" i="9"/>
  <c r="D143" i="9"/>
  <c r="C143" i="9"/>
  <c r="A449" i="9"/>
  <c r="N449" i="9"/>
  <c r="F143" i="3"/>
  <c r="E143" i="3"/>
  <c r="D143" i="3"/>
  <c r="C143" i="3"/>
  <c r="A449" i="3"/>
  <c r="N449" i="3"/>
  <c r="F143" i="10"/>
  <c r="E143" i="10"/>
  <c r="D143" i="10"/>
  <c r="C143" i="10"/>
  <c r="A449" i="10"/>
  <c r="N449" i="10"/>
  <c r="F143" i="8"/>
  <c r="E143" i="8"/>
  <c r="D143" i="8"/>
  <c r="C143" i="8"/>
  <c r="A449" i="8"/>
  <c r="N449" i="8"/>
  <c r="F143" i="7"/>
  <c r="E143" i="7"/>
  <c r="D143" i="7"/>
  <c r="C143" i="7"/>
  <c r="A449" i="7"/>
  <c r="N449" i="7"/>
  <c r="F143" i="1"/>
  <c r="E143" i="1"/>
  <c r="D143" i="1"/>
  <c r="C143" i="1"/>
  <c r="A449" i="1"/>
  <c r="N449" i="1"/>
  <c r="A449" i="11"/>
  <c r="N449" i="11"/>
  <c r="F143" i="2"/>
  <c r="E143" i="2"/>
  <c r="D143" i="2"/>
  <c r="C143" i="2"/>
  <c r="A449" i="2"/>
  <c r="N449" i="2"/>
  <c r="A449" i="4"/>
  <c r="N449" i="4"/>
  <c r="A449" i="5"/>
  <c r="N449" i="5"/>
  <c r="H143" i="12"/>
  <c r="F143" i="12"/>
  <c r="E143" i="12"/>
  <c r="D143" i="12"/>
  <c r="C143" i="12"/>
  <c r="A449" i="12"/>
  <c r="K449" i="12"/>
  <c r="C143" i="6"/>
  <c r="H143" i="6"/>
  <c r="F143" i="6"/>
  <c r="E143" i="6"/>
  <c r="D143" i="6"/>
  <c r="A449" i="6"/>
  <c r="N449" i="6"/>
  <c r="I142" i="6" l="1"/>
  <c r="G450" i="12"/>
  <c r="G450" i="2"/>
  <c r="G450" i="9"/>
  <c r="G450" i="7"/>
  <c r="G450" i="10"/>
  <c r="G450" i="6"/>
  <c r="G450" i="4"/>
  <c r="G450" i="3"/>
  <c r="G450" i="1"/>
  <c r="G450" i="8"/>
  <c r="L449" i="7"/>
  <c r="L143" i="7" s="1"/>
  <c r="H143" i="7"/>
  <c r="L449" i="8"/>
  <c r="L143" i="8" s="1"/>
  <c r="H143" i="8"/>
  <c r="C143" i="5"/>
  <c r="C143" i="4"/>
  <c r="L449" i="10"/>
  <c r="L143" i="10" s="1"/>
  <c r="H143" i="10"/>
  <c r="H143" i="11"/>
  <c r="D143" i="5"/>
  <c r="D143" i="4"/>
  <c r="E143" i="5"/>
  <c r="E143" i="4"/>
  <c r="L449" i="6"/>
  <c r="L143" i="6" s="1"/>
  <c r="F143" i="5"/>
  <c r="F143" i="4"/>
  <c r="L449" i="2"/>
  <c r="I13" i="18" s="1"/>
  <c r="H143" i="2"/>
  <c r="L449" i="4"/>
  <c r="L143" i="4" s="1"/>
  <c r="H143" i="4"/>
  <c r="L449" i="9"/>
  <c r="L143" i="9" s="1"/>
  <c r="H143" i="9"/>
  <c r="L449" i="3"/>
  <c r="L143" i="3" s="1"/>
  <c r="H143" i="3"/>
  <c r="L449" i="11"/>
  <c r="L143" i="11" s="1"/>
  <c r="G450" i="5" l="1"/>
  <c r="L449" i="5"/>
  <c r="H143" i="5"/>
  <c r="L143" i="2"/>
  <c r="L449" i="1"/>
  <c r="I74" i="18" s="1"/>
  <c r="H143" i="1"/>
  <c r="K449" i="16" l="1"/>
  <c r="K143" i="16" s="1"/>
  <c r="I44" i="18"/>
  <c r="L143" i="1"/>
  <c r="L143" i="5"/>
  <c r="R142" i="15"/>
  <c r="P142" i="15"/>
  <c r="N142" i="15"/>
  <c r="J142" i="15"/>
  <c r="N142" i="5"/>
  <c r="H142" i="15"/>
  <c r="G142" i="15"/>
  <c r="F142" i="15"/>
  <c r="E142" i="15"/>
  <c r="D142" i="15"/>
  <c r="C142" i="15"/>
  <c r="L142" i="15"/>
  <c r="L142" i="14"/>
  <c r="I142" i="14"/>
  <c r="H142" i="14"/>
  <c r="G142" i="14"/>
  <c r="F142" i="14"/>
  <c r="E142" i="14"/>
  <c r="D142" i="14"/>
  <c r="C142" i="14"/>
  <c r="I142" i="11"/>
  <c r="G142" i="11"/>
  <c r="F142" i="11"/>
  <c r="E142" i="11"/>
  <c r="D142" i="11"/>
  <c r="C142" i="11"/>
  <c r="N142" i="4"/>
  <c r="G449" i="9"/>
  <c r="G449" i="3"/>
  <c r="G449" i="8"/>
  <c r="G449" i="4"/>
  <c r="G449" i="12"/>
  <c r="G143" i="12" s="1"/>
  <c r="G449" i="6"/>
  <c r="G143" i="6" s="1"/>
  <c r="L448" i="6"/>
  <c r="A448" i="15"/>
  <c r="L448" i="15"/>
  <c r="A448" i="9"/>
  <c r="N448" i="9"/>
  <c r="A448" i="13"/>
  <c r="G448" i="13"/>
  <c r="K448" i="13"/>
  <c r="A448" i="3"/>
  <c r="N448" i="3"/>
  <c r="A448" i="14"/>
  <c r="N448" i="14"/>
  <c r="A448" i="10"/>
  <c r="N448" i="10"/>
  <c r="A448" i="8"/>
  <c r="N448" i="8"/>
  <c r="A448" i="7"/>
  <c r="N448" i="7"/>
  <c r="A448" i="1"/>
  <c r="N448" i="1"/>
  <c r="A448" i="11"/>
  <c r="N448" i="11"/>
  <c r="A448" i="2"/>
  <c r="N448" i="2"/>
  <c r="A448" i="4"/>
  <c r="N448" i="4"/>
  <c r="A448" i="5"/>
  <c r="N448" i="5"/>
  <c r="A448" i="12"/>
  <c r="K448" i="12"/>
  <c r="A448" i="6"/>
  <c r="N448" i="6"/>
  <c r="G143" i="9" l="1"/>
  <c r="G143" i="4"/>
  <c r="G143" i="8"/>
  <c r="G143" i="3"/>
  <c r="L448" i="9"/>
  <c r="L448" i="8"/>
  <c r="I142" i="7"/>
  <c r="G449" i="7"/>
  <c r="L448" i="3"/>
  <c r="I142" i="10"/>
  <c r="G449" i="10"/>
  <c r="I142" i="1"/>
  <c r="G449" i="1"/>
  <c r="L448" i="11"/>
  <c r="I142" i="2"/>
  <c r="G449" i="2"/>
  <c r="L448" i="10"/>
  <c r="L448" i="7"/>
  <c r="I142" i="12"/>
  <c r="I142" i="4"/>
  <c r="L448" i="2"/>
  <c r="I12" i="18" s="1"/>
  <c r="I142" i="8"/>
  <c r="I142" i="3"/>
  <c r="I142" i="9"/>
  <c r="L448" i="4"/>
  <c r="G143" i="7" l="1"/>
  <c r="G143" i="2"/>
  <c r="G143" i="1"/>
  <c r="G143" i="10"/>
  <c r="I142" i="5"/>
  <c r="G449" i="5"/>
  <c r="L448" i="5"/>
  <c r="L448" i="1"/>
  <c r="I73" i="18" s="1"/>
  <c r="A447" i="15"/>
  <c r="L447" i="15"/>
  <c r="A447" i="9"/>
  <c r="C142" i="9"/>
  <c r="D142" i="9"/>
  <c r="E142" i="9"/>
  <c r="F142" i="9"/>
  <c r="L447" i="9"/>
  <c r="N447" i="9"/>
  <c r="A447" i="13"/>
  <c r="G447" i="13"/>
  <c r="K447" i="13"/>
  <c r="A447" i="3"/>
  <c r="C142" i="3"/>
  <c r="D142" i="3"/>
  <c r="E142" i="3"/>
  <c r="F142" i="3"/>
  <c r="L447" i="3"/>
  <c r="N447" i="3"/>
  <c r="A447" i="14"/>
  <c r="N447" i="14"/>
  <c r="A447" i="10"/>
  <c r="C142" i="10"/>
  <c r="D142" i="10"/>
  <c r="E142" i="10"/>
  <c r="F142" i="10"/>
  <c r="L447" i="10"/>
  <c r="N447" i="10"/>
  <c r="A447" i="8"/>
  <c r="C142" i="8"/>
  <c r="D142" i="8"/>
  <c r="E142" i="8"/>
  <c r="F142" i="8"/>
  <c r="L447" i="8"/>
  <c r="N447" i="8"/>
  <c r="A447" i="7"/>
  <c r="C142" i="7"/>
  <c r="D142" i="7"/>
  <c r="E142" i="7"/>
  <c r="F142" i="7"/>
  <c r="L447" i="7"/>
  <c r="N447" i="7"/>
  <c r="A447" i="1"/>
  <c r="C142" i="1"/>
  <c r="D142" i="1"/>
  <c r="E142" i="1"/>
  <c r="F142" i="1"/>
  <c r="N447" i="1"/>
  <c r="A447" i="11"/>
  <c r="L447" i="11"/>
  <c r="N447" i="11"/>
  <c r="A447" i="2"/>
  <c r="C142" i="2"/>
  <c r="D142" i="2"/>
  <c r="E142" i="2"/>
  <c r="F142" i="2"/>
  <c r="L447" i="2"/>
  <c r="I11" i="18" s="1"/>
  <c r="N447" i="2"/>
  <c r="A447" i="4"/>
  <c r="C142" i="5"/>
  <c r="D142" i="5"/>
  <c r="E142" i="5"/>
  <c r="L447" i="4"/>
  <c r="N447" i="4"/>
  <c r="A447" i="5"/>
  <c r="N447" i="5"/>
  <c r="A447" i="12"/>
  <c r="C142" i="12"/>
  <c r="D142" i="12"/>
  <c r="E142" i="12"/>
  <c r="F142" i="12"/>
  <c r="H142" i="12"/>
  <c r="K447" i="12"/>
  <c r="A447" i="6"/>
  <c r="L447" i="6"/>
  <c r="D142" i="6"/>
  <c r="E142" i="6"/>
  <c r="F142" i="6"/>
  <c r="H142" i="6"/>
  <c r="N447" i="6"/>
  <c r="K448" i="16" l="1"/>
  <c r="C142" i="6"/>
  <c r="I43" i="18"/>
  <c r="G143" i="5"/>
  <c r="G448" i="6"/>
  <c r="G448" i="12"/>
  <c r="G448" i="1"/>
  <c r="G448" i="9"/>
  <c r="G448" i="4"/>
  <c r="G448" i="2"/>
  <c r="G448" i="7"/>
  <c r="G448" i="8"/>
  <c r="G448" i="10"/>
  <c r="G448" i="3"/>
  <c r="F142" i="5"/>
  <c r="H142" i="3"/>
  <c r="D142" i="4"/>
  <c r="F142" i="4"/>
  <c r="C142" i="4"/>
  <c r="E142" i="4"/>
  <c r="H142" i="9"/>
  <c r="H142" i="11"/>
  <c r="H142" i="4"/>
  <c r="H142" i="2"/>
  <c r="H142" i="8"/>
  <c r="H142" i="10"/>
  <c r="H142" i="7"/>
  <c r="G448" i="5" l="1"/>
  <c r="L447" i="1"/>
  <c r="I72" i="18" s="1"/>
  <c r="H142" i="1"/>
  <c r="L447" i="5"/>
  <c r="K447" i="16" s="1"/>
  <c r="H142" i="5"/>
  <c r="G447" i="9"/>
  <c r="G447" i="3"/>
  <c r="G447" i="10"/>
  <c r="G447" i="8"/>
  <c r="G447" i="7"/>
  <c r="G447" i="1"/>
  <c r="G447" i="2"/>
  <c r="G447" i="12"/>
  <c r="G447" i="6"/>
  <c r="I42" i="18" l="1"/>
  <c r="G447" i="4"/>
  <c r="G447" i="5" l="1"/>
  <c r="A446" i="15"/>
  <c r="L446" i="15"/>
  <c r="A446" i="9"/>
  <c r="L446" i="9"/>
  <c r="L142" i="9" s="1"/>
  <c r="N446" i="9"/>
  <c r="A446" i="13"/>
  <c r="G446" i="13"/>
  <c r="K446" i="13"/>
  <c r="A446" i="3"/>
  <c r="L446" i="3"/>
  <c r="L142" i="3" s="1"/>
  <c r="N446" i="3"/>
  <c r="A446" i="14"/>
  <c r="N446" i="14"/>
  <c r="A446" i="10"/>
  <c r="L446" i="10"/>
  <c r="L142" i="10" s="1"/>
  <c r="N446" i="10"/>
  <c r="A446" i="8"/>
  <c r="L446" i="8"/>
  <c r="L142" i="8" s="1"/>
  <c r="N446" i="8"/>
  <c r="A446" i="7"/>
  <c r="L446" i="7"/>
  <c r="L142" i="7" s="1"/>
  <c r="N446" i="7"/>
  <c r="A446" i="1"/>
  <c r="N446" i="1"/>
  <c r="A446" i="11"/>
  <c r="L446" i="1"/>
  <c r="I71" i="18" s="1"/>
  <c r="N446" i="11"/>
  <c r="A446" i="2"/>
  <c r="L446" i="2"/>
  <c r="I10" i="18" s="1"/>
  <c r="N446" i="2"/>
  <c r="A446" i="4"/>
  <c r="L446" i="4"/>
  <c r="L142" i="4" s="1"/>
  <c r="N446" i="4"/>
  <c r="A446" i="5"/>
  <c r="N446" i="5"/>
  <c r="A446" i="12"/>
  <c r="K446" i="12"/>
  <c r="A446" i="6"/>
  <c r="L446" i="6"/>
  <c r="L142" i="6" s="1"/>
  <c r="N446" i="6"/>
  <c r="L142" i="2" l="1"/>
  <c r="L142" i="1"/>
  <c r="L446" i="11"/>
  <c r="L142" i="11" s="1"/>
  <c r="L446" i="5"/>
  <c r="J141" i="15"/>
  <c r="H141" i="15"/>
  <c r="I141" i="14"/>
  <c r="I141" i="11"/>
  <c r="R141" i="15"/>
  <c r="R140" i="15"/>
  <c r="R24" i="15" s="1"/>
  <c r="P141" i="15"/>
  <c r="P140" i="15"/>
  <c r="N141" i="15"/>
  <c r="N140" i="15"/>
  <c r="H140" i="15"/>
  <c r="G140" i="15"/>
  <c r="G24" i="15" s="1"/>
  <c r="F140" i="15"/>
  <c r="E140" i="15"/>
  <c r="D140" i="15"/>
  <c r="C140" i="15"/>
  <c r="J140" i="15"/>
  <c r="G141" i="15"/>
  <c r="F141" i="15"/>
  <c r="E141" i="15"/>
  <c r="D141" i="15"/>
  <c r="C141" i="15"/>
  <c r="L141" i="15"/>
  <c r="L141" i="14"/>
  <c r="H141" i="14"/>
  <c r="G141" i="14"/>
  <c r="F141" i="14"/>
  <c r="E141" i="14"/>
  <c r="D141" i="14"/>
  <c r="C141" i="14"/>
  <c r="G141" i="11"/>
  <c r="F141" i="11"/>
  <c r="E141" i="11"/>
  <c r="D141" i="11"/>
  <c r="C141" i="11"/>
  <c r="L445" i="11"/>
  <c r="A445" i="15"/>
  <c r="L445" i="15"/>
  <c r="A445" i="9"/>
  <c r="L445" i="9"/>
  <c r="N445" i="9"/>
  <c r="A445" i="13"/>
  <c r="G445" i="13"/>
  <c r="K445" i="13"/>
  <c r="A445" i="3"/>
  <c r="L445" i="3"/>
  <c r="N445" i="3"/>
  <c r="A445" i="14"/>
  <c r="N445" i="14"/>
  <c r="A445" i="10"/>
  <c r="L445" i="10"/>
  <c r="N445" i="10"/>
  <c r="A445" i="8"/>
  <c r="L445" i="8"/>
  <c r="N445" i="8"/>
  <c r="A445" i="7"/>
  <c r="L445" i="7"/>
  <c r="N445" i="7"/>
  <c r="A445" i="1"/>
  <c r="N445" i="1"/>
  <c r="A445" i="11"/>
  <c r="N445" i="11"/>
  <c r="A445" i="2"/>
  <c r="L445" i="2"/>
  <c r="I9" i="18" s="1"/>
  <c r="N445" i="2"/>
  <c r="A445" i="4"/>
  <c r="L445" i="4"/>
  <c r="N445" i="4"/>
  <c r="A445" i="5"/>
  <c r="N445" i="5"/>
  <c r="A445" i="12"/>
  <c r="K445" i="12"/>
  <c r="A445" i="6"/>
  <c r="L445" i="6"/>
  <c r="N445" i="6"/>
  <c r="C24" i="15" l="1"/>
  <c r="D24" i="15"/>
  <c r="I141" i="6"/>
  <c r="I41" i="18"/>
  <c r="K446" i="16"/>
  <c r="K142" i="16" s="1"/>
  <c r="N24" i="15"/>
  <c r="H24" i="15"/>
  <c r="E24" i="15"/>
  <c r="F24" i="15"/>
  <c r="I141" i="12"/>
  <c r="G446" i="9"/>
  <c r="G142" i="9" s="1"/>
  <c r="L142" i="5"/>
  <c r="P24" i="15"/>
  <c r="G445" i="10"/>
  <c r="G445" i="2"/>
  <c r="G445" i="6"/>
  <c r="G445" i="7"/>
  <c r="G445" i="8"/>
  <c r="G446" i="10"/>
  <c r="G142" i="10" s="1"/>
  <c r="G446" i="8"/>
  <c r="G142" i="8" s="1"/>
  <c r="G445" i="1"/>
  <c r="G446" i="1"/>
  <c r="G142" i="1" s="1"/>
  <c r="G446" i="7"/>
  <c r="G142" i="7" s="1"/>
  <c r="G445" i="3"/>
  <c r="G446" i="3"/>
  <c r="G142" i="3" s="1"/>
  <c r="G446" i="12"/>
  <c r="G142" i="12" s="1"/>
  <c r="G446" i="6"/>
  <c r="G142" i="6" s="1"/>
  <c r="I141" i="4"/>
  <c r="G446" i="4"/>
  <c r="G142" i="4" s="1"/>
  <c r="G446" i="2"/>
  <c r="G142" i="2" s="1"/>
  <c r="G445" i="9"/>
  <c r="G445" i="4"/>
  <c r="L445" i="1"/>
  <c r="I70" i="18" s="1"/>
  <c r="I141" i="2"/>
  <c r="I141" i="9"/>
  <c r="I141" i="7"/>
  <c r="I141" i="8"/>
  <c r="I141" i="1"/>
  <c r="I141" i="10"/>
  <c r="I141" i="3"/>
  <c r="G445" i="12"/>
  <c r="L445" i="5"/>
  <c r="C141" i="6"/>
  <c r="K445" i="16" l="1"/>
  <c r="I40" i="18"/>
  <c r="G446" i="5"/>
  <c r="G142" i="5" s="1"/>
  <c r="G445" i="5"/>
  <c r="I141" i="5"/>
  <c r="A444" i="15"/>
  <c r="L444" i="15"/>
  <c r="A444" i="9"/>
  <c r="L444" i="9"/>
  <c r="N444" i="9"/>
  <c r="A444" i="13"/>
  <c r="G444" i="13"/>
  <c r="K444" i="13"/>
  <c r="A444" i="3"/>
  <c r="L444" i="3"/>
  <c r="N444" i="3"/>
  <c r="A444" i="14"/>
  <c r="N444" i="14"/>
  <c r="A444" i="10"/>
  <c r="L444" i="10"/>
  <c r="N444" i="10"/>
  <c r="A444" i="8"/>
  <c r="L444" i="8"/>
  <c r="N444" i="8"/>
  <c r="A444" i="7"/>
  <c r="L444" i="7"/>
  <c r="N444" i="7"/>
  <c r="A444" i="1"/>
  <c r="L444" i="1"/>
  <c r="I69" i="18" s="1"/>
  <c r="N444" i="1"/>
  <c r="A444" i="11"/>
  <c r="L444" i="11"/>
  <c r="N444" i="11"/>
  <c r="A444" i="2"/>
  <c r="L444" i="2"/>
  <c r="I8" i="18" s="1"/>
  <c r="N444" i="2"/>
  <c r="A444" i="4"/>
  <c r="L444" i="4"/>
  <c r="N444" i="4"/>
  <c r="A444" i="5"/>
  <c r="L444" i="5"/>
  <c r="N444" i="5"/>
  <c r="A444" i="12"/>
  <c r="K444" i="12"/>
  <c r="A444" i="6"/>
  <c r="L444" i="6"/>
  <c r="N444" i="6"/>
  <c r="K444" i="16" l="1"/>
  <c r="I39" i="18"/>
  <c r="H141" i="9"/>
  <c r="F141" i="9"/>
  <c r="E141" i="9"/>
  <c r="D141" i="9"/>
  <c r="C141" i="9"/>
  <c r="H141" i="3"/>
  <c r="F141" i="3"/>
  <c r="E141" i="3"/>
  <c r="D141" i="3"/>
  <c r="C141" i="3"/>
  <c r="H141" i="10"/>
  <c r="F141" i="10"/>
  <c r="E141" i="10"/>
  <c r="D141" i="10"/>
  <c r="C141" i="10"/>
  <c r="H141" i="8"/>
  <c r="F141" i="8"/>
  <c r="E141" i="8"/>
  <c r="D141" i="8"/>
  <c r="C141" i="8"/>
  <c r="H141" i="7"/>
  <c r="F141" i="7"/>
  <c r="E141" i="7"/>
  <c r="D141" i="7"/>
  <c r="C141" i="7"/>
  <c r="F141" i="1"/>
  <c r="E141" i="1"/>
  <c r="D141" i="1"/>
  <c r="C141" i="1"/>
  <c r="H141" i="11"/>
  <c r="H141" i="2"/>
  <c r="F141" i="2"/>
  <c r="E141" i="2"/>
  <c r="D141" i="2"/>
  <c r="C141" i="2"/>
  <c r="H141" i="12"/>
  <c r="F141" i="12"/>
  <c r="E141" i="12"/>
  <c r="D141" i="12"/>
  <c r="C141" i="12"/>
  <c r="H141" i="6"/>
  <c r="F141" i="6"/>
  <c r="E141" i="6"/>
  <c r="D141" i="6"/>
  <c r="G444" i="12" l="1"/>
  <c r="G444" i="7"/>
  <c r="G444" i="9"/>
  <c r="G444" i="6"/>
  <c r="G444" i="1"/>
  <c r="G444" i="3"/>
  <c r="G444" i="2"/>
  <c r="G444" i="10"/>
  <c r="G444" i="8"/>
  <c r="F141" i="5"/>
  <c r="F141" i="4"/>
  <c r="H141" i="5"/>
  <c r="H141" i="4"/>
  <c r="C141" i="5"/>
  <c r="C141" i="4"/>
  <c r="D141" i="5"/>
  <c r="D141" i="4"/>
  <c r="H141" i="1"/>
  <c r="E141" i="5"/>
  <c r="E141" i="4"/>
  <c r="G444" i="4"/>
  <c r="A443" i="15"/>
  <c r="L443" i="15"/>
  <c r="A443" i="9"/>
  <c r="L443" i="9"/>
  <c r="L141" i="9" s="1"/>
  <c r="N443" i="9"/>
  <c r="A443" i="13"/>
  <c r="G443" i="13"/>
  <c r="K443" i="13"/>
  <c r="A443" i="3"/>
  <c r="L443" i="3"/>
  <c r="L141" i="3" s="1"/>
  <c r="N443" i="3"/>
  <c r="A443" i="14"/>
  <c r="N443" i="14"/>
  <c r="A443" i="10"/>
  <c r="L443" i="10"/>
  <c r="L141" i="10" s="1"/>
  <c r="N443" i="10"/>
  <c r="A443" i="8"/>
  <c r="L443" i="8"/>
  <c r="L141" i="8" s="1"/>
  <c r="N443" i="8"/>
  <c r="A443" i="7"/>
  <c r="L443" i="7"/>
  <c r="L141" i="7" s="1"/>
  <c r="N443" i="7"/>
  <c r="A443" i="1"/>
  <c r="N443" i="1"/>
  <c r="A443" i="11"/>
  <c r="L443" i="11"/>
  <c r="L141" i="11" s="1"/>
  <c r="N443" i="11"/>
  <c r="A443" i="2"/>
  <c r="L443" i="2"/>
  <c r="I7" i="18" s="1"/>
  <c r="N443" i="2"/>
  <c r="A443" i="4"/>
  <c r="L443" i="4"/>
  <c r="L141" i="4" s="1"/>
  <c r="N443" i="4"/>
  <c r="A443" i="5"/>
  <c r="N443" i="5"/>
  <c r="A443" i="12"/>
  <c r="K443" i="12"/>
  <c r="A443" i="6"/>
  <c r="L443" i="6"/>
  <c r="L141" i="6" s="1"/>
  <c r="N443" i="6"/>
  <c r="L443" i="1" l="1"/>
  <c r="I68" i="18" s="1"/>
  <c r="L141" i="2"/>
  <c r="G444" i="5"/>
  <c r="L443" i="5"/>
  <c r="K443" i="16" s="1"/>
  <c r="L140" i="14"/>
  <c r="L24" i="14" s="1"/>
  <c r="I140" i="14"/>
  <c r="H140" i="14"/>
  <c r="H24" i="14" s="1"/>
  <c r="G140" i="14"/>
  <c r="G24" i="14" s="1"/>
  <c r="F140" i="14"/>
  <c r="F24" i="14" s="1"/>
  <c r="E140" i="14"/>
  <c r="E24" i="14" s="1"/>
  <c r="D140" i="14"/>
  <c r="D24" i="14" s="1"/>
  <c r="C140" i="14"/>
  <c r="C24" i="14" s="1"/>
  <c r="I140" i="11"/>
  <c r="G140" i="11"/>
  <c r="G24" i="11" s="1"/>
  <c r="F140" i="11"/>
  <c r="F24" i="11" s="1"/>
  <c r="E140" i="11"/>
  <c r="E24" i="11" s="1"/>
  <c r="D140" i="11"/>
  <c r="D24" i="11" s="1"/>
  <c r="C140" i="11"/>
  <c r="C24" i="11" s="1"/>
  <c r="G169" i="6"/>
  <c r="G170" i="6"/>
  <c r="G171" i="6"/>
  <c r="G172" i="6"/>
  <c r="G173" i="6"/>
  <c r="G174" i="6"/>
  <c r="G175" i="6"/>
  <c r="G176" i="6"/>
  <c r="G177" i="6"/>
  <c r="A442" i="15"/>
  <c r="L442" i="15"/>
  <c r="A442" i="9"/>
  <c r="N442" i="9"/>
  <c r="A442" i="13"/>
  <c r="G442" i="13"/>
  <c r="K442" i="13"/>
  <c r="A442" i="3"/>
  <c r="N442" i="3"/>
  <c r="A442" i="14"/>
  <c r="N442" i="14"/>
  <c r="A442" i="10"/>
  <c r="N442" i="10"/>
  <c r="A442" i="8"/>
  <c r="N442" i="8"/>
  <c r="A442" i="7"/>
  <c r="N442" i="7"/>
  <c r="A442" i="1"/>
  <c r="N442" i="1"/>
  <c r="A442" i="11"/>
  <c r="N442" i="11"/>
  <c r="A442" i="2"/>
  <c r="N442" i="2"/>
  <c r="A442" i="4"/>
  <c r="N442" i="4"/>
  <c r="A442" i="5"/>
  <c r="N442" i="5"/>
  <c r="A442" i="12"/>
  <c r="K442" i="12"/>
  <c r="A442" i="6"/>
  <c r="N442" i="6"/>
  <c r="I140" i="6" l="1"/>
  <c r="I38" i="18"/>
  <c r="G443" i="1"/>
  <c r="G141" i="1" s="1"/>
  <c r="L442" i="2"/>
  <c r="I6" i="18" s="1"/>
  <c r="G443" i="10"/>
  <c r="G141" i="10" s="1"/>
  <c r="L442" i="10"/>
  <c r="G443" i="2"/>
  <c r="G141" i="2" s="1"/>
  <c r="L442" i="8"/>
  <c r="G443" i="8"/>
  <c r="G141" i="8" s="1"/>
  <c r="L442" i="9"/>
  <c r="G443" i="9"/>
  <c r="G141" i="9" s="1"/>
  <c r="G443" i="6"/>
  <c r="G141" i="6" s="1"/>
  <c r="L442" i="6"/>
  <c r="L442" i="3"/>
  <c r="L442" i="11"/>
  <c r="G443" i="12"/>
  <c r="G141" i="12" s="1"/>
  <c r="G443" i="7"/>
  <c r="G141" i="7" s="1"/>
  <c r="G443" i="3"/>
  <c r="G141" i="3" s="1"/>
  <c r="L141" i="5"/>
  <c r="L141" i="1"/>
  <c r="G443" i="4"/>
  <c r="L442" i="4"/>
  <c r="I140" i="4"/>
  <c r="I140" i="2"/>
  <c r="I140" i="1"/>
  <c r="I140" i="7"/>
  <c r="I140" i="8"/>
  <c r="I140" i="10"/>
  <c r="I140" i="3"/>
  <c r="I140" i="9"/>
  <c r="I140" i="12"/>
  <c r="L442" i="7"/>
  <c r="I140" i="5" l="1"/>
  <c r="L442" i="1"/>
  <c r="I67" i="18" s="1"/>
  <c r="L442" i="5"/>
  <c r="K442" i="16" s="1"/>
  <c r="G443" i="5"/>
  <c r="G141" i="5" s="1"/>
  <c r="G141" i="4"/>
  <c r="K141" i="16"/>
  <c r="G438" i="13"/>
  <c r="G430" i="13"/>
  <c r="G431" i="13"/>
  <c r="G432" i="13"/>
  <c r="G433" i="13"/>
  <c r="G434" i="13"/>
  <c r="G435" i="13"/>
  <c r="G436" i="13"/>
  <c r="G437" i="13"/>
  <c r="G429" i="13"/>
  <c r="G428" i="13"/>
  <c r="G441" i="13"/>
  <c r="G440" i="13"/>
  <c r="I37" i="18" l="1"/>
  <c r="I48" i="7"/>
  <c r="I48" i="9"/>
  <c r="I48" i="3"/>
  <c r="I48" i="10"/>
  <c r="I48" i="8"/>
  <c r="I48" i="1"/>
  <c r="I48" i="2"/>
  <c r="I48" i="4"/>
  <c r="I48" i="12"/>
  <c r="G442" i="3" l="1"/>
  <c r="G442" i="12"/>
  <c r="G442" i="1"/>
  <c r="G442" i="10"/>
  <c r="G442" i="2"/>
  <c r="G442" i="8"/>
  <c r="G442" i="7"/>
  <c r="G442" i="9"/>
  <c r="I48" i="5"/>
  <c r="G442" i="4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A441" i="15"/>
  <c r="L441" i="15"/>
  <c r="A441" i="9"/>
  <c r="L441" i="9"/>
  <c r="N441" i="9"/>
  <c r="A441" i="13"/>
  <c r="K441" i="13"/>
  <c r="A441" i="3"/>
  <c r="L441" i="3"/>
  <c r="N441" i="3"/>
  <c r="N441" i="14"/>
  <c r="A441" i="14"/>
  <c r="A441" i="10"/>
  <c r="L441" i="10"/>
  <c r="N441" i="10"/>
  <c r="A441" i="8"/>
  <c r="L441" i="8"/>
  <c r="N441" i="8"/>
  <c r="A441" i="7"/>
  <c r="L441" i="7"/>
  <c r="N441" i="7"/>
  <c r="L441" i="1"/>
  <c r="I66" i="18" s="1"/>
  <c r="N441" i="1"/>
  <c r="A441" i="1"/>
  <c r="L441" i="11"/>
  <c r="N441" i="11"/>
  <c r="A441" i="11"/>
  <c r="L441" i="2"/>
  <c r="I5" i="18" s="1"/>
  <c r="N441" i="2"/>
  <c r="A441" i="2"/>
  <c r="L441" i="4"/>
  <c r="N441" i="4"/>
  <c r="A441" i="4"/>
  <c r="N441" i="5"/>
  <c r="A441" i="5"/>
  <c r="K441" i="12"/>
  <c r="A441" i="12"/>
  <c r="I48" i="6"/>
  <c r="N441" i="6"/>
  <c r="A441" i="6"/>
  <c r="G442" i="6" l="1"/>
  <c r="G442" i="5"/>
  <c r="L441" i="6"/>
  <c r="L441" i="5"/>
  <c r="K441" i="16" s="1"/>
  <c r="I36" i="18" l="1"/>
  <c r="G441" i="6" l="1"/>
  <c r="L24" i="12"/>
  <c r="F48" i="9" l="1"/>
  <c r="E48" i="9"/>
  <c r="D48" i="9"/>
  <c r="C48" i="9"/>
  <c r="F48" i="3"/>
  <c r="E48" i="3"/>
  <c r="D48" i="3"/>
  <c r="C48" i="3"/>
  <c r="H48" i="10"/>
  <c r="F48" i="10"/>
  <c r="E48" i="10"/>
  <c r="D48" i="10"/>
  <c r="C48" i="10"/>
  <c r="H48" i="8"/>
  <c r="F48" i="8"/>
  <c r="E48" i="8"/>
  <c r="D48" i="8"/>
  <c r="C48" i="8"/>
  <c r="H48" i="7"/>
  <c r="F48" i="7"/>
  <c r="E48" i="7"/>
  <c r="D48" i="7"/>
  <c r="C48" i="7"/>
  <c r="F48" i="1"/>
  <c r="E48" i="1"/>
  <c r="D48" i="1"/>
  <c r="C48" i="1"/>
  <c r="H48" i="11"/>
  <c r="H48" i="2"/>
  <c r="F48" i="2"/>
  <c r="E48" i="2"/>
  <c r="D48" i="2"/>
  <c r="C48" i="2"/>
  <c r="H48" i="4"/>
  <c r="F48" i="4"/>
  <c r="E48" i="4"/>
  <c r="D48" i="4"/>
  <c r="C48" i="4"/>
  <c r="H48" i="12"/>
  <c r="F48" i="12"/>
  <c r="E48" i="12"/>
  <c r="D48" i="12"/>
  <c r="C48" i="12"/>
  <c r="G441" i="12" l="1"/>
  <c r="G441" i="7"/>
  <c r="G441" i="9"/>
  <c r="G441" i="1"/>
  <c r="G441" i="3"/>
  <c r="G441" i="2"/>
  <c r="G441" i="10"/>
  <c r="G441" i="8"/>
  <c r="H140" i="2"/>
  <c r="H24" i="2" s="1"/>
  <c r="H48" i="1"/>
  <c r="D140" i="2"/>
  <c r="D24" i="2" s="1"/>
  <c r="E140" i="1"/>
  <c r="E24" i="1" s="1"/>
  <c r="H140" i="9"/>
  <c r="H24" i="9" s="1"/>
  <c r="D140" i="4"/>
  <c r="D24" i="4" s="1"/>
  <c r="H140" i="7"/>
  <c r="H24" i="7" s="1"/>
  <c r="C140" i="10"/>
  <c r="C24" i="10" s="1"/>
  <c r="E140" i="3"/>
  <c r="E24" i="3" s="1"/>
  <c r="C140" i="4"/>
  <c r="C24" i="4" s="1"/>
  <c r="E140" i="2"/>
  <c r="E24" i="2" s="1"/>
  <c r="F140" i="1"/>
  <c r="F24" i="1" s="1"/>
  <c r="D140" i="10"/>
  <c r="D24" i="10" s="1"/>
  <c r="F140" i="3"/>
  <c r="F24" i="3" s="1"/>
  <c r="H140" i="3"/>
  <c r="H24" i="3" s="1"/>
  <c r="E140" i="4"/>
  <c r="E24" i="4" s="1"/>
  <c r="D140" i="8"/>
  <c r="D24" i="8" s="1"/>
  <c r="F140" i="10"/>
  <c r="F24" i="10" s="1"/>
  <c r="C140" i="12"/>
  <c r="C24" i="12" s="1"/>
  <c r="C140" i="7"/>
  <c r="C24" i="7" s="1"/>
  <c r="E140" i="8"/>
  <c r="E24" i="8" s="1"/>
  <c r="H140" i="10"/>
  <c r="H24" i="10" s="1"/>
  <c r="C140" i="9"/>
  <c r="C24" i="9" s="1"/>
  <c r="C140" i="8"/>
  <c r="C24" i="8" s="1"/>
  <c r="E140" i="12"/>
  <c r="E24" i="12" s="1"/>
  <c r="H140" i="4"/>
  <c r="H24" i="4" s="1"/>
  <c r="H140" i="11"/>
  <c r="H24" i="11" s="1"/>
  <c r="D140" i="7"/>
  <c r="D24" i="7" s="1"/>
  <c r="F140" i="8"/>
  <c r="F24" i="8" s="1"/>
  <c r="D140" i="9"/>
  <c r="D24" i="9" s="1"/>
  <c r="F140" i="4"/>
  <c r="F24" i="4" s="1"/>
  <c r="H140" i="8"/>
  <c r="H24" i="8" s="1"/>
  <c r="C140" i="3"/>
  <c r="C24" i="3" s="1"/>
  <c r="E140" i="9"/>
  <c r="E24" i="9" s="1"/>
  <c r="F140" i="2"/>
  <c r="F24" i="2" s="1"/>
  <c r="E140" i="10"/>
  <c r="E24" i="10" s="1"/>
  <c r="D140" i="12"/>
  <c r="D24" i="12" s="1"/>
  <c r="F140" i="12"/>
  <c r="F24" i="12" s="1"/>
  <c r="C140" i="1"/>
  <c r="C24" i="1" s="1"/>
  <c r="E140" i="7"/>
  <c r="E24" i="7" s="1"/>
  <c r="H140" i="12"/>
  <c r="H24" i="12" s="1"/>
  <c r="C140" i="2"/>
  <c r="C24" i="2" s="1"/>
  <c r="D140" i="1"/>
  <c r="D24" i="1" s="1"/>
  <c r="F140" i="7"/>
  <c r="F24" i="7" s="1"/>
  <c r="D140" i="3"/>
  <c r="D24" i="3" s="1"/>
  <c r="F140" i="9"/>
  <c r="F24" i="9" s="1"/>
  <c r="G441" i="4"/>
  <c r="C48" i="5"/>
  <c r="H48" i="5"/>
  <c r="D48" i="5"/>
  <c r="E48" i="5"/>
  <c r="F48" i="5"/>
  <c r="H48" i="6"/>
  <c r="F48" i="6"/>
  <c r="E48" i="6"/>
  <c r="D48" i="6"/>
  <c r="C48" i="6"/>
  <c r="A439" i="15"/>
  <c r="A440" i="15"/>
  <c r="L440" i="15"/>
  <c r="A140" i="15"/>
  <c r="L140" i="15"/>
  <c r="A141" i="15"/>
  <c r="A142" i="15"/>
  <c r="A143" i="15"/>
  <c r="L143" i="15"/>
  <c r="A48" i="15"/>
  <c r="A439" i="9"/>
  <c r="N439" i="9"/>
  <c r="A440" i="9"/>
  <c r="L440" i="9"/>
  <c r="L48" i="9" s="1"/>
  <c r="N440" i="9"/>
  <c r="A140" i="9"/>
  <c r="N140" i="9"/>
  <c r="A141" i="9"/>
  <c r="N141" i="9"/>
  <c r="A142" i="9"/>
  <c r="N142" i="9"/>
  <c r="A143" i="9"/>
  <c r="N143" i="9"/>
  <c r="A48" i="9"/>
  <c r="N48" i="9"/>
  <c r="A439" i="13"/>
  <c r="K439" i="13"/>
  <c r="A440" i="13"/>
  <c r="K440" i="13"/>
  <c r="A140" i="13"/>
  <c r="K140" i="13"/>
  <c r="A141" i="13"/>
  <c r="K141" i="13"/>
  <c r="A142" i="13"/>
  <c r="K142" i="13"/>
  <c r="A143" i="13"/>
  <c r="K143" i="13"/>
  <c r="A48" i="13"/>
  <c r="A439" i="3"/>
  <c r="N439" i="3"/>
  <c r="A440" i="3"/>
  <c r="L440" i="3"/>
  <c r="L48" i="3" s="1"/>
  <c r="N440" i="3"/>
  <c r="A140" i="3"/>
  <c r="N140" i="3"/>
  <c r="A141" i="3"/>
  <c r="N141" i="3"/>
  <c r="A142" i="3"/>
  <c r="N142" i="3"/>
  <c r="A143" i="3"/>
  <c r="N143" i="3"/>
  <c r="A48" i="3"/>
  <c r="A439" i="14"/>
  <c r="N439" i="14"/>
  <c r="A440" i="14"/>
  <c r="N440" i="14"/>
  <c r="A140" i="14"/>
  <c r="N140" i="14"/>
  <c r="A141" i="14"/>
  <c r="N141" i="14"/>
  <c r="A142" i="14"/>
  <c r="N142" i="14"/>
  <c r="A143" i="14"/>
  <c r="N143" i="14"/>
  <c r="A48" i="14"/>
  <c r="N48" i="14"/>
  <c r="A30" i="14"/>
  <c r="N30" i="14"/>
  <c r="A31" i="14"/>
  <c r="N31" i="14"/>
  <c r="A32" i="14"/>
  <c r="N32" i="14"/>
  <c r="A33" i="14"/>
  <c r="N33" i="14"/>
  <c r="A34" i="14"/>
  <c r="N34" i="14"/>
  <c r="A35" i="14"/>
  <c r="N35" i="14"/>
  <c r="A36" i="14"/>
  <c r="N36" i="14"/>
  <c r="A37" i="14"/>
  <c r="N37" i="14"/>
  <c r="A38" i="14"/>
  <c r="N38" i="14"/>
  <c r="A39" i="14"/>
  <c r="N39" i="14"/>
  <c r="A40" i="14"/>
  <c r="N40" i="14"/>
  <c r="A41" i="14"/>
  <c r="N41" i="14"/>
  <c r="A439" i="10"/>
  <c r="N439" i="10"/>
  <c r="A440" i="10"/>
  <c r="L440" i="10"/>
  <c r="L48" i="10" s="1"/>
  <c r="N440" i="10"/>
  <c r="A140" i="10"/>
  <c r="N140" i="10"/>
  <c r="A141" i="10"/>
  <c r="N141" i="10"/>
  <c r="A142" i="10"/>
  <c r="N142" i="10"/>
  <c r="A143" i="10"/>
  <c r="N143" i="10"/>
  <c r="A48" i="10"/>
  <c r="N48" i="10"/>
  <c r="A439" i="8"/>
  <c r="N439" i="8"/>
  <c r="A440" i="8"/>
  <c r="L440" i="8"/>
  <c r="L48" i="8" s="1"/>
  <c r="G440" i="8"/>
  <c r="G48" i="8" s="1"/>
  <c r="N440" i="8"/>
  <c r="A140" i="8"/>
  <c r="N140" i="8"/>
  <c r="A141" i="8"/>
  <c r="N141" i="8"/>
  <c r="A142" i="8"/>
  <c r="N142" i="8"/>
  <c r="A143" i="8"/>
  <c r="N143" i="8"/>
  <c r="A48" i="8"/>
  <c r="N48" i="8"/>
  <c r="A439" i="7"/>
  <c r="N439" i="7"/>
  <c r="A440" i="7"/>
  <c r="L440" i="7"/>
  <c r="L48" i="7" s="1"/>
  <c r="N440" i="7"/>
  <c r="A140" i="7"/>
  <c r="N140" i="7"/>
  <c r="A141" i="7"/>
  <c r="N141" i="7"/>
  <c r="A142" i="7"/>
  <c r="N142" i="7"/>
  <c r="A143" i="7"/>
  <c r="N143" i="7"/>
  <c r="A48" i="7"/>
  <c r="N48" i="7"/>
  <c r="A439" i="1"/>
  <c r="N439" i="1"/>
  <c r="A440" i="1"/>
  <c r="N440" i="1"/>
  <c r="A140" i="1"/>
  <c r="N140" i="1"/>
  <c r="A141" i="1"/>
  <c r="N141" i="1"/>
  <c r="A142" i="1"/>
  <c r="N142" i="1"/>
  <c r="A143" i="1"/>
  <c r="N143" i="1"/>
  <c r="A48" i="1"/>
  <c r="N48" i="1"/>
  <c r="A439" i="11"/>
  <c r="N439" i="11"/>
  <c r="A440" i="11"/>
  <c r="L440" i="11"/>
  <c r="L48" i="11" s="1"/>
  <c r="N440" i="11"/>
  <c r="A140" i="11"/>
  <c r="N140" i="11"/>
  <c r="A141" i="11"/>
  <c r="N141" i="11"/>
  <c r="A142" i="11"/>
  <c r="N142" i="11"/>
  <c r="A143" i="11"/>
  <c r="N143" i="11"/>
  <c r="A48" i="11"/>
  <c r="N48" i="11"/>
  <c r="A439" i="2"/>
  <c r="N439" i="2"/>
  <c r="A440" i="2"/>
  <c r="L440" i="2"/>
  <c r="L48" i="2" s="1"/>
  <c r="N440" i="2"/>
  <c r="A140" i="2"/>
  <c r="N140" i="2"/>
  <c r="A141" i="2"/>
  <c r="N141" i="2"/>
  <c r="A142" i="2"/>
  <c r="N142" i="2"/>
  <c r="A143" i="2"/>
  <c r="N143" i="2"/>
  <c r="A48" i="2"/>
  <c r="N48" i="2"/>
  <c r="A439" i="4"/>
  <c r="N439" i="4"/>
  <c r="A440" i="4"/>
  <c r="L440" i="4"/>
  <c r="L48" i="4" s="1"/>
  <c r="N440" i="4"/>
  <c r="A140" i="4"/>
  <c r="N140" i="4"/>
  <c r="A141" i="4"/>
  <c r="N141" i="4"/>
  <c r="A142" i="4"/>
  <c r="A143" i="4"/>
  <c r="N143" i="4"/>
  <c r="A48" i="4"/>
  <c r="N48" i="4"/>
  <c r="A31" i="4"/>
  <c r="N31" i="4"/>
  <c r="A32" i="4"/>
  <c r="N32" i="4"/>
  <c r="A33" i="4"/>
  <c r="N33" i="4"/>
  <c r="A34" i="4"/>
  <c r="N34" i="4"/>
  <c r="A35" i="4"/>
  <c r="N35" i="4"/>
  <c r="A36" i="4"/>
  <c r="N36" i="4"/>
  <c r="A37" i="4"/>
  <c r="N37" i="4"/>
  <c r="A38" i="4"/>
  <c r="N38" i="4"/>
  <c r="A39" i="4"/>
  <c r="N39" i="4"/>
  <c r="A40" i="4"/>
  <c r="N40" i="4"/>
  <c r="A41" i="4"/>
  <c r="N41" i="4"/>
  <c r="A439" i="5"/>
  <c r="N439" i="5"/>
  <c r="A440" i="5"/>
  <c r="N440" i="5"/>
  <c r="A140" i="5"/>
  <c r="N140" i="5"/>
  <c r="A141" i="5"/>
  <c r="N141" i="5"/>
  <c r="A142" i="5"/>
  <c r="A143" i="5"/>
  <c r="N143" i="5"/>
  <c r="N48" i="5"/>
  <c r="A439" i="12"/>
  <c r="K439" i="12"/>
  <c r="A440" i="12"/>
  <c r="K440" i="12"/>
  <c r="A140" i="12"/>
  <c r="K140" i="12"/>
  <c r="A141" i="12"/>
  <c r="K141" i="12"/>
  <c r="A142" i="12"/>
  <c r="K142" i="12"/>
  <c r="A143" i="12"/>
  <c r="K143" i="12"/>
  <c r="A48" i="6"/>
  <c r="A48" i="12"/>
  <c r="K48" i="12"/>
  <c r="A140" i="6"/>
  <c r="N140" i="6"/>
  <c r="A141" i="6"/>
  <c r="N141" i="6"/>
  <c r="A142" i="6"/>
  <c r="N142" i="6"/>
  <c r="A143" i="6"/>
  <c r="N143" i="6"/>
  <c r="A439" i="6"/>
  <c r="N439" i="6"/>
  <c r="A440" i="6"/>
  <c r="N440" i="6"/>
  <c r="F140" i="6" l="1"/>
  <c r="F24" i="6" s="1"/>
  <c r="E140" i="6"/>
  <c r="E24" i="6" s="1"/>
  <c r="H140" i="6"/>
  <c r="H24" i="6" s="1"/>
  <c r="C140" i="6"/>
  <c r="C24" i="6" s="1"/>
  <c r="D140" i="6"/>
  <c r="D24" i="6" s="1"/>
  <c r="M15" i="18"/>
  <c r="L440" i="1"/>
  <c r="L48" i="1" s="1"/>
  <c r="H140" i="1"/>
  <c r="H24" i="1" s="1"/>
  <c r="G140" i="8"/>
  <c r="G24" i="8" s="1"/>
  <c r="L140" i="9"/>
  <c r="L24" i="9" s="1"/>
  <c r="L140" i="11"/>
  <c r="L24" i="11" s="1"/>
  <c r="L140" i="2"/>
  <c r="L24" i="2" s="1"/>
  <c r="L140" i="3"/>
  <c r="L24" i="3" s="1"/>
  <c r="F140" i="5"/>
  <c r="F24" i="5" s="1"/>
  <c r="L140" i="10"/>
  <c r="L24" i="10" s="1"/>
  <c r="L140" i="4"/>
  <c r="L24" i="4" s="1"/>
  <c r="E140" i="5"/>
  <c r="E24" i="5" s="1"/>
  <c r="H140" i="5"/>
  <c r="H24" i="5" s="1"/>
  <c r="L140" i="7"/>
  <c r="L24" i="7" s="1"/>
  <c r="L140" i="8"/>
  <c r="L24" i="8" s="1"/>
  <c r="C140" i="5"/>
  <c r="C24" i="5" s="1"/>
  <c r="D140" i="5"/>
  <c r="D24" i="5" s="1"/>
  <c r="G441" i="5"/>
  <c r="L440" i="5"/>
  <c r="L48" i="5" s="1"/>
  <c r="L440" i="6"/>
  <c r="L48" i="6" s="1"/>
  <c r="F138" i="11"/>
  <c r="J137" i="15"/>
  <c r="J138" i="15"/>
  <c r="J23" i="15" s="1"/>
  <c r="F138" i="15"/>
  <c r="L138" i="14"/>
  <c r="F138" i="14"/>
  <c r="K440" i="16" l="1"/>
  <c r="K48" i="16" s="1"/>
  <c r="L140" i="6"/>
  <c r="L24" i="6" s="1"/>
  <c r="I4" i="18"/>
  <c r="M12" i="18"/>
  <c r="M9" i="18"/>
  <c r="M6" i="18"/>
  <c r="D47" i="18"/>
  <c r="L140" i="1"/>
  <c r="L24" i="1" s="1"/>
  <c r="L140" i="5"/>
  <c r="L24" i="5" s="1"/>
  <c r="R138" i="15"/>
  <c r="P138" i="15"/>
  <c r="N138" i="15"/>
  <c r="H138" i="15"/>
  <c r="G138" i="15"/>
  <c r="E138" i="15"/>
  <c r="D138" i="15"/>
  <c r="C138" i="15"/>
  <c r="I138" i="14"/>
  <c r="H138" i="14"/>
  <c r="G138" i="14"/>
  <c r="E138" i="14"/>
  <c r="D138" i="14"/>
  <c r="C138" i="14"/>
  <c r="I138" i="11"/>
  <c r="I23" i="11" s="1"/>
  <c r="G138" i="11"/>
  <c r="E138" i="11"/>
  <c r="D138" i="11"/>
  <c r="C138" i="11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K47" i="12"/>
  <c r="L438" i="15"/>
  <c r="N438" i="9"/>
  <c r="K438" i="13"/>
  <c r="N438" i="3"/>
  <c r="N438" i="14"/>
  <c r="N438" i="10"/>
  <c r="N438" i="8"/>
  <c r="N438" i="7"/>
  <c r="N438" i="1"/>
  <c r="N438" i="11"/>
  <c r="N438" i="2"/>
  <c r="N438" i="4"/>
  <c r="A438" i="15"/>
  <c r="A438" i="9"/>
  <c r="A438" i="13"/>
  <c r="A438" i="3"/>
  <c r="A438" i="14"/>
  <c r="A438" i="10"/>
  <c r="A438" i="8"/>
  <c r="A438" i="7"/>
  <c r="A438" i="1"/>
  <c r="A438" i="11"/>
  <c r="A438" i="2"/>
  <c r="A438" i="5"/>
  <c r="A438" i="12"/>
  <c r="A438" i="6"/>
  <c r="I138" i="6" l="1"/>
  <c r="I23" i="6" s="1"/>
  <c r="I47" i="18"/>
  <c r="M46" i="18"/>
  <c r="M40" i="18"/>
  <c r="M37" i="18"/>
  <c r="I35" i="18"/>
  <c r="M43" i="18"/>
  <c r="M76" i="18"/>
  <c r="I65" i="18"/>
  <c r="M73" i="18"/>
  <c r="M67" i="18"/>
  <c r="M70" i="18"/>
  <c r="G440" i="10"/>
  <c r="G48" i="10" s="1"/>
  <c r="G440" i="2"/>
  <c r="G48" i="2" s="1"/>
  <c r="G440" i="4"/>
  <c r="G48" i="4" s="1"/>
  <c r="G440" i="7"/>
  <c r="G48" i="7" s="1"/>
  <c r="G440" i="9"/>
  <c r="G48" i="9" s="1"/>
  <c r="G440" i="12"/>
  <c r="G48" i="12" s="1"/>
  <c r="G440" i="6"/>
  <c r="G48" i="6" s="1"/>
  <c r="G440" i="1"/>
  <c r="G48" i="1" s="1"/>
  <c r="G440" i="3"/>
  <c r="G48" i="3" s="1"/>
  <c r="K140" i="16"/>
  <c r="K24" i="16" s="1"/>
  <c r="L438" i="10"/>
  <c r="L438" i="8"/>
  <c r="L438" i="3"/>
  <c r="L438" i="11"/>
  <c r="L438" i="7"/>
  <c r="L438" i="5"/>
  <c r="F58" i="18" s="1"/>
  <c r="L438" i="9"/>
  <c r="L438" i="2"/>
  <c r="F27" i="18" s="1"/>
  <c r="L438" i="6"/>
  <c r="I138" i="10"/>
  <c r="I23" i="10" s="1"/>
  <c r="I138" i="4"/>
  <c r="I23" i="4" s="1"/>
  <c r="I138" i="8"/>
  <c r="I23" i="8" s="1"/>
  <c r="I138" i="7"/>
  <c r="I23" i="7" s="1"/>
  <c r="I138" i="12"/>
  <c r="I23" i="12" s="1"/>
  <c r="I138" i="9"/>
  <c r="I23" i="9" s="1"/>
  <c r="I138" i="2"/>
  <c r="I23" i="2" s="1"/>
  <c r="I138" i="1"/>
  <c r="I23" i="1" s="1"/>
  <c r="I138" i="3"/>
  <c r="I23" i="3" s="1"/>
  <c r="L438" i="4"/>
  <c r="G140" i="6" l="1"/>
  <c r="G24" i="6" s="1"/>
  <c r="G140" i="1"/>
  <c r="G24" i="1" s="1"/>
  <c r="G140" i="4"/>
  <c r="G24" i="4" s="1"/>
  <c r="G440" i="5"/>
  <c r="G48" i="5" s="1"/>
  <c r="G140" i="9"/>
  <c r="G24" i="9" s="1"/>
  <c r="G140" i="12"/>
  <c r="G24" i="12" s="1"/>
  <c r="G140" i="10"/>
  <c r="G24" i="10" s="1"/>
  <c r="G140" i="7"/>
  <c r="G24" i="7" s="1"/>
  <c r="G140" i="2"/>
  <c r="G24" i="2" s="1"/>
  <c r="G140" i="3"/>
  <c r="G24" i="3" s="1"/>
  <c r="I138" i="5"/>
  <c r="I23" i="5" s="1"/>
  <c r="L438" i="1"/>
  <c r="K438" i="16" l="1"/>
  <c r="F88" i="18"/>
  <c r="G140" i="5"/>
  <c r="G24" i="5" s="1"/>
  <c r="N437" i="11"/>
  <c r="N437" i="1"/>
  <c r="L437" i="7"/>
  <c r="L437" i="2"/>
  <c r="F26" i="18" s="1"/>
  <c r="N437" i="2"/>
  <c r="L437" i="5"/>
  <c r="F57" i="18" s="1"/>
  <c r="L437" i="15"/>
  <c r="L437" i="9"/>
  <c r="N437" i="9"/>
  <c r="K437" i="13"/>
  <c r="L437" i="3"/>
  <c r="N437" i="3"/>
  <c r="N437" i="14"/>
  <c r="L437" i="10"/>
  <c r="N437" i="10"/>
  <c r="L437" i="8"/>
  <c r="N437" i="8"/>
  <c r="G438" i="7" l="1"/>
  <c r="G438" i="4"/>
  <c r="G438" i="10"/>
  <c r="G438" i="3"/>
  <c r="G438" i="8"/>
  <c r="G438" i="1"/>
  <c r="G438" i="9"/>
  <c r="G438" i="2"/>
  <c r="C138" i="4"/>
  <c r="C138" i="2"/>
  <c r="L437" i="1"/>
  <c r="F87" i="18" s="1"/>
  <c r="L437" i="11"/>
  <c r="L437" i="4"/>
  <c r="N437" i="4"/>
  <c r="K437" i="16" l="1"/>
  <c r="G438" i="5"/>
  <c r="N437" i="7"/>
  <c r="K436" i="12" l="1"/>
  <c r="L437" i="6"/>
  <c r="A437" i="15"/>
  <c r="A437" i="9"/>
  <c r="A437" i="13"/>
  <c r="A437" i="3"/>
  <c r="A437" i="14"/>
  <c r="A437" i="10"/>
  <c r="A437" i="8"/>
  <c r="A437" i="7"/>
  <c r="A437" i="1"/>
  <c r="A437" i="11"/>
  <c r="A437" i="2"/>
  <c r="A437" i="5"/>
  <c r="A437" i="12"/>
  <c r="A437" i="6"/>
  <c r="G438" i="12" l="1"/>
  <c r="G438" i="6"/>
  <c r="P120" i="15"/>
  <c r="H138" i="12" l="1"/>
  <c r="F138" i="12"/>
  <c r="E138" i="12"/>
  <c r="D138" i="12"/>
  <c r="C138" i="12"/>
  <c r="L436" i="15"/>
  <c r="A436" i="15"/>
  <c r="F138" i="9"/>
  <c r="E138" i="9"/>
  <c r="D138" i="9"/>
  <c r="C138" i="9"/>
  <c r="N436" i="9"/>
  <c r="A436" i="9"/>
  <c r="K436" i="13"/>
  <c r="A436" i="13"/>
  <c r="F138" i="3"/>
  <c r="E138" i="3"/>
  <c r="D138" i="3"/>
  <c r="C138" i="3"/>
  <c r="N436" i="3"/>
  <c r="A436" i="3"/>
  <c r="N436" i="14"/>
  <c r="A436" i="14"/>
  <c r="F138" i="10"/>
  <c r="E138" i="10"/>
  <c r="D138" i="10"/>
  <c r="C138" i="10"/>
  <c r="N436" i="10"/>
  <c r="A436" i="10"/>
  <c r="F138" i="8"/>
  <c r="E138" i="8"/>
  <c r="D138" i="8"/>
  <c r="C138" i="8"/>
  <c r="N436" i="8"/>
  <c r="A436" i="8"/>
  <c r="F138" i="7"/>
  <c r="E138" i="7"/>
  <c r="D138" i="7"/>
  <c r="C138" i="7"/>
  <c r="N436" i="7"/>
  <c r="A436" i="7"/>
  <c r="F138" i="1"/>
  <c r="E138" i="1"/>
  <c r="D138" i="1"/>
  <c r="C138" i="1"/>
  <c r="N436" i="1"/>
  <c r="A436" i="1"/>
  <c r="G437" i="7" l="1"/>
  <c r="G437" i="12"/>
  <c r="L436" i="10"/>
  <c r="L138" i="10" s="1"/>
  <c r="H138" i="10"/>
  <c r="L436" i="8"/>
  <c r="L138" i="8" s="1"/>
  <c r="H138" i="8"/>
  <c r="L436" i="3"/>
  <c r="L138" i="3" s="1"/>
  <c r="H138" i="3"/>
  <c r="L436" i="7"/>
  <c r="L138" i="7" s="1"/>
  <c r="H138" i="7"/>
  <c r="L436" i="9"/>
  <c r="L138" i="9" s="1"/>
  <c r="H138" i="9"/>
  <c r="G437" i="1"/>
  <c r="G437" i="8"/>
  <c r="G437" i="10"/>
  <c r="G437" i="3"/>
  <c r="G437" i="9"/>
  <c r="N436" i="11"/>
  <c r="A436" i="11"/>
  <c r="H138" i="11" l="1"/>
  <c r="L436" i="11"/>
  <c r="L138" i="11" s="1"/>
  <c r="A436" i="5"/>
  <c r="A436" i="2"/>
  <c r="N436" i="2"/>
  <c r="F138" i="2"/>
  <c r="E138" i="2"/>
  <c r="D138" i="2"/>
  <c r="F138" i="4"/>
  <c r="E138" i="4"/>
  <c r="D138" i="4"/>
  <c r="N436" i="4"/>
  <c r="N436" i="5"/>
  <c r="A435" i="12"/>
  <c r="A436" i="12"/>
  <c r="G437" i="2" l="1"/>
  <c r="L436" i="2"/>
  <c r="F25" i="18" s="1"/>
  <c r="H138" i="2"/>
  <c r="L436" i="4"/>
  <c r="L138" i="4" s="1"/>
  <c r="H138" i="4"/>
  <c r="L436" i="1"/>
  <c r="F86" i="18" s="1"/>
  <c r="H138" i="1"/>
  <c r="G437" i="4"/>
  <c r="H138" i="6"/>
  <c r="F138" i="6"/>
  <c r="E138" i="6"/>
  <c r="D138" i="6"/>
  <c r="C138" i="6"/>
  <c r="A436" i="6"/>
  <c r="N436" i="6"/>
  <c r="L138" i="1" l="1"/>
  <c r="L138" i="2"/>
  <c r="L436" i="6"/>
  <c r="L138" i="6" s="1"/>
  <c r="G437" i="6"/>
  <c r="G436" i="9" l="1"/>
  <c r="R137" i="15"/>
  <c r="P137" i="15"/>
  <c r="N137" i="15"/>
  <c r="H137" i="15"/>
  <c r="G137" i="15"/>
  <c r="F137" i="15"/>
  <c r="E137" i="15"/>
  <c r="D137" i="15"/>
  <c r="C137" i="15"/>
  <c r="L137" i="15"/>
  <c r="I137" i="9"/>
  <c r="L137" i="14"/>
  <c r="I137" i="14"/>
  <c r="H137" i="14"/>
  <c r="G137" i="14"/>
  <c r="F137" i="14"/>
  <c r="E137" i="14"/>
  <c r="D137" i="14"/>
  <c r="C137" i="14"/>
  <c r="I137" i="11"/>
  <c r="G137" i="11"/>
  <c r="F137" i="11"/>
  <c r="E137" i="11"/>
  <c r="D137" i="11"/>
  <c r="C137" i="11"/>
  <c r="A435" i="15"/>
  <c r="L435" i="15"/>
  <c r="A435" i="9"/>
  <c r="L435" i="9"/>
  <c r="N435" i="9"/>
  <c r="A435" i="13"/>
  <c r="K435" i="13"/>
  <c r="A435" i="3"/>
  <c r="N435" i="3"/>
  <c r="A435" i="14"/>
  <c r="N435" i="14"/>
  <c r="A435" i="10"/>
  <c r="N435" i="10"/>
  <c r="A435" i="8"/>
  <c r="N435" i="8"/>
  <c r="A435" i="7"/>
  <c r="N435" i="7"/>
  <c r="A435" i="1"/>
  <c r="N435" i="1"/>
  <c r="A435" i="11"/>
  <c r="N435" i="11"/>
  <c r="A435" i="2"/>
  <c r="N435" i="2"/>
  <c r="A435" i="4"/>
  <c r="N435" i="4"/>
  <c r="A435" i="5"/>
  <c r="N435" i="5"/>
  <c r="K435" i="12"/>
  <c r="A435" i="6"/>
  <c r="N435" i="6"/>
  <c r="I137" i="6" l="1"/>
  <c r="G138" i="9"/>
  <c r="G436" i="7"/>
  <c r="G436" i="12"/>
  <c r="G138" i="12" s="1"/>
  <c r="G436" i="3"/>
  <c r="G436" i="10"/>
  <c r="G436" i="8"/>
  <c r="L435" i="5"/>
  <c r="F55" i="18" s="1"/>
  <c r="I137" i="12"/>
  <c r="I137" i="3"/>
  <c r="I137" i="10"/>
  <c r="L435" i="11"/>
  <c r="I137" i="1"/>
  <c r="G436" i="1"/>
  <c r="I137" i="2"/>
  <c r="G436" i="2"/>
  <c r="G436" i="4"/>
  <c r="G436" i="6"/>
  <c r="G138" i="6" s="1"/>
  <c r="I137" i="8"/>
  <c r="I137" i="4"/>
  <c r="L435" i="3"/>
  <c r="L435" i="10"/>
  <c r="L435" i="8"/>
  <c r="L435" i="7"/>
  <c r="I137" i="7"/>
  <c r="L435" i="2"/>
  <c r="F24" i="18" s="1"/>
  <c r="L435" i="4"/>
  <c r="L435" i="6"/>
  <c r="G138" i="8" l="1"/>
  <c r="G138" i="7"/>
  <c r="G138" i="2"/>
  <c r="G138" i="10"/>
  <c r="G138" i="3"/>
  <c r="G138" i="4"/>
  <c r="G138" i="1"/>
  <c r="I137" i="5"/>
  <c r="L435" i="1"/>
  <c r="A434" i="15"/>
  <c r="L434" i="15"/>
  <c r="L434" i="9"/>
  <c r="A434" i="9"/>
  <c r="N434" i="9"/>
  <c r="A434" i="13"/>
  <c r="K434" i="13"/>
  <c r="L434" i="3"/>
  <c r="A434" i="3"/>
  <c r="N434" i="3"/>
  <c r="A434" i="14"/>
  <c r="N434" i="14"/>
  <c r="L434" i="10"/>
  <c r="A434" i="10"/>
  <c r="N434" i="10"/>
  <c r="L434" i="8"/>
  <c r="A434" i="8"/>
  <c r="N434" i="8"/>
  <c r="L434" i="7"/>
  <c r="A434" i="7"/>
  <c r="N434" i="7"/>
  <c r="A434" i="1"/>
  <c r="N434" i="1"/>
  <c r="L434" i="11"/>
  <c r="A434" i="11"/>
  <c r="N434" i="11"/>
  <c r="L434" i="2"/>
  <c r="F23" i="18" s="1"/>
  <c r="A434" i="2"/>
  <c r="N434" i="2"/>
  <c r="L434" i="4"/>
  <c r="A434" i="4"/>
  <c r="N434" i="4"/>
  <c r="A434" i="5"/>
  <c r="N434" i="5"/>
  <c r="A434" i="12"/>
  <c r="K434" i="12"/>
  <c r="L434" i="6"/>
  <c r="A434" i="6"/>
  <c r="N434" i="6"/>
  <c r="K435" i="16" l="1"/>
  <c r="F85" i="18"/>
  <c r="G435" i="4"/>
  <c r="G435" i="1"/>
  <c r="G435" i="7"/>
  <c r="G435" i="8"/>
  <c r="G435" i="10"/>
  <c r="G435" i="12"/>
  <c r="G435" i="3"/>
  <c r="G435" i="9"/>
  <c r="G435" i="2"/>
  <c r="G435" i="6"/>
  <c r="L434" i="1"/>
  <c r="F84" i="18" s="1"/>
  <c r="L434" i="5"/>
  <c r="F54" i="18" s="1"/>
  <c r="K434" i="16" l="1"/>
  <c r="G435" i="5"/>
  <c r="N31" i="2"/>
  <c r="N32" i="2"/>
  <c r="N33" i="2"/>
  <c r="N34" i="2"/>
  <c r="N35" i="2"/>
  <c r="N36" i="2"/>
  <c r="N37" i="2"/>
  <c r="N38" i="2"/>
  <c r="N39" i="2"/>
  <c r="N40" i="2"/>
  <c r="A433" i="15"/>
  <c r="L433" i="15"/>
  <c r="F137" i="9"/>
  <c r="E137" i="9"/>
  <c r="D137" i="9"/>
  <c r="C137" i="9"/>
  <c r="A433" i="9"/>
  <c r="N433" i="9"/>
  <c r="A433" i="13"/>
  <c r="K433" i="13"/>
  <c r="F137" i="3"/>
  <c r="E137" i="3"/>
  <c r="D137" i="3"/>
  <c r="C137" i="3"/>
  <c r="A433" i="3"/>
  <c r="N433" i="3"/>
  <c r="A433" i="14"/>
  <c r="N433" i="14"/>
  <c r="F137" i="10"/>
  <c r="E137" i="10"/>
  <c r="D137" i="10"/>
  <c r="C137" i="10"/>
  <c r="A433" i="10"/>
  <c r="N433" i="10"/>
  <c r="F137" i="8"/>
  <c r="E137" i="8"/>
  <c r="D137" i="8"/>
  <c r="C137" i="8"/>
  <c r="A433" i="8"/>
  <c r="N433" i="8"/>
  <c r="F137" i="7"/>
  <c r="E137" i="7"/>
  <c r="D137" i="7"/>
  <c r="C137" i="7"/>
  <c r="A433" i="7"/>
  <c r="N433" i="7"/>
  <c r="F137" i="1"/>
  <c r="E137" i="1"/>
  <c r="D137" i="1"/>
  <c r="C137" i="1"/>
  <c r="A433" i="1"/>
  <c r="N433" i="1"/>
  <c r="A433" i="11"/>
  <c r="N433" i="11"/>
  <c r="F137" i="2"/>
  <c r="E137" i="2"/>
  <c r="D137" i="2"/>
  <c r="C137" i="2"/>
  <c r="A433" i="2"/>
  <c r="N433" i="2"/>
  <c r="D137" i="4"/>
  <c r="A433" i="4"/>
  <c r="N433" i="4"/>
  <c r="A433" i="5"/>
  <c r="N433" i="5"/>
  <c r="H137" i="12"/>
  <c r="F137" i="12"/>
  <c r="E137" i="12"/>
  <c r="D137" i="12"/>
  <c r="C137" i="12"/>
  <c r="A433" i="12"/>
  <c r="K433" i="12"/>
  <c r="H137" i="6"/>
  <c r="F137" i="6"/>
  <c r="E137" i="6"/>
  <c r="D137" i="6"/>
  <c r="C137" i="6"/>
  <c r="A433" i="6"/>
  <c r="N433" i="6"/>
  <c r="G434" i="6" l="1"/>
  <c r="G434" i="12"/>
  <c r="G434" i="9"/>
  <c r="G434" i="4"/>
  <c r="G434" i="2"/>
  <c r="G434" i="1"/>
  <c r="G434" i="7"/>
  <c r="G434" i="8"/>
  <c r="G434" i="10"/>
  <c r="G434" i="3"/>
  <c r="D137" i="5"/>
  <c r="L433" i="2"/>
  <c r="F22" i="18" s="1"/>
  <c r="H137" i="2"/>
  <c r="L433" i="9"/>
  <c r="L137" i="9" s="1"/>
  <c r="H137" i="9"/>
  <c r="L433" i="6"/>
  <c r="L137" i="6" s="1"/>
  <c r="L433" i="4"/>
  <c r="L137" i="4" s="1"/>
  <c r="H137" i="4"/>
  <c r="L433" i="8"/>
  <c r="L137" i="8" s="1"/>
  <c r="H137" i="8"/>
  <c r="L433" i="10"/>
  <c r="L137" i="10" s="1"/>
  <c r="H137" i="10"/>
  <c r="L433" i="7"/>
  <c r="L137" i="7" s="1"/>
  <c r="H137" i="7"/>
  <c r="L433" i="11"/>
  <c r="L137" i="11" s="1"/>
  <c r="H137" i="11"/>
  <c r="L433" i="1"/>
  <c r="F83" i="18" s="1"/>
  <c r="H137" i="1"/>
  <c r="L433" i="3"/>
  <c r="L137" i="3" s="1"/>
  <c r="H137" i="3"/>
  <c r="F137" i="5"/>
  <c r="F137" i="4"/>
  <c r="C137" i="5"/>
  <c r="C137" i="4"/>
  <c r="E137" i="5"/>
  <c r="E137" i="4"/>
  <c r="P136" i="15"/>
  <c r="R136" i="15"/>
  <c r="N136" i="15"/>
  <c r="C135" i="15"/>
  <c r="G434" i="5" l="1"/>
  <c r="G433" i="9"/>
  <c r="G137" i="9" s="1"/>
  <c r="L137" i="1"/>
  <c r="L137" i="2"/>
  <c r="L433" i="5"/>
  <c r="H137" i="5"/>
  <c r="L136" i="15"/>
  <c r="J136" i="15"/>
  <c r="H136" i="15"/>
  <c r="G136" i="15"/>
  <c r="F136" i="15"/>
  <c r="E136" i="15"/>
  <c r="D136" i="15"/>
  <c r="C136" i="15"/>
  <c r="C23" i="15" s="1"/>
  <c r="L136" i="14"/>
  <c r="I136" i="14"/>
  <c r="H136" i="14"/>
  <c r="G136" i="14"/>
  <c r="F136" i="14"/>
  <c r="E136" i="14"/>
  <c r="D136" i="14"/>
  <c r="C136" i="14"/>
  <c r="I136" i="11"/>
  <c r="G136" i="11"/>
  <c r="F136" i="11"/>
  <c r="E136" i="11"/>
  <c r="D136" i="11"/>
  <c r="C136" i="11"/>
  <c r="A432" i="15"/>
  <c r="L432" i="15"/>
  <c r="A432" i="9"/>
  <c r="L432" i="9"/>
  <c r="N432" i="9"/>
  <c r="A432" i="13"/>
  <c r="K432" i="13"/>
  <c r="A432" i="3"/>
  <c r="N432" i="3"/>
  <c r="A432" i="14"/>
  <c r="N432" i="14"/>
  <c r="A432" i="10"/>
  <c r="N432" i="10"/>
  <c r="A432" i="8"/>
  <c r="N432" i="8"/>
  <c r="A432" i="7"/>
  <c r="N432" i="7"/>
  <c r="A432" i="1"/>
  <c r="N432" i="1"/>
  <c r="A432" i="11"/>
  <c r="N432" i="11"/>
  <c r="A432" i="2"/>
  <c r="N432" i="2"/>
  <c r="A432" i="4"/>
  <c r="N432" i="4"/>
  <c r="A432" i="5"/>
  <c r="N432" i="5"/>
  <c r="A432" i="12"/>
  <c r="K432" i="12"/>
  <c r="N432" i="6"/>
  <c r="A432" i="6"/>
  <c r="K433" i="16" l="1"/>
  <c r="F53" i="18"/>
  <c r="I136" i="6"/>
  <c r="G433" i="3"/>
  <c r="G137" i="3" s="1"/>
  <c r="G433" i="8"/>
  <c r="G137" i="8" s="1"/>
  <c r="G433" i="7"/>
  <c r="G137" i="7" s="1"/>
  <c r="G433" i="10"/>
  <c r="G137" i="10" s="1"/>
  <c r="G433" i="6"/>
  <c r="G137" i="6" s="1"/>
  <c r="G433" i="12"/>
  <c r="G137" i="12" s="1"/>
  <c r="G433" i="1"/>
  <c r="G137" i="1" s="1"/>
  <c r="G433" i="4"/>
  <c r="G137" i="4" s="1"/>
  <c r="G433" i="2"/>
  <c r="G137" i="2" s="1"/>
  <c r="L432" i="4"/>
  <c r="L432" i="7"/>
  <c r="L432" i="10"/>
  <c r="L432" i="8"/>
  <c r="L432" i="3"/>
  <c r="L432" i="2"/>
  <c r="F21" i="18" s="1"/>
  <c r="K137" i="16"/>
  <c r="L137" i="5"/>
  <c r="L432" i="11"/>
  <c r="I136" i="1"/>
  <c r="I136" i="9"/>
  <c r="I136" i="4"/>
  <c r="I136" i="2"/>
  <c r="I136" i="7"/>
  <c r="I136" i="8"/>
  <c r="I136" i="10"/>
  <c r="I136" i="3"/>
  <c r="I136" i="12"/>
  <c r="L432" i="6"/>
  <c r="A431" i="15"/>
  <c r="L431" i="15"/>
  <c r="L431" i="9"/>
  <c r="A431" i="9"/>
  <c r="N431" i="9"/>
  <c r="A431" i="13"/>
  <c r="K431" i="13"/>
  <c r="L431" i="3"/>
  <c r="A431" i="3"/>
  <c r="N431" i="3"/>
  <c r="A431" i="14"/>
  <c r="N431" i="14"/>
  <c r="L431" i="10"/>
  <c r="A431" i="10"/>
  <c r="N431" i="10"/>
  <c r="L431" i="8"/>
  <c r="A431" i="8"/>
  <c r="N431" i="8"/>
  <c r="L431" i="7"/>
  <c r="A431" i="7"/>
  <c r="N431" i="7"/>
  <c r="A431" i="1"/>
  <c r="N431" i="1"/>
  <c r="L431" i="11"/>
  <c r="A431" i="11"/>
  <c r="N431" i="11"/>
  <c r="L431" i="2"/>
  <c r="F20" i="18" s="1"/>
  <c r="A431" i="2"/>
  <c r="N431" i="2"/>
  <c r="L431" i="4"/>
  <c r="A431" i="4"/>
  <c r="N431" i="4"/>
  <c r="A431" i="5"/>
  <c r="N431" i="5"/>
  <c r="A431" i="12"/>
  <c r="K431" i="12"/>
  <c r="A431" i="6"/>
  <c r="N431" i="6"/>
  <c r="L431" i="6" l="1"/>
  <c r="G433" i="5"/>
  <c r="G137" i="5" s="1"/>
  <c r="G432" i="4"/>
  <c r="G432" i="2"/>
  <c r="G432" i="1"/>
  <c r="G432" i="7"/>
  <c r="G432" i="8"/>
  <c r="G432" i="10"/>
  <c r="G432" i="3"/>
  <c r="G432" i="6"/>
  <c r="G432" i="12"/>
  <c r="G432" i="9"/>
  <c r="L432" i="1"/>
  <c r="F82" i="18" s="1"/>
  <c r="L432" i="5"/>
  <c r="F52" i="18" s="1"/>
  <c r="I136" i="5"/>
  <c r="L431" i="1"/>
  <c r="F81" i="18" s="1"/>
  <c r="L431" i="5"/>
  <c r="F51" i="18" s="1"/>
  <c r="K432" i="16" l="1"/>
  <c r="K431" i="16"/>
  <c r="G432" i="5"/>
  <c r="L430" i="15"/>
  <c r="L429" i="15"/>
  <c r="L428" i="15"/>
  <c r="L427" i="15"/>
  <c r="A430" i="15"/>
  <c r="F136" i="9"/>
  <c r="E136" i="9"/>
  <c r="D136" i="9"/>
  <c r="C136" i="9"/>
  <c r="A430" i="9"/>
  <c r="N430" i="9"/>
  <c r="A430" i="13"/>
  <c r="K430" i="13"/>
  <c r="F136" i="3"/>
  <c r="E136" i="3"/>
  <c r="D136" i="3"/>
  <c r="C136" i="3"/>
  <c r="A430" i="3"/>
  <c r="N430" i="3"/>
  <c r="A430" i="14"/>
  <c r="N430" i="14"/>
  <c r="F136" i="10"/>
  <c r="E136" i="10"/>
  <c r="D136" i="10"/>
  <c r="C136" i="10"/>
  <c r="A430" i="10"/>
  <c r="N430" i="10"/>
  <c r="F136" i="8"/>
  <c r="E136" i="8"/>
  <c r="D136" i="8"/>
  <c r="C136" i="8"/>
  <c r="A430" i="8"/>
  <c r="N430" i="8"/>
  <c r="F136" i="7"/>
  <c r="E136" i="7"/>
  <c r="D136" i="7"/>
  <c r="C136" i="7"/>
  <c r="A430" i="7"/>
  <c r="N430" i="7"/>
  <c r="F136" i="1"/>
  <c r="E136" i="1"/>
  <c r="D136" i="1"/>
  <c r="C136" i="1"/>
  <c r="A430" i="1"/>
  <c r="N430" i="1"/>
  <c r="A430" i="11"/>
  <c r="N430" i="11"/>
  <c r="F136" i="2"/>
  <c r="E136" i="2"/>
  <c r="D136" i="2"/>
  <c r="C136" i="2"/>
  <c r="A430" i="2"/>
  <c r="N430" i="2"/>
  <c r="A430" i="4"/>
  <c r="N430" i="4"/>
  <c r="A430" i="5"/>
  <c r="N430" i="5"/>
  <c r="H136" i="12"/>
  <c r="F136" i="12"/>
  <c r="E136" i="12"/>
  <c r="D136" i="12"/>
  <c r="C136" i="12"/>
  <c r="A430" i="12"/>
  <c r="K430" i="12"/>
  <c r="H136" i="6"/>
  <c r="F136" i="6"/>
  <c r="E136" i="6"/>
  <c r="D136" i="6"/>
  <c r="C136" i="6"/>
  <c r="A430" i="6"/>
  <c r="N430" i="6"/>
  <c r="G431" i="3" l="1"/>
  <c r="G431" i="6"/>
  <c r="G431" i="12"/>
  <c r="G431" i="9"/>
  <c r="G431" i="2"/>
  <c r="G431" i="1"/>
  <c r="G431" i="7"/>
  <c r="G431" i="8"/>
  <c r="G431" i="10"/>
  <c r="L430" i="1"/>
  <c r="F80" i="18" s="1"/>
  <c r="H136" i="1"/>
  <c r="L430" i="10"/>
  <c r="L136" i="10" s="1"/>
  <c r="H136" i="10"/>
  <c r="C136" i="5"/>
  <c r="C136" i="4"/>
  <c r="L430" i="11"/>
  <c r="L136" i="11" s="1"/>
  <c r="H136" i="11"/>
  <c r="L430" i="3"/>
  <c r="L136" i="3" s="1"/>
  <c r="H136" i="3"/>
  <c r="L430" i="8"/>
  <c r="L136" i="8" s="1"/>
  <c r="H136" i="8"/>
  <c r="D136" i="5"/>
  <c r="D136" i="4"/>
  <c r="E136" i="5"/>
  <c r="E136" i="4"/>
  <c r="F136" i="5"/>
  <c r="F136" i="4"/>
  <c r="L430" i="7"/>
  <c r="L136" i="7" s="1"/>
  <c r="H136" i="7"/>
  <c r="L430" i="9"/>
  <c r="L136" i="9" s="1"/>
  <c r="H136" i="9"/>
  <c r="L430" i="4"/>
  <c r="L136" i="4" s="1"/>
  <c r="H136" i="4"/>
  <c r="L430" i="2"/>
  <c r="F19" i="18" s="1"/>
  <c r="H136" i="2"/>
  <c r="L430" i="6"/>
  <c r="L136" i="6" s="1"/>
  <c r="G431" i="4"/>
  <c r="G431" i="5" l="1"/>
  <c r="L136" i="2"/>
  <c r="L136" i="1"/>
  <c r="L430" i="5"/>
  <c r="H136" i="5"/>
  <c r="R135" i="15"/>
  <c r="R23" i="15" s="1"/>
  <c r="P135" i="15"/>
  <c r="P23" i="15" s="1"/>
  <c r="N135" i="15"/>
  <c r="N23" i="15" s="1"/>
  <c r="J135" i="15"/>
  <c r="J133" i="15"/>
  <c r="J132" i="15"/>
  <c r="J131" i="15"/>
  <c r="J130" i="15"/>
  <c r="J128" i="15"/>
  <c r="J127" i="15"/>
  <c r="J126" i="15"/>
  <c r="J125" i="15"/>
  <c r="J123" i="15"/>
  <c r="J122" i="15"/>
  <c r="J121" i="15"/>
  <c r="J120" i="15"/>
  <c r="J118" i="15"/>
  <c r="J117" i="15"/>
  <c r="J116" i="15"/>
  <c r="J115" i="15"/>
  <c r="J113" i="15"/>
  <c r="J112" i="15"/>
  <c r="J111" i="15"/>
  <c r="J110" i="15"/>
  <c r="J108" i="15"/>
  <c r="J107" i="15"/>
  <c r="J106" i="15"/>
  <c r="J105" i="15"/>
  <c r="J103" i="15"/>
  <c r="J102" i="15"/>
  <c r="J101" i="15"/>
  <c r="J100" i="15"/>
  <c r="H135" i="15"/>
  <c r="H23" i="15" s="1"/>
  <c r="G135" i="15"/>
  <c r="G23" i="15" s="1"/>
  <c r="F135" i="15"/>
  <c r="F23" i="15" s="1"/>
  <c r="E135" i="15"/>
  <c r="E23" i="15" s="1"/>
  <c r="D135" i="15"/>
  <c r="D23" i="15" s="1"/>
  <c r="H133" i="15"/>
  <c r="G133" i="15"/>
  <c r="F133" i="15"/>
  <c r="E133" i="15"/>
  <c r="D133" i="15"/>
  <c r="C133" i="15"/>
  <c r="H132" i="15"/>
  <c r="G132" i="15"/>
  <c r="F132" i="15"/>
  <c r="E132" i="15"/>
  <c r="D132" i="15"/>
  <c r="C132" i="15"/>
  <c r="H131" i="15"/>
  <c r="G131" i="15"/>
  <c r="F131" i="15"/>
  <c r="E131" i="15"/>
  <c r="D131" i="15"/>
  <c r="C131" i="15"/>
  <c r="H130" i="15"/>
  <c r="G130" i="15"/>
  <c r="F130" i="15"/>
  <c r="E130" i="15"/>
  <c r="D130" i="15"/>
  <c r="C130" i="15"/>
  <c r="H128" i="15"/>
  <c r="G128" i="15"/>
  <c r="F128" i="15"/>
  <c r="E128" i="15"/>
  <c r="D128" i="15"/>
  <c r="C128" i="15"/>
  <c r="H127" i="15"/>
  <c r="G127" i="15"/>
  <c r="F127" i="15"/>
  <c r="E127" i="15"/>
  <c r="D127" i="15"/>
  <c r="C127" i="15"/>
  <c r="H126" i="15"/>
  <c r="G126" i="15"/>
  <c r="F126" i="15"/>
  <c r="E126" i="15"/>
  <c r="D126" i="15"/>
  <c r="C126" i="15"/>
  <c r="H125" i="15"/>
  <c r="G125" i="15"/>
  <c r="F125" i="15"/>
  <c r="E125" i="15"/>
  <c r="D125" i="15"/>
  <c r="C125" i="15"/>
  <c r="H123" i="15"/>
  <c r="G123" i="15"/>
  <c r="F123" i="15"/>
  <c r="E123" i="15"/>
  <c r="D123" i="15"/>
  <c r="C123" i="15"/>
  <c r="H122" i="15"/>
  <c r="G122" i="15"/>
  <c r="F122" i="15"/>
  <c r="E122" i="15"/>
  <c r="D122" i="15"/>
  <c r="C122" i="15"/>
  <c r="H121" i="15"/>
  <c r="G121" i="15"/>
  <c r="F121" i="15"/>
  <c r="E121" i="15"/>
  <c r="D121" i="15"/>
  <c r="C121" i="15"/>
  <c r="H120" i="15"/>
  <c r="G120" i="15"/>
  <c r="F120" i="15"/>
  <c r="E120" i="15"/>
  <c r="D120" i="15"/>
  <c r="C120" i="15"/>
  <c r="H118" i="15"/>
  <c r="G118" i="15"/>
  <c r="F118" i="15"/>
  <c r="E118" i="15"/>
  <c r="D118" i="15"/>
  <c r="C118" i="15"/>
  <c r="H117" i="15"/>
  <c r="G117" i="15"/>
  <c r="F117" i="15"/>
  <c r="E117" i="15"/>
  <c r="D117" i="15"/>
  <c r="C117" i="15"/>
  <c r="H116" i="15"/>
  <c r="G116" i="15"/>
  <c r="F116" i="15"/>
  <c r="E116" i="15"/>
  <c r="D116" i="15"/>
  <c r="C116" i="15"/>
  <c r="H115" i="15"/>
  <c r="G115" i="15"/>
  <c r="F115" i="15"/>
  <c r="E115" i="15"/>
  <c r="D115" i="15"/>
  <c r="C115" i="15"/>
  <c r="H113" i="15"/>
  <c r="G113" i="15"/>
  <c r="F113" i="15"/>
  <c r="E113" i="15"/>
  <c r="D113" i="15"/>
  <c r="C113" i="15"/>
  <c r="H112" i="15"/>
  <c r="G112" i="15"/>
  <c r="F112" i="15"/>
  <c r="E112" i="15"/>
  <c r="D112" i="15"/>
  <c r="C112" i="15"/>
  <c r="H111" i="15"/>
  <c r="G111" i="15"/>
  <c r="F111" i="15"/>
  <c r="E111" i="15"/>
  <c r="D111" i="15"/>
  <c r="C111" i="15"/>
  <c r="H110" i="15"/>
  <c r="G110" i="15"/>
  <c r="F110" i="15"/>
  <c r="E110" i="15"/>
  <c r="D110" i="15"/>
  <c r="C110" i="15"/>
  <c r="H108" i="15"/>
  <c r="G108" i="15"/>
  <c r="F108" i="15"/>
  <c r="E108" i="15"/>
  <c r="D108" i="15"/>
  <c r="C108" i="15"/>
  <c r="H107" i="15"/>
  <c r="G107" i="15"/>
  <c r="F107" i="15"/>
  <c r="E107" i="15"/>
  <c r="D107" i="15"/>
  <c r="C107" i="15"/>
  <c r="H106" i="15"/>
  <c r="G106" i="15"/>
  <c r="F106" i="15"/>
  <c r="E106" i="15"/>
  <c r="D106" i="15"/>
  <c r="C106" i="15"/>
  <c r="H105" i="15"/>
  <c r="G105" i="15"/>
  <c r="F105" i="15"/>
  <c r="E105" i="15"/>
  <c r="D105" i="15"/>
  <c r="C105" i="15"/>
  <c r="H103" i="15"/>
  <c r="G103" i="15"/>
  <c r="F103" i="15"/>
  <c r="E103" i="15"/>
  <c r="D103" i="15"/>
  <c r="C103" i="15"/>
  <c r="H102" i="15"/>
  <c r="G102" i="15"/>
  <c r="F102" i="15"/>
  <c r="E102" i="15"/>
  <c r="D102" i="15"/>
  <c r="C102" i="15"/>
  <c r="H101" i="15"/>
  <c r="G101" i="15"/>
  <c r="F101" i="15"/>
  <c r="E101" i="15"/>
  <c r="D101" i="15"/>
  <c r="C101" i="15"/>
  <c r="H100" i="15"/>
  <c r="G100" i="15"/>
  <c r="F100" i="15"/>
  <c r="E100" i="15"/>
  <c r="D100" i="15"/>
  <c r="C100" i="15"/>
  <c r="L135" i="15"/>
  <c r="L135" i="14"/>
  <c r="I135" i="14"/>
  <c r="H135" i="14"/>
  <c r="G135" i="14"/>
  <c r="F135" i="14"/>
  <c r="E135" i="14"/>
  <c r="D135" i="14"/>
  <c r="C135" i="14"/>
  <c r="I135" i="11"/>
  <c r="G135" i="11"/>
  <c r="G23" i="11" s="1"/>
  <c r="F135" i="11"/>
  <c r="F23" i="11" s="1"/>
  <c r="E135" i="11"/>
  <c r="E23" i="11" s="1"/>
  <c r="D135" i="11"/>
  <c r="D23" i="11" s="1"/>
  <c r="C135" i="11"/>
  <c r="C23" i="11" s="1"/>
  <c r="A429" i="15"/>
  <c r="A429" i="9"/>
  <c r="N429" i="9"/>
  <c r="A429" i="13"/>
  <c r="K429" i="13"/>
  <c r="A429" i="3"/>
  <c r="N429" i="3"/>
  <c r="A429" i="14"/>
  <c r="N429" i="14"/>
  <c r="A429" i="10"/>
  <c r="N429" i="10"/>
  <c r="A429" i="8"/>
  <c r="N429" i="8"/>
  <c r="L429" i="7"/>
  <c r="A429" i="7"/>
  <c r="N429" i="7"/>
  <c r="A429" i="1"/>
  <c r="N429" i="1"/>
  <c r="A429" i="11"/>
  <c r="N429" i="11"/>
  <c r="A429" i="2"/>
  <c r="N429" i="2"/>
  <c r="A429" i="4"/>
  <c r="N429" i="4"/>
  <c r="A429" i="5"/>
  <c r="N429" i="5"/>
  <c r="A429" i="12"/>
  <c r="K429" i="12"/>
  <c r="A429" i="6"/>
  <c r="N429" i="6"/>
  <c r="K430" i="16" l="1"/>
  <c r="F50" i="18"/>
  <c r="I135" i="6"/>
  <c r="L429" i="3"/>
  <c r="L429" i="9"/>
  <c r="L429" i="4"/>
  <c r="L429" i="2"/>
  <c r="F18" i="18" s="1"/>
  <c r="L429" i="6"/>
  <c r="L429" i="10"/>
  <c r="L429" i="11"/>
  <c r="L429" i="8"/>
  <c r="G430" i="6"/>
  <c r="G136" i="6" s="1"/>
  <c r="G430" i="3"/>
  <c r="G136" i="3" s="1"/>
  <c r="G430" i="9"/>
  <c r="G136" i="9" s="1"/>
  <c r="G430" i="8"/>
  <c r="G136" i="8" s="1"/>
  <c r="K136" i="16"/>
  <c r="L136" i="5"/>
  <c r="I135" i="8"/>
  <c r="I135" i="12"/>
  <c r="G430" i="12"/>
  <c r="G136" i="12" s="1"/>
  <c r="I135" i="2"/>
  <c r="G430" i="2"/>
  <c r="G136" i="2" s="1"/>
  <c r="I135" i="4"/>
  <c r="G430" i="4"/>
  <c r="G136" i="4" s="1"/>
  <c r="I135" i="1"/>
  <c r="G430" i="1"/>
  <c r="G136" i="1" s="1"/>
  <c r="I135" i="7"/>
  <c r="G430" i="7"/>
  <c r="G136" i="7" s="1"/>
  <c r="I135" i="10"/>
  <c r="G430" i="10"/>
  <c r="G136" i="10" s="1"/>
  <c r="I135" i="9"/>
  <c r="I135" i="3"/>
  <c r="A428" i="15"/>
  <c r="I47" i="9"/>
  <c r="A428" i="9"/>
  <c r="N428" i="9"/>
  <c r="A428" i="13"/>
  <c r="K428" i="13"/>
  <c r="I47" i="3"/>
  <c r="A428" i="3"/>
  <c r="N428" i="3"/>
  <c r="A428" i="14"/>
  <c r="N428" i="14"/>
  <c r="I47" i="10"/>
  <c r="A428" i="10"/>
  <c r="N428" i="10"/>
  <c r="I47" i="8"/>
  <c r="A428" i="8"/>
  <c r="N428" i="8"/>
  <c r="I47" i="7"/>
  <c r="A428" i="7"/>
  <c r="N428" i="7"/>
  <c r="I47" i="1"/>
  <c r="A428" i="1"/>
  <c r="N428" i="1"/>
  <c r="A428" i="11"/>
  <c r="N428" i="11"/>
  <c r="I47" i="2"/>
  <c r="A428" i="2"/>
  <c r="N428" i="2"/>
  <c r="I47" i="4"/>
  <c r="A428" i="4"/>
  <c r="N428" i="4"/>
  <c r="A428" i="5"/>
  <c r="N428" i="5"/>
  <c r="I47" i="12"/>
  <c r="A428" i="12"/>
  <c r="K428" i="12"/>
  <c r="I47" i="6"/>
  <c r="A428" i="6"/>
  <c r="N428" i="6"/>
  <c r="L429" i="5" l="1"/>
  <c r="F49" i="18" s="1"/>
  <c r="L429" i="1"/>
  <c r="F79" i="18" s="1"/>
  <c r="G429" i="9"/>
  <c r="G429" i="4"/>
  <c r="G429" i="2"/>
  <c r="G429" i="1"/>
  <c r="G429" i="7"/>
  <c r="G429" i="8"/>
  <c r="G429" i="10"/>
  <c r="G429" i="3"/>
  <c r="G429" i="6"/>
  <c r="G429" i="12"/>
  <c r="L428" i="6"/>
  <c r="L428" i="3"/>
  <c r="L428" i="10"/>
  <c r="L428" i="8"/>
  <c r="L428" i="7"/>
  <c r="L428" i="11"/>
  <c r="L428" i="2"/>
  <c r="F17" i="18" s="1"/>
  <c r="L428" i="4"/>
  <c r="I135" i="5"/>
  <c r="G430" i="5"/>
  <c r="G136" i="5" s="1"/>
  <c r="I47" i="5"/>
  <c r="L428" i="9"/>
  <c r="H47" i="8"/>
  <c r="H46" i="8"/>
  <c r="H44" i="8"/>
  <c r="H43" i="8"/>
  <c r="H45" i="8" l="1"/>
  <c r="K429" i="16"/>
  <c r="G429" i="5"/>
  <c r="L428" i="1"/>
  <c r="F78" i="18" s="1"/>
  <c r="L428" i="5"/>
  <c r="F48" i="18" s="1"/>
  <c r="H135" i="8"/>
  <c r="H23" i="8" s="1"/>
  <c r="H47" i="2"/>
  <c r="H46" i="2"/>
  <c r="H44" i="2"/>
  <c r="H43" i="2"/>
  <c r="H45" i="2" l="1"/>
  <c r="K428" i="16"/>
  <c r="H135" i="2"/>
  <c r="H23" i="2" s="1"/>
  <c r="H130" i="9"/>
  <c r="P110" i="15" l="1"/>
  <c r="P111" i="15"/>
  <c r="P112" i="15"/>
  <c r="P113" i="15"/>
  <c r="P115" i="15"/>
  <c r="P116" i="15"/>
  <c r="P117" i="15"/>
  <c r="P118" i="15"/>
  <c r="P19" i="15" l="1"/>
  <c r="A426" i="15"/>
  <c r="A427" i="15"/>
  <c r="L138" i="15"/>
  <c r="A138" i="15"/>
  <c r="A137" i="15"/>
  <c r="A136" i="15"/>
  <c r="A135" i="15"/>
  <c r="A47" i="15"/>
  <c r="F47" i="9"/>
  <c r="E47" i="9"/>
  <c r="D47" i="9"/>
  <c r="C47" i="9"/>
  <c r="N426" i="9"/>
  <c r="A426" i="9"/>
  <c r="N427" i="9"/>
  <c r="A427" i="9"/>
  <c r="N138" i="9"/>
  <c r="N137" i="9"/>
  <c r="N136" i="9"/>
  <c r="N135" i="9"/>
  <c r="A138" i="9"/>
  <c r="A137" i="9"/>
  <c r="A136" i="9"/>
  <c r="A135" i="9"/>
  <c r="N47" i="9"/>
  <c r="A47" i="9"/>
  <c r="K138" i="13"/>
  <c r="K137" i="13"/>
  <c r="K136" i="13"/>
  <c r="K135" i="13"/>
  <c r="A138" i="13"/>
  <c r="A137" i="13"/>
  <c r="A136" i="13"/>
  <c r="A135" i="13"/>
  <c r="A47" i="13"/>
  <c r="K426" i="13"/>
  <c r="A426" i="13"/>
  <c r="K427" i="13"/>
  <c r="G427" i="13"/>
  <c r="A427" i="13"/>
  <c r="F47" i="3"/>
  <c r="E47" i="3"/>
  <c r="D47" i="3"/>
  <c r="C47" i="3"/>
  <c r="N426" i="3"/>
  <c r="A426" i="3"/>
  <c r="N427" i="3"/>
  <c r="A427" i="3"/>
  <c r="N138" i="3"/>
  <c r="N137" i="3"/>
  <c r="N136" i="3"/>
  <c r="N135" i="3"/>
  <c r="A138" i="3"/>
  <c r="A137" i="3"/>
  <c r="A136" i="3"/>
  <c r="A135" i="3"/>
  <c r="A47" i="3"/>
  <c r="N426" i="14"/>
  <c r="A426" i="14"/>
  <c r="N427" i="14"/>
  <c r="A427" i="14"/>
  <c r="N138" i="14"/>
  <c r="N137" i="14"/>
  <c r="N136" i="14"/>
  <c r="N135" i="14"/>
  <c r="A138" i="14"/>
  <c r="A137" i="14"/>
  <c r="A136" i="14"/>
  <c r="A135" i="14"/>
  <c r="N47" i="14"/>
  <c r="A47" i="14"/>
  <c r="H47" i="10"/>
  <c r="F47" i="10"/>
  <c r="E47" i="10"/>
  <c r="D47" i="10"/>
  <c r="C47" i="10"/>
  <c r="N426" i="10"/>
  <c r="A426" i="10"/>
  <c r="N427" i="10"/>
  <c r="A427" i="10"/>
  <c r="N138" i="10"/>
  <c r="N137" i="10"/>
  <c r="N136" i="10"/>
  <c r="N135" i="10"/>
  <c r="A138" i="10"/>
  <c r="A137" i="10"/>
  <c r="A136" i="10"/>
  <c r="A135" i="10"/>
  <c r="N47" i="10"/>
  <c r="A47" i="10"/>
  <c r="L427" i="8"/>
  <c r="L47" i="8" s="1"/>
  <c r="F47" i="8"/>
  <c r="E47" i="8"/>
  <c r="D47" i="8"/>
  <c r="C47" i="8"/>
  <c r="N426" i="8"/>
  <c r="A426" i="8"/>
  <c r="N427" i="8"/>
  <c r="A427" i="8"/>
  <c r="N138" i="8"/>
  <c r="N137" i="8"/>
  <c r="N136" i="8"/>
  <c r="N135" i="8"/>
  <c r="A138" i="8"/>
  <c r="A137" i="8"/>
  <c r="A136" i="8"/>
  <c r="A135" i="8"/>
  <c r="N47" i="8"/>
  <c r="A47" i="8"/>
  <c r="H47" i="7"/>
  <c r="F47" i="7"/>
  <c r="E47" i="7"/>
  <c r="D47" i="7"/>
  <c r="C47" i="7"/>
  <c r="N426" i="7"/>
  <c r="A426" i="7"/>
  <c r="N427" i="7"/>
  <c r="A427" i="7"/>
  <c r="N138" i="7"/>
  <c r="N137" i="7"/>
  <c r="N136" i="7"/>
  <c r="N135" i="7"/>
  <c r="A138" i="7"/>
  <c r="A137" i="7"/>
  <c r="A136" i="7"/>
  <c r="A135" i="7"/>
  <c r="N47" i="7"/>
  <c r="A47" i="7"/>
  <c r="F47" i="1"/>
  <c r="E47" i="1"/>
  <c r="D47" i="1"/>
  <c r="C47" i="1"/>
  <c r="N426" i="1"/>
  <c r="A426" i="1"/>
  <c r="N427" i="1"/>
  <c r="A427" i="1"/>
  <c r="N138" i="1"/>
  <c r="N137" i="1"/>
  <c r="N136" i="1"/>
  <c r="N135" i="1"/>
  <c r="A138" i="1"/>
  <c r="A137" i="1"/>
  <c r="A136" i="1"/>
  <c r="A135" i="1"/>
  <c r="N47" i="1"/>
  <c r="A47" i="1"/>
  <c r="H47" i="11"/>
  <c r="N426" i="11"/>
  <c r="A426" i="11"/>
  <c r="N427" i="11"/>
  <c r="A427" i="11"/>
  <c r="N138" i="11"/>
  <c r="N137" i="11"/>
  <c r="N136" i="11"/>
  <c r="N135" i="11"/>
  <c r="A138" i="11"/>
  <c r="A137" i="11"/>
  <c r="A136" i="11"/>
  <c r="A135" i="11"/>
  <c r="N47" i="11"/>
  <c r="A47" i="11"/>
  <c r="L427" i="2"/>
  <c r="L47" i="2" s="1"/>
  <c r="F47" i="2"/>
  <c r="E47" i="2"/>
  <c r="D47" i="2"/>
  <c r="C47" i="2"/>
  <c r="N426" i="2"/>
  <c r="A426" i="2"/>
  <c r="N427" i="2"/>
  <c r="A427" i="2"/>
  <c r="N138" i="2"/>
  <c r="N137" i="2"/>
  <c r="N136" i="2"/>
  <c r="N135" i="2"/>
  <c r="A138" i="2"/>
  <c r="A137" i="2"/>
  <c r="A136" i="2"/>
  <c r="A135" i="2"/>
  <c r="N47" i="2"/>
  <c r="A47" i="2"/>
  <c r="H47" i="4"/>
  <c r="F47" i="4"/>
  <c r="E47" i="4"/>
  <c r="D47" i="4"/>
  <c r="C47" i="4"/>
  <c r="N426" i="4"/>
  <c r="A426" i="4"/>
  <c r="N427" i="4"/>
  <c r="A427" i="4"/>
  <c r="N138" i="4"/>
  <c r="N137" i="4"/>
  <c r="N136" i="4"/>
  <c r="N135" i="4"/>
  <c r="A138" i="4"/>
  <c r="A137" i="4"/>
  <c r="A136" i="4"/>
  <c r="A135" i="4"/>
  <c r="N47" i="4"/>
  <c r="A47" i="4"/>
  <c r="N426" i="5"/>
  <c r="A426" i="5"/>
  <c r="N427" i="5"/>
  <c r="A427" i="5"/>
  <c r="N425" i="5"/>
  <c r="A425" i="5"/>
  <c r="N138" i="5"/>
  <c r="N137" i="5"/>
  <c r="N136" i="5"/>
  <c r="N135" i="5"/>
  <c r="A138" i="5"/>
  <c r="A137" i="5"/>
  <c r="A136" i="5"/>
  <c r="A135" i="5"/>
  <c r="N47" i="5"/>
  <c r="A47" i="5"/>
  <c r="K426" i="12"/>
  <c r="A426" i="12"/>
  <c r="N426" i="6"/>
  <c r="A426" i="6"/>
  <c r="H47" i="12"/>
  <c r="F47" i="12"/>
  <c r="E47" i="12"/>
  <c r="D47" i="12"/>
  <c r="C47" i="12"/>
  <c r="K427" i="12"/>
  <c r="A427" i="12"/>
  <c r="K138" i="12"/>
  <c r="K137" i="12"/>
  <c r="K136" i="12"/>
  <c r="K135" i="12"/>
  <c r="A138" i="12"/>
  <c r="A137" i="12"/>
  <c r="A136" i="12"/>
  <c r="A135" i="12"/>
  <c r="A47" i="12"/>
  <c r="N138" i="6"/>
  <c r="N137" i="6"/>
  <c r="N136" i="6"/>
  <c r="N135" i="6"/>
  <c r="A138" i="6"/>
  <c r="A137" i="6"/>
  <c r="A136" i="6"/>
  <c r="A135" i="6"/>
  <c r="A47" i="6"/>
  <c r="H47" i="6"/>
  <c r="F47" i="6"/>
  <c r="E47" i="6"/>
  <c r="D47" i="6"/>
  <c r="C47" i="6"/>
  <c r="N427" i="6"/>
  <c r="A427" i="6"/>
  <c r="F16" i="18" l="1"/>
  <c r="H135" i="6"/>
  <c r="H23" i="6" s="1"/>
  <c r="D135" i="6"/>
  <c r="D23" i="6" s="1"/>
  <c r="E135" i="6"/>
  <c r="E23" i="6" s="1"/>
  <c r="C135" i="6"/>
  <c r="C23" i="6" s="1"/>
  <c r="F135" i="6"/>
  <c r="F23" i="6" s="1"/>
  <c r="E135" i="1"/>
  <c r="E23" i="1" s="1"/>
  <c r="G428" i="2"/>
  <c r="G428" i="3"/>
  <c r="G428" i="1"/>
  <c r="G428" i="9"/>
  <c r="G428" i="6"/>
  <c r="G428" i="12"/>
  <c r="G428" i="4"/>
  <c r="G428" i="7"/>
  <c r="G428" i="10"/>
  <c r="G428" i="8"/>
  <c r="G427" i="8"/>
  <c r="G47" i="8" s="1"/>
  <c r="H135" i="9"/>
  <c r="H23" i="9" s="1"/>
  <c r="C135" i="9"/>
  <c r="D135" i="9"/>
  <c r="D23" i="9" s="1"/>
  <c r="E135" i="9"/>
  <c r="E23" i="9" s="1"/>
  <c r="F135" i="9"/>
  <c r="F23" i="9" s="1"/>
  <c r="E135" i="12"/>
  <c r="E23" i="12" s="1"/>
  <c r="F135" i="1"/>
  <c r="F23" i="1" s="1"/>
  <c r="L135" i="8"/>
  <c r="L23" i="8" s="1"/>
  <c r="H135" i="4"/>
  <c r="H23" i="4" s="1"/>
  <c r="C135" i="2"/>
  <c r="C23" i="2" s="1"/>
  <c r="E135" i="7"/>
  <c r="E23" i="7" s="1"/>
  <c r="E135" i="10"/>
  <c r="E23" i="10" s="1"/>
  <c r="C135" i="3"/>
  <c r="C23" i="3" s="1"/>
  <c r="F135" i="4"/>
  <c r="F23" i="4" s="1"/>
  <c r="H135" i="12"/>
  <c r="H23" i="12" s="1"/>
  <c r="D135" i="2"/>
  <c r="D23" i="2" s="1"/>
  <c r="F135" i="7"/>
  <c r="F135" i="10"/>
  <c r="F23" i="10" s="1"/>
  <c r="D135" i="3"/>
  <c r="D23" i="3" s="1"/>
  <c r="H135" i="7"/>
  <c r="H23" i="7" s="1"/>
  <c r="C135" i="8"/>
  <c r="C23" i="8" s="1"/>
  <c r="H135" i="10"/>
  <c r="H23" i="10" s="1"/>
  <c r="E135" i="3"/>
  <c r="E23" i="3" s="1"/>
  <c r="E135" i="4"/>
  <c r="E23" i="4" s="1"/>
  <c r="F135" i="12"/>
  <c r="F23" i="12" s="1"/>
  <c r="D135" i="10"/>
  <c r="D23" i="10" s="1"/>
  <c r="E135" i="2"/>
  <c r="E23" i="2" s="1"/>
  <c r="F135" i="2"/>
  <c r="F23" i="2" s="1"/>
  <c r="C135" i="1"/>
  <c r="C23" i="1" s="1"/>
  <c r="D135" i="8"/>
  <c r="D23" i="8" s="1"/>
  <c r="F135" i="3"/>
  <c r="F23" i="3" s="1"/>
  <c r="C135" i="7"/>
  <c r="C23" i="7" s="1"/>
  <c r="C135" i="12"/>
  <c r="C23" i="12" s="1"/>
  <c r="C135" i="4"/>
  <c r="C23" i="4" s="1"/>
  <c r="L135" i="2"/>
  <c r="L23" i="2" s="1"/>
  <c r="D135" i="1"/>
  <c r="D23" i="1" s="1"/>
  <c r="E135" i="8"/>
  <c r="E23" i="8" s="1"/>
  <c r="H135" i="3"/>
  <c r="H23" i="3" s="1"/>
  <c r="C135" i="10"/>
  <c r="D135" i="7"/>
  <c r="D23" i="7" s="1"/>
  <c r="H135" i="11"/>
  <c r="H23" i="11" s="1"/>
  <c r="D135" i="12"/>
  <c r="D23" i="12" s="1"/>
  <c r="D135" i="4"/>
  <c r="D23" i="4" s="1"/>
  <c r="F135" i="8"/>
  <c r="F23" i="8" s="1"/>
  <c r="L427" i="6"/>
  <c r="L47" i="6" s="1"/>
  <c r="L427" i="4"/>
  <c r="L47" i="4" s="1"/>
  <c r="L427" i="10"/>
  <c r="L47" i="10" s="1"/>
  <c r="L427" i="7"/>
  <c r="L47" i="7" s="1"/>
  <c r="C47" i="5"/>
  <c r="L427" i="11"/>
  <c r="L47" i="11" s="1"/>
  <c r="L427" i="3"/>
  <c r="L47" i="3" s="1"/>
  <c r="D47" i="5"/>
  <c r="L427" i="9"/>
  <c r="L47" i="9" s="1"/>
  <c r="F47" i="5"/>
  <c r="E47" i="5"/>
  <c r="H47" i="1"/>
  <c r="H47" i="5"/>
  <c r="L425" i="15"/>
  <c r="A425" i="15"/>
  <c r="R133" i="15"/>
  <c r="P133" i="15"/>
  <c r="N133" i="15"/>
  <c r="J22" i="15"/>
  <c r="H22" i="15"/>
  <c r="D22" i="15"/>
  <c r="E22" i="15"/>
  <c r="F22" i="15"/>
  <c r="G22" i="15"/>
  <c r="C22" i="15"/>
  <c r="N425" i="9"/>
  <c r="A425" i="9"/>
  <c r="G425" i="13"/>
  <c r="K425" i="13"/>
  <c r="A425" i="13"/>
  <c r="N425" i="3"/>
  <c r="A425" i="3"/>
  <c r="N425" i="14"/>
  <c r="A425" i="14"/>
  <c r="L133" i="14"/>
  <c r="I133" i="14"/>
  <c r="I22" i="14" s="1"/>
  <c r="D133" i="14"/>
  <c r="E133" i="14"/>
  <c r="F133" i="14"/>
  <c r="G133" i="14"/>
  <c r="H133" i="14"/>
  <c r="C133" i="14"/>
  <c r="L425" i="10"/>
  <c r="N425" i="10"/>
  <c r="A425" i="10"/>
  <c r="N425" i="8"/>
  <c r="A425" i="8"/>
  <c r="N425" i="7"/>
  <c r="A425" i="7"/>
  <c r="N425" i="1"/>
  <c r="A425" i="1"/>
  <c r="N425" i="11"/>
  <c r="I133" i="11"/>
  <c r="I22" i="11" s="1"/>
  <c r="D133" i="11"/>
  <c r="E133" i="11"/>
  <c r="F133" i="11"/>
  <c r="G133" i="11"/>
  <c r="C133" i="11"/>
  <c r="L425" i="2"/>
  <c r="F15" i="18" s="1"/>
  <c r="N425" i="2"/>
  <c r="A425" i="2"/>
  <c r="N425" i="4"/>
  <c r="A425" i="4"/>
  <c r="K425" i="12"/>
  <c r="A425" i="12"/>
  <c r="L425" i="6"/>
  <c r="N425" i="6"/>
  <c r="A425" i="6"/>
  <c r="I133" i="6" l="1"/>
  <c r="I22" i="6" s="1"/>
  <c r="L135" i="6"/>
  <c r="L23" i="6" s="1"/>
  <c r="G428" i="5"/>
  <c r="I133" i="12"/>
  <c r="I22" i="12" s="1"/>
  <c r="G427" i="2"/>
  <c r="G47" i="2" s="1"/>
  <c r="G427" i="1"/>
  <c r="G47" i="1" s="1"/>
  <c r="G427" i="7"/>
  <c r="G47" i="7" s="1"/>
  <c r="L135" i="9"/>
  <c r="L23" i="9" s="1"/>
  <c r="L135" i="4"/>
  <c r="L23" i="4" s="1"/>
  <c r="L135" i="10"/>
  <c r="L23" i="10" s="1"/>
  <c r="L135" i="7"/>
  <c r="L23" i="7" s="1"/>
  <c r="D135" i="5"/>
  <c r="H135" i="5"/>
  <c r="L135" i="3"/>
  <c r="L23" i="3" s="1"/>
  <c r="H135" i="1"/>
  <c r="H23" i="1" s="1"/>
  <c r="L135" i="11"/>
  <c r="L23" i="11" s="1"/>
  <c r="F135" i="5"/>
  <c r="E135" i="5"/>
  <c r="C135" i="5"/>
  <c r="I133" i="9"/>
  <c r="I22" i="9" s="1"/>
  <c r="G427" i="9"/>
  <c r="G47" i="9" s="1"/>
  <c r="G427" i="10"/>
  <c r="G47" i="10" s="1"/>
  <c r="I133" i="3"/>
  <c r="I22" i="3" s="1"/>
  <c r="G427" i="3"/>
  <c r="G47" i="3" s="1"/>
  <c r="L427" i="5"/>
  <c r="L47" i="5" s="1"/>
  <c r="L425" i="5"/>
  <c r="F46" i="18" s="1"/>
  <c r="G427" i="4"/>
  <c r="G47" i="4" s="1"/>
  <c r="G427" i="12"/>
  <c r="G47" i="12" s="1"/>
  <c r="I133" i="1"/>
  <c r="I22" i="1" s="1"/>
  <c r="I133" i="7"/>
  <c r="I22" i="7" s="1"/>
  <c r="I133" i="8"/>
  <c r="I22" i="8" s="1"/>
  <c r="L427" i="1"/>
  <c r="L47" i="1" s="1"/>
  <c r="G427" i="6"/>
  <c r="G47" i="6" s="1"/>
  <c r="I133" i="4"/>
  <c r="I22" i="4" s="1"/>
  <c r="L425" i="7"/>
  <c r="L425" i="11"/>
  <c r="L425" i="9"/>
  <c r="L425" i="3"/>
  <c r="I133" i="10"/>
  <c r="I22" i="10" s="1"/>
  <c r="L425" i="8"/>
  <c r="L425" i="1"/>
  <c r="F76" i="18" s="1"/>
  <c r="I133" i="2"/>
  <c r="I22" i="2" s="1"/>
  <c r="L425" i="4"/>
  <c r="A424" i="7"/>
  <c r="L424" i="7"/>
  <c r="N424" i="7"/>
  <c r="F47" i="18" l="1"/>
  <c r="F77" i="18"/>
  <c r="K425" i="16"/>
  <c r="K427" i="16"/>
  <c r="K47" i="16" s="1"/>
  <c r="G135" i="6"/>
  <c r="G23" i="6" s="1"/>
  <c r="D88" i="18"/>
  <c r="I88" i="18" s="1"/>
  <c r="D58" i="18"/>
  <c r="I58" i="18" s="1"/>
  <c r="G135" i="2"/>
  <c r="G23" i="2" s="1"/>
  <c r="G135" i="7"/>
  <c r="G23" i="7" s="1"/>
  <c r="G135" i="1"/>
  <c r="G23" i="1" s="1"/>
  <c r="I133" i="5"/>
  <c r="I22" i="5" s="1"/>
  <c r="G135" i="9"/>
  <c r="G23" i="9" s="1"/>
  <c r="L135" i="1"/>
  <c r="L23" i="1" s="1"/>
  <c r="L135" i="5"/>
  <c r="G135" i="8"/>
  <c r="G23" i="8" s="1"/>
  <c r="G135" i="3"/>
  <c r="G23" i="3" s="1"/>
  <c r="G135" i="4"/>
  <c r="G23" i="4" s="1"/>
  <c r="G135" i="12"/>
  <c r="G23" i="12" s="1"/>
  <c r="G135" i="10"/>
  <c r="G23" i="10" s="1"/>
  <c r="H133" i="7"/>
  <c r="G427" i="5"/>
  <c r="G47" i="5" s="1"/>
  <c r="E133" i="7"/>
  <c r="C133" i="7"/>
  <c r="D133" i="7"/>
  <c r="F133" i="7"/>
  <c r="G424" i="7"/>
  <c r="G425" i="7"/>
  <c r="A424" i="15"/>
  <c r="L424" i="15"/>
  <c r="L424" i="9"/>
  <c r="A424" i="9"/>
  <c r="N424" i="9"/>
  <c r="A424" i="13"/>
  <c r="G424" i="13"/>
  <c r="K424" i="13"/>
  <c r="L424" i="3"/>
  <c r="A424" i="3"/>
  <c r="N424" i="3"/>
  <c r="A424" i="14"/>
  <c r="N424" i="14"/>
  <c r="L424" i="10"/>
  <c r="A424" i="10"/>
  <c r="N424" i="10"/>
  <c r="L424" i="8"/>
  <c r="A424" i="8"/>
  <c r="N424" i="8"/>
  <c r="A424" i="1"/>
  <c r="N424" i="1"/>
  <c r="L424" i="11"/>
  <c r="N424" i="11"/>
  <c r="L424" i="2"/>
  <c r="F14" i="18" s="1"/>
  <c r="A424" i="2"/>
  <c r="N424" i="2"/>
  <c r="L424" i="4"/>
  <c r="A424" i="4"/>
  <c r="N424" i="4"/>
  <c r="A424" i="5"/>
  <c r="N424" i="5"/>
  <c r="A424" i="12"/>
  <c r="K424" i="12"/>
  <c r="L424" i="6"/>
  <c r="A424" i="6"/>
  <c r="N424" i="6"/>
  <c r="C133" i="6" l="1"/>
  <c r="G425" i="6"/>
  <c r="G425" i="12"/>
  <c r="G425" i="8"/>
  <c r="G425" i="10"/>
  <c r="G425" i="4"/>
  <c r="G425" i="2"/>
  <c r="G425" i="3"/>
  <c r="G425" i="1"/>
  <c r="G425" i="9"/>
  <c r="E133" i="8"/>
  <c r="F133" i="8"/>
  <c r="G135" i="5"/>
  <c r="C133" i="8"/>
  <c r="D133" i="8"/>
  <c r="H133" i="8"/>
  <c r="L424" i="1"/>
  <c r="F75" i="18" s="1"/>
  <c r="L424" i="5"/>
  <c r="F45" i="18" s="1"/>
  <c r="G424" i="8"/>
  <c r="K424" i="16" l="1"/>
  <c r="D57" i="18"/>
  <c r="I57" i="18" s="1"/>
  <c r="D87" i="18"/>
  <c r="I87" i="18" s="1"/>
  <c r="G425" i="5"/>
  <c r="A423" i="15"/>
  <c r="L423" i="15"/>
  <c r="F133" i="9"/>
  <c r="E133" i="9"/>
  <c r="D133" i="9"/>
  <c r="C133" i="9"/>
  <c r="A423" i="9"/>
  <c r="N423" i="9"/>
  <c r="A423" i="13"/>
  <c r="G423" i="13"/>
  <c r="K423" i="13"/>
  <c r="F133" i="3"/>
  <c r="E133" i="3"/>
  <c r="D133" i="3"/>
  <c r="C133" i="3"/>
  <c r="A423" i="3"/>
  <c r="N423" i="3"/>
  <c r="A423" i="14"/>
  <c r="N423" i="14"/>
  <c r="F133" i="10"/>
  <c r="E133" i="10"/>
  <c r="D133" i="10"/>
  <c r="C133" i="10"/>
  <c r="A423" i="10"/>
  <c r="N423" i="10"/>
  <c r="L423" i="8"/>
  <c r="L133" i="8" s="1"/>
  <c r="A423" i="8"/>
  <c r="N423" i="8"/>
  <c r="L423" i="7"/>
  <c r="L133" i="7" s="1"/>
  <c r="A423" i="7"/>
  <c r="N423" i="7"/>
  <c r="F133" i="1"/>
  <c r="E133" i="1"/>
  <c r="D133" i="1"/>
  <c r="C133" i="1"/>
  <c r="A423" i="1"/>
  <c r="N423" i="1"/>
  <c r="N423" i="11"/>
  <c r="F133" i="2"/>
  <c r="E133" i="2"/>
  <c r="D133" i="2"/>
  <c r="C133" i="2"/>
  <c r="A423" i="2"/>
  <c r="N423" i="2"/>
  <c r="A423" i="4"/>
  <c r="N423" i="4"/>
  <c r="A423" i="5"/>
  <c r="N423" i="5"/>
  <c r="H133" i="12"/>
  <c r="F133" i="12"/>
  <c r="E133" i="12"/>
  <c r="D133" i="12"/>
  <c r="C133" i="12"/>
  <c r="A423" i="12"/>
  <c r="K423" i="12"/>
  <c r="H133" i="6"/>
  <c r="F133" i="6"/>
  <c r="E133" i="6"/>
  <c r="D133" i="6"/>
  <c r="L423" i="6"/>
  <c r="L133" i="6" s="1"/>
  <c r="A423" i="6"/>
  <c r="N423" i="6"/>
  <c r="G424" i="6" l="1"/>
  <c r="G424" i="2"/>
  <c r="G424" i="4"/>
  <c r="G424" i="1"/>
  <c r="G424" i="3"/>
  <c r="G424" i="12"/>
  <c r="G424" i="10"/>
  <c r="G424" i="9"/>
  <c r="C133" i="5"/>
  <c r="C133" i="4"/>
  <c r="D133" i="5"/>
  <c r="D133" i="4"/>
  <c r="L423" i="9"/>
  <c r="L133" i="9" s="1"/>
  <c r="H133" i="9"/>
  <c r="L423" i="11"/>
  <c r="L133" i="11" s="1"/>
  <c r="H133" i="11"/>
  <c r="E133" i="5"/>
  <c r="E133" i="4"/>
  <c r="L423" i="10"/>
  <c r="L133" i="10" s="1"/>
  <c r="H133" i="10"/>
  <c r="F133" i="5"/>
  <c r="F133" i="4"/>
  <c r="L423" i="2"/>
  <c r="F13" i="18" s="1"/>
  <c r="H133" i="2"/>
  <c r="L423" i="4"/>
  <c r="L133" i="4" s="1"/>
  <c r="H133" i="4"/>
  <c r="L423" i="3"/>
  <c r="L133" i="3" s="1"/>
  <c r="H133" i="3"/>
  <c r="R132" i="15"/>
  <c r="P132" i="15"/>
  <c r="N132" i="15"/>
  <c r="L132" i="14"/>
  <c r="I132" i="14"/>
  <c r="H132" i="14"/>
  <c r="G132" i="14"/>
  <c r="F132" i="14"/>
  <c r="E132" i="14"/>
  <c r="D132" i="14"/>
  <c r="C132" i="14"/>
  <c r="I132" i="11"/>
  <c r="G132" i="11"/>
  <c r="F132" i="11"/>
  <c r="E132" i="11"/>
  <c r="D132" i="11"/>
  <c r="C132" i="11"/>
  <c r="K132" i="12"/>
  <c r="G424" i="5" l="1"/>
  <c r="L423" i="1"/>
  <c r="F74" i="18" s="1"/>
  <c r="H133" i="1"/>
  <c r="L133" i="2"/>
  <c r="L423" i="5"/>
  <c r="H133" i="5"/>
  <c r="A422" i="15"/>
  <c r="L422" i="15"/>
  <c r="L422" i="9"/>
  <c r="A422" i="9"/>
  <c r="N422" i="9"/>
  <c r="A422" i="13"/>
  <c r="G422" i="13"/>
  <c r="K422" i="13"/>
  <c r="A422" i="3"/>
  <c r="N422" i="3"/>
  <c r="A422" i="14"/>
  <c r="N422" i="14"/>
  <c r="A422" i="10"/>
  <c r="N422" i="10"/>
  <c r="L422" i="8"/>
  <c r="A422" i="8"/>
  <c r="N422" i="8"/>
  <c r="A422" i="7"/>
  <c r="N422" i="7"/>
  <c r="A422" i="1"/>
  <c r="N422" i="1"/>
  <c r="N422" i="11"/>
  <c r="A422" i="2"/>
  <c r="N422" i="2"/>
  <c r="A422" i="4"/>
  <c r="N422" i="4"/>
  <c r="A422" i="5"/>
  <c r="N422" i="5"/>
  <c r="K422" i="12"/>
  <c r="A422" i="12"/>
  <c r="N422" i="6"/>
  <c r="A422" i="6"/>
  <c r="I132" i="6" l="1"/>
  <c r="K423" i="16"/>
  <c r="K133" i="16" s="1"/>
  <c r="D86" i="18"/>
  <c r="I86" i="18" s="1"/>
  <c r="G423" i="9"/>
  <c r="L422" i="10"/>
  <c r="G423" i="4"/>
  <c r="G423" i="10"/>
  <c r="L422" i="3"/>
  <c r="L422" i="4"/>
  <c r="L422" i="6"/>
  <c r="L422" i="11"/>
  <c r="G423" i="3"/>
  <c r="L133" i="1"/>
  <c r="L133" i="5"/>
  <c r="I132" i="2"/>
  <c r="G423" i="2"/>
  <c r="G423" i="6"/>
  <c r="G133" i="6" s="1"/>
  <c r="I132" i="12"/>
  <c r="G423" i="12"/>
  <c r="G133" i="12" s="1"/>
  <c r="I132" i="1"/>
  <c r="G423" i="1"/>
  <c r="I132" i="7"/>
  <c r="G423" i="7"/>
  <c r="I132" i="8"/>
  <c r="G423" i="8"/>
  <c r="I132" i="10"/>
  <c r="I132" i="3"/>
  <c r="I132" i="4"/>
  <c r="I132" i="9"/>
  <c r="L422" i="7"/>
  <c r="L422" i="2"/>
  <c r="F12" i="18" s="1"/>
  <c r="G133" i="8" l="1"/>
  <c r="G133" i="7"/>
  <c r="G133" i="4"/>
  <c r="G133" i="3"/>
  <c r="G133" i="10"/>
  <c r="G133" i="9"/>
  <c r="G133" i="1"/>
  <c r="G133" i="2"/>
  <c r="L422" i="5"/>
  <c r="F43" i="18" s="1"/>
  <c r="G423" i="5"/>
  <c r="L422" i="1"/>
  <c r="F73" i="18" s="1"/>
  <c r="I132" i="5"/>
  <c r="L421" i="15"/>
  <c r="A421" i="15"/>
  <c r="L421" i="9"/>
  <c r="A421" i="9"/>
  <c r="N421" i="9"/>
  <c r="G421" i="13"/>
  <c r="K421" i="13"/>
  <c r="A421" i="13"/>
  <c r="L421" i="3"/>
  <c r="N421" i="3"/>
  <c r="A421" i="3"/>
  <c r="N421" i="14"/>
  <c r="A421" i="14"/>
  <c r="L421" i="10"/>
  <c r="N421" i="10"/>
  <c r="A421" i="10"/>
  <c r="L421" i="8"/>
  <c r="A421" i="8"/>
  <c r="N421" i="8"/>
  <c r="L421" i="7"/>
  <c r="N421" i="7"/>
  <c r="A421" i="7"/>
  <c r="N421" i="1"/>
  <c r="A421" i="1"/>
  <c r="L421" i="11"/>
  <c r="N421" i="11"/>
  <c r="L421" i="2"/>
  <c r="F11" i="18" s="1"/>
  <c r="N421" i="2"/>
  <c r="A421" i="2"/>
  <c r="L421" i="4"/>
  <c r="N421" i="4"/>
  <c r="A421" i="4"/>
  <c r="K422" i="16" l="1"/>
  <c r="G133" i="5"/>
  <c r="D85" i="18"/>
  <c r="I85" i="18" s="1"/>
  <c r="D55" i="18"/>
  <c r="I55" i="18" s="1"/>
  <c r="G422" i="2"/>
  <c r="G422" i="9"/>
  <c r="G422" i="3"/>
  <c r="G422" i="4"/>
  <c r="G422" i="1"/>
  <c r="G422" i="7"/>
  <c r="G422" i="8"/>
  <c r="G422" i="10"/>
  <c r="H132" i="11"/>
  <c r="L421" i="1"/>
  <c r="F72" i="18" s="1"/>
  <c r="L421" i="5"/>
  <c r="F42" i="18" s="1"/>
  <c r="N421" i="5"/>
  <c r="A421" i="5"/>
  <c r="K421" i="12"/>
  <c r="A421" i="12"/>
  <c r="L421" i="6"/>
  <c r="N421" i="6"/>
  <c r="A421" i="6"/>
  <c r="K421" i="16" l="1"/>
  <c r="D84" i="18"/>
  <c r="I84" i="18" s="1"/>
  <c r="D54" i="18"/>
  <c r="I54" i="18" s="1"/>
  <c r="G422" i="6"/>
  <c r="G422" i="5"/>
  <c r="G422" i="12"/>
  <c r="G414" i="13"/>
  <c r="G415" i="13"/>
  <c r="G416" i="13"/>
  <c r="G417" i="13"/>
  <c r="G418" i="13"/>
  <c r="G419" i="13"/>
  <c r="G420" i="13"/>
  <c r="A420" i="15" l="1"/>
  <c r="L420" i="15"/>
  <c r="F132" i="9"/>
  <c r="E132" i="9"/>
  <c r="D132" i="9"/>
  <c r="C132" i="9"/>
  <c r="A420" i="9"/>
  <c r="N420" i="9"/>
  <c r="A420" i="13"/>
  <c r="K420" i="13"/>
  <c r="F132" i="3"/>
  <c r="E132" i="3"/>
  <c r="D132" i="3"/>
  <c r="C132" i="3"/>
  <c r="A420" i="3"/>
  <c r="N420" i="3"/>
  <c r="A420" i="14"/>
  <c r="N420" i="14"/>
  <c r="F132" i="10"/>
  <c r="E132" i="10"/>
  <c r="D132" i="10"/>
  <c r="C132" i="10"/>
  <c r="A420" i="10"/>
  <c r="N420" i="10"/>
  <c r="F132" i="8"/>
  <c r="E132" i="8"/>
  <c r="D132" i="8"/>
  <c r="C132" i="8"/>
  <c r="A420" i="8"/>
  <c r="N420" i="8"/>
  <c r="F132" i="7"/>
  <c r="E132" i="7"/>
  <c r="D132" i="7"/>
  <c r="C132" i="7"/>
  <c r="A420" i="7"/>
  <c r="N420" i="7"/>
  <c r="H132" i="1"/>
  <c r="F132" i="1"/>
  <c r="E132" i="1"/>
  <c r="D132" i="1"/>
  <c r="C132" i="1"/>
  <c r="A420" i="1"/>
  <c r="N420" i="1"/>
  <c r="L420" i="11"/>
  <c r="L132" i="11" s="1"/>
  <c r="N420" i="11"/>
  <c r="F132" i="2"/>
  <c r="E132" i="2"/>
  <c r="D132" i="2"/>
  <c r="C132" i="2"/>
  <c r="A420" i="2"/>
  <c r="N420" i="2"/>
  <c r="D132" i="4"/>
  <c r="C132" i="4"/>
  <c r="A420" i="4"/>
  <c r="N420" i="4"/>
  <c r="A420" i="5"/>
  <c r="N420" i="5"/>
  <c r="H132" i="12"/>
  <c r="F132" i="12"/>
  <c r="E132" i="12"/>
  <c r="D132" i="12"/>
  <c r="C132" i="12"/>
  <c r="A420" i="12"/>
  <c r="K420" i="12"/>
  <c r="H132" i="6"/>
  <c r="F132" i="6"/>
  <c r="E132" i="6"/>
  <c r="D132" i="6"/>
  <c r="C132" i="6"/>
  <c r="N420" i="6"/>
  <c r="N419" i="6"/>
  <c r="N418" i="6"/>
  <c r="N417" i="6"/>
  <c r="N416" i="6"/>
  <c r="N415" i="6"/>
  <c r="N414" i="6"/>
  <c r="A420" i="6"/>
  <c r="G421" i="8" l="1"/>
  <c r="G421" i="10"/>
  <c r="G421" i="4"/>
  <c r="G421" i="1"/>
  <c r="G421" i="7"/>
  <c r="G421" i="3"/>
  <c r="G421" i="2"/>
  <c r="G421" i="9"/>
  <c r="G421" i="6"/>
  <c r="G421" i="12"/>
  <c r="C132" i="5"/>
  <c r="D132" i="5"/>
  <c r="L420" i="10"/>
  <c r="L132" i="10" s="1"/>
  <c r="H132" i="10"/>
  <c r="L420" i="7"/>
  <c r="L132" i="7" s="1"/>
  <c r="H132" i="7"/>
  <c r="L420" i="3"/>
  <c r="L132" i="3" s="1"/>
  <c r="H132" i="3"/>
  <c r="L420" i="8"/>
  <c r="L132" i="8" s="1"/>
  <c r="H132" i="8"/>
  <c r="L420" i="6"/>
  <c r="L132" i="6" s="1"/>
  <c r="E132" i="5"/>
  <c r="E132" i="4"/>
  <c r="L420" i="9"/>
  <c r="L132" i="9" s="1"/>
  <c r="H132" i="9"/>
  <c r="F132" i="5"/>
  <c r="F132" i="4"/>
  <c r="H132" i="4"/>
  <c r="L420" i="2"/>
  <c r="F10" i="18" s="1"/>
  <c r="H132" i="2"/>
  <c r="L420" i="1"/>
  <c r="F71" i="18" s="1"/>
  <c r="L420" i="4"/>
  <c r="L132" i="4" s="1"/>
  <c r="D83" i="18" l="1"/>
  <c r="I83" i="18" s="1"/>
  <c r="G421" i="5"/>
  <c r="L132" i="1"/>
  <c r="L132" i="2"/>
  <c r="L420" i="5"/>
  <c r="F41" i="18" s="1"/>
  <c r="H132" i="5"/>
  <c r="K420" i="16" l="1"/>
  <c r="K132" i="16" s="1"/>
  <c r="D53" i="18"/>
  <c r="I53" i="18" s="1"/>
  <c r="L132" i="5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R131" i="15" l="1"/>
  <c r="P131" i="15"/>
  <c r="N131" i="15"/>
  <c r="L131" i="14"/>
  <c r="I131" i="14"/>
  <c r="H131" i="14"/>
  <c r="G131" i="14"/>
  <c r="F131" i="14"/>
  <c r="E131" i="14"/>
  <c r="D131" i="14"/>
  <c r="C131" i="14"/>
  <c r="I131" i="11"/>
  <c r="G131" i="11"/>
  <c r="F131" i="11"/>
  <c r="E131" i="11"/>
  <c r="D131" i="11"/>
  <c r="C131" i="11"/>
  <c r="A419" i="15"/>
  <c r="L419" i="15"/>
  <c r="L419" i="9"/>
  <c r="A419" i="9"/>
  <c r="N419" i="9"/>
  <c r="A419" i="13"/>
  <c r="K419" i="13"/>
  <c r="L419" i="3"/>
  <c r="A419" i="3"/>
  <c r="N419" i="3"/>
  <c r="A419" i="14"/>
  <c r="N419" i="14"/>
  <c r="L419" i="10"/>
  <c r="A419" i="10"/>
  <c r="N419" i="10"/>
  <c r="L419" i="8"/>
  <c r="A419" i="8"/>
  <c r="N419" i="8"/>
  <c r="L419" i="7"/>
  <c r="A419" i="7"/>
  <c r="N419" i="7"/>
  <c r="A419" i="1"/>
  <c r="N419" i="1"/>
  <c r="L419" i="11"/>
  <c r="N419" i="11"/>
  <c r="L419" i="2"/>
  <c r="F9" i="18" s="1"/>
  <c r="A419" i="2"/>
  <c r="N419" i="2"/>
  <c r="L419" i="4"/>
  <c r="A419" i="4"/>
  <c r="N419" i="4"/>
  <c r="A419" i="5"/>
  <c r="N419" i="5"/>
  <c r="A419" i="12"/>
  <c r="K419" i="12"/>
  <c r="L419" i="6"/>
  <c r="A419" i="6"/>
  <c r="I131" i="6" l="1"/>
  <c r="G420" i="6"/>
  <c r="G132" i="6" s="1"/>
  <c r="L419" i="1"/>
  <c r="F70" i="18" s="1"/>
  <c r="G420" i="1"/>
  <c r="G132" i="1" s="1"/>
  <c r="G420" i="8"/>
  <c r="G132" i="8" s="1"/>
  <c r="G420" i="10"/>
  <c r="G132" i="10" s="1"/>
  <c r="G420" i="3"/>
  <c r="G132" i="3" s="1"/>
  <c r="G420" i="7"/>
  <c r="G132" i="7" s="1"/>
  <c r="G420" i="12"/>
  <c r="G132" i="12" s="1"/>
  <c r="G420" i="9"/>
  <c r="G132" i="9" s="1"/>
  <c r="G420" i="4"/>
  <c r="G132" i="4" s="1"/>
  <c r="G420" i="2"/>
  <c r="G132" i="2" s="1"/>
  <c r="I131" i="1"/>
  <c r="I131" i="7"/>
  <c r="I131" i="8"/>
  <c r="I131" i="10"/>
  <c r="I131" i="3"/>
  <c r="I131" i="12"/>
  <c r="I131" i="4"/>
  <c r="I131" i="2"/>
  <c r="I131" i="9"/>
  <c r="L419" i="5"/>
  <c r="F40" i="18" s="1"/>
  <c r="N418" i="11"/>
  <c r="N417" i="11"/>
  <c r="N416" i="11"/>
  <c r="N415" i="11"/>
  <c r="N414" i="11"/>
  <c r="K419" i="16" l="1"/>
  <c r="D82" i="18"/>
  <c r="I82" i="18" s="1"/>
  <c r="D52" i="18"/>
  <c r="I52" i="18" s="1"/>
  <c r="G420" i="5"/>
  <c r="G132" i="5" s="1"/>
  <c r="I131" i="5"/>
  <c r="A418" i="15" l="1"/>
  <c r="L418" i="15"/>
  <c r="L418" i="9"/>
  <c r="A418" i="9"/>
  <c r="N418" i="9"/>
  <c r="A418" i="13"/>
  <c r="K418" i="13"/>
  <c r="L418" i="3"/>
  <c r="A418" i="3"/>
  <c r="N418" i="3"/>
  <c r="A418" i="14"/>
  <c r="N418" i="14"/>
  <c r="L418" i="10"/>
  <c r="A418" i="10"/>
  <c r="N418" i="10"/>
  <c r="L418" i="8"/>
  <c r="A418" i="8"/>
  <c r="N418" i="8"/>
  <c r="L418" i="7"/>
  <c r="A418" i="7"/>
  <c r="N418" i="7"/>
  <c r="A418" i="1"/>
  <c r="N418" i="1"/>
  <c r="L418" i="11"/>
  <c r="L418" i="2"/>
  <c r="F8" i="18" s="1"/>
  <c r="A418" i="2"/>
  <c r="N418" i="2"/>
  <c r="L418" i="4"/>
  <c r="A418" i="4"/>
  <c r="N418" i="4"/>
  <c r="A418" i="5"/>
  <c r="N418" i="5"/>
  <c r="A418" i="12"/>
  <c r="K418" i="12"/>
  <c r="A418" i="6"/>
  <c r="L418" i="6" l="1"/>
  <c r="L418" i="1"/>
  <c r="F69" i="18" s="1"/>
  <c r="G419" i="6"/>
  <c r="G419" i="12"/>
  <c r="G419" i="4"/>
  <c r="G419" i="2"/>
  <c r="G419" i="1"/>
  <c r="G419" i="7"/>
  <c r="G419" i="8"/>
  <c r="G419" i="10"/>
  <c r="G419" i="3"/>
  <c r="G419" i="9"/>
  <c r="L418" i="5"/>
  <c r="F39" i="18" s="1"/>
  <c r="A417" i="15"/>
  <c r="L417" i="15"/>
  <c r="F131" i="9"/>
  <c r="E131" i="9"/>
  <c r="D131" i="9"/>
  <c r="C131" i="9"/>
  <c r="A417" i="9"/>
  <c r="N417" i="9"/>
  <c r="A417" i="13"/>
  <c r="K417" i="13"/>
  <c r="F131" i="3"/>
  <c r="E131" i="3"/>
  <c r="D131" i="3"/>
  <c r="C131" i="3"/>
  <c r="A417" i="3"/>
  <c r="N417" i="3"/>
  <c r="A417" i="14"/>
  <c r="N417" i="14"/>
  <c r="F131" i="10"/>
  <c r="E131" i="10"/>
  <c r="D131" i="10"/>
  <c r="C131" i="10"/>
  <c r="A417" i="10"/>
  <c r="N417" i="10"/>
  <c r="F131" i="8"/>
  <c r="E131" i="8"/>
  <c r="D131" i="8"/>
  <c r="C131" i="8"/>
  <c r="A417" i="8"/>
  <c r="N417" i="8"/>
  <c r="F131" i="7"/>
  <c r="E131" i="7"/>
  <c r="D131" i="7"/>
  <c r="C131" i="7"/>
  <c r="A417" i="7"/>
  <c r="N417" i="7"/>
  <c r="F131" i="1"/>
  <c r="E131" i="1"/>
  <c r="D131" i="1"/>
  <c r="C131" i="1"/>
  <c r="A417" i="1"/>
  <c r="N417" i="1"/>
  <c r="F131" i="2"/>
  <c r="E131" i="2"/>
  <c r="D131" i="2"/>
  <c r="C131" i="2"/>
  <c r="A417" i="2"/>
  <c r="N417" i="2"/>
  <c r="C131" i="4"/>
  <c r="A417" i="4"/>
  <c r="N417" i="4"/>
  <c r="A417" i="5"/>
  <c r="N417" i="5"/>
  <c r="H131" i="12"/>
  <c r="F131" i="12"/>
  <c r="E131" i="12"/>
  <c r="D131" i="12"/>
  <c r="C131" i="12"/>
  <c r="A417" i="12"/>
  <c r="K417" i="12"/>
  <c r="K418" i="16" l="1"/>
  <c r="D51" i="18"/>
  <c r="I51" i="18" s="1"/>
  <c r="D81" i="18"/>
  <c r="I81" i="18" s="1"/>
  <c r="G418" i="7"/>
  <c r="G418" i="3"/>
  <c r="G418" i="9"/>
  <c r="G418" i="1"/>
  <c r="G418" i="4"/>
  <c r="G418" i="12"/>
  <c r="G418" i="2"/>
  <c r="G418" i="8"/>
  <c r="G418" i="10"/>
  <c r="C131" i="5"/>
  <c r="G419" i="5"/>
  <c r="F131" i="5"/>
  <c r="F131" i="4"/>
  <c r="L417" i="2"/>
  <c r="F7" i="18" s="1"/>
  <c r="H131" i="2"/>
  <c r="L417" i="8"/>
  <c r="L131" i="8" s="1"/>
  <c r="H131" i="8"/>
  <c r="L417" i="10"/>
  <c r="L131" i="10" s="1"/>
  <c r="H131" i="10"/>
  <c r="L417" i="7"/>
  <c r="L131" i="7" s="1"/>
  <c r="H131" i="7"/>
  <c r="L417" i="11"/>
  <c r="L131" i="11" s="1"/>
  <c r="H131" i="11"/>
  <c r="L417" i="3"/>
  <c r="L131" i="3" s="1"/>
  <c r="H131" i="3"/>
  <c r="L417" i="1"/>
  <c r="F68" i="18" s="1"/>
  <c r="H131" i="1"/>
  <c r="H131" i="4"/>
  <c r="D131" i="5"/>
  <c r="D131" i="4"/>
  <c r="E131" i="5"/>
  <c r="E131" i="4"/>
  <c r="L417" i="9"/>
  <c r="L131" i="9" s="1"/>
  <c r="H131" i="9"/>
  <c r="H22" i="9" s="1"/>
  <c r="L417" i="4"/>
  <c r="L131" i="4" s="1"/>
  <c r="D80" i="18" l="1"/>
  <c r="I80" i="18" s="1"/>
  <c r="G418" i="5"/>
  <c r="L131" i="2"/>
  <c r="L131" i="1"/>
  <c r="L417" i="5"/>
  <c r="F38" i="18" s="1"/>
  <c r="H131" i="5"/>
  <c r="H131" i="6"/>
  <c r="F131" i="6"/>
  <c r="E131" i="6"/>
  <c r="D131" i="6"/>
  <c r="C131" i="6"/>
  <c r="A417" i="6"/>
  <c r="K417" i="16" l="1"/>
  <c r="D50" i="18"/>
  <c r="I50" i="18" s="1"/>
  <c r="G418" i="6"/>
  <c r="L131" i="5"/>
  <c r="L417" i="6"/>
  <c r="L131" i="6" s="1"/>
  <c r="L416" i="11"/>
  <c r="H46" i="11"/>
  <c r="H45" i="11"/>
  <c r="H44" i="11"/>
  <c r="H43" i="11"/>
  <c r="H42" i="11"/>
  <c r="K131" i="16" l="1"/>
  <c r="L415" i="11"/>
  <c r="L414" i="11"/>
  <c r="L46" i="11" s="1"/>
  <c r="R130" i="15"/>
  <c r="R22" i="15" s="1"/>
  <c r="P130" i="15"/>
  <c r="P22" i="15" s="1"/>
  <c r="N130" i="15"/>
  <c r="N22" i="15" s="1"/>
  <c r="L130" i="14"/>
  <c r="L22" i="14" s="1"/>
  <c r="I130" i="14"/>
  <c r="H130" i="14"/>
  <c r="H22" i="14" s="1"/>
  <c r="G130" i="14"/>
  <c r="G22" i="14" s="1"/>
  <c r="F130" i="14"/>
  <c r="F22" i="14" s="1"/>
  <c r="E130" i="14"/>
  <c r="E22" i="14" s="1"/>
  <c r="D130" i="14"/>
  <c r="D22" i="14" s="1"/>
  <c r="C130" i="14"/>
  <c r="C22" i="14" s="1"/>
  <c r="I130" i="11"/>
  <c r="G130" i="11"/>
  <c r="G22" i="11" s="1"/>
  <c r="F130" i="11"/>
  <c r="F22" i="11" s="1"/>
  <c r="E130" i="11"/>
  <c r="E22" i="11" s="1"/>
  <c r="D130" i="11"/>
  <c r="D22" i="11" s="1"/>
  <c r="C130" i="11"/>
  <c r="C22" i="11" s="1"/>
  <c r="K44" i="13"/>
  <c r="A416" i="15" l="1"/>
  <c r="L416" i="15"/>
  <c r="L416" i="9"/>
  <c r="A416" i="9"/>
  <c r="N416" i="9"/>
  <c r="A416" i="13"/>
  <c r="K416" i="13"/>
  <c r="L416" i="3"/>
  <c r="A416" i="3"/>
  <c r="N416" i="3"/>
  <c r="A416" i="14"/>
  <c r="N416" i="14"/>
  <c r="L416" i="10"/>
  <c r="A416" i="10"/>
  <c r="N416" i="10"/>
  <c r="L416" i="8"/>
  <c r="A416" i="8"/>
  <c r="N416" i="8"/>
  <c r="L416" i="7"/>
  <c r="A416" i="7"/>
  <c r="N416" i="7"/>
  <c r="L416" i="1"/>
  <c r="F67" i="18" s="1"/>
  <c r="A416" i="1"/>
  <c r="N416" i="1"/>
  <c r="L416" i="2"/>
  <c r="F6" i="18" s="1"/>
  <c r="A416" i="2"/>
  <c r="N416" i="2"/>
  <c r="L416" i="4"/>
  <c r="A416" i="4"/>
  <c r="N416" i="4"/>
  <c r="A416" i="5"/>
  <c r="N416" i="5"/>
  <c r="G417" i="12"/>
  <c r="G131" i="12" s="1"/>
  <c r="A416" i="12"/>
  <c r="K416" i="12"/>
  <c r="L416" i="6"/>
  <c r="A416" i="6"/>
  <c r="I130" i="6" l="1"/>
  <c r="D79" i="18"/>
  <c r="I79" i="18" s="1"/>
  <c r="G417" i="4"/>
  <c r="G131" i="4" s="1"/>
  <c r="G417" i="2"/>
  <c r="G131" i="2" s="1"/>
  <c r="G417" i="1"/>
  <c r="G131" i="1" s="1"/>
  <c r="G417" i="7"/>
  <c r="G131" i="7" s="1"/>
  <c r="G417" i="8"/>
  <c r="G131" i="8" s="1"/>
  <c r="G417" i="10"/>
  <c r="G131" i="10" s="1"/>
  <c r="G417" i="3"/>
  <c r="G131" i="3" s="1"/>
  <c r="G417" i="6"/>
  <c r="G131" i="6" s="1"/>
  <c r="G417" i="9"/>
  <c r="G131" i="9" s="1"/>
  <c r="I130" i="2"/>
  <c r="I130" i="1"/>
  <c r="I130" i="7"/>
  <c r="I130" i="8"/>
  <c r="I130" i="10"/>
  <c r="I130" i="4"/>
  <c r="I130" i="3"/>
  <c r="I130" i="12"/>
  <c r="I130" i="9"/>
  <c r="L416" i="5"/>
  <c r="F37" i="18" s="1"/>
  <c r="K416" i="16" l="1"/>
  <c r="D49" i="18"/>
  <c r="I49" i="18" s="1"/>
  <c r="G417" i="5"/>
  <c r="G131" i="5" s="1"/>
  <c r="I130" i="5"/>
  <c r="K100" i="16" l="1"/>
  <c r="K102" i="16"/>
  <c r="K92" i="16"/>
  <c r="K101" i="16"/>
  <c r="K93" i="16"/>
  <c r="K103" i="16"/>
  <c r="K91" i="16"/>
  <c r="K90" i="16"/>
  <c r="K96" i="16"/>
  <c r="K95" i="16"/>
  <c r="K98" i="16"/>
  <c r="K97" i="16"/>
  <c r="L415" i="15"/>
  <c r="A415" i="15"/>
  <c r="I46" i="9"/>
  <c r="L415" i="9"/>
  <c r="N415" i="9"/>
  <c r="A415" i="9"/>
  <c r="K415" i="13"/>
  <c r="A415" i="13"/>
  <c r="K125" i="13"/>
  <c r="I46" i="3"/>
  <c r="L415" i="3"/>
  <c r="N415" i="3"/>
  <c r="A415" i="3"/>
  <c r="A414" i="3"/>
  <c r="N414" i="3"/>
  <c r="N413" i="3"/>
  <c r="A413" i="3"/>
  <c r="N415" i="14"/>
  <c r="A415" i="14"/>
  <c r="I46" i="10"/>
  <c r="L415" i="10"/>
  <c r="N415" i="10"/>
  <c r="A415" i="10"/>
  <c r="I46" i="8"/>
  <c r="L415" i="8"/>
  <c r="N415" i="8"/>
  <c r="A415" i="8"/>
  <c r="I46" i="7"/>
  <c r="L415" i="7"/>
  <c r="N415" i="7"/>
  <c r="A415" i="7"/>
  <c r="A414" i="7"/>
  <c r="D46" i="7"/>
  <c r="H46" i="7"/>
  <c r="N414" i="7"/>
  <c r="I46" i="1"/>
  <c r="L415" i="1"/>
  <c r="F66" i="18" s="1"/>
  <c r="N415" i="1"/>
  <c r="A415" i="1"/>
  <c r="I46" i="2"/>
  <c r="L415" i="2"/>
  <c r="F5" i="18" s="1"/>
  <c r="N415" i="2"/>
  <c r="A415" i="2"/>
  <c r="I46" i="4"/>
  <c r="L415" i="4"/>
  <c r="N415" i="4"/>
  <c r="A415" i="4"/>
  <c r="A414" i="4"/>
  <c r="D46" i="4"/>
  <c r="N414" i="4"/>
  <c r="N415" i="5"/>
  <c r="A415" i="5"/>
  <c r="A414" i="5"/>
  <c r="N414" i="5"/>
  <c r="I46" i="12"/>
  <c r="K415" i="12"/>
  <c r="A415" i="12"/>
  <c r="I46" i="6"/>
  <c r="L415" i="6"/>
  <c r="A415" i="6"/>
  <c r="F46" i="4" l="1"/>
  <c r="F46" i="7"/>
  <c r="E46" i="4"/>
  <c r="E46" i="7"/>
  <c r="C46" i="7"/>
  <c r="F46" i="3"/>
  <c r="C46" i="4"/>
  <c r="E46" i="3"/>
  <c r="D46" i="3"/>
  <c r="H46" i="4"/>
  <c r="C46" i="3"/>
  <c r="K14" i="16"/>
  <c r="K16" i="16"/>
  <c r="K15" i="16"/>
  <c r="D78" i="18"/>
  <c r="M88" i="18" s="1"/>
  <c r="G416" i="4"/>
  <c r="G416" i="3"/>
  <c r="G416" i="12"/>
  <c r="G416" i="6"/>
  <c r="G416" i="9"/>
  <c r="G416" i="2"/>
  <c r="G416" i="7"/>
  <c r="G416" i="10"/>
  <c r="G416" i="1"/>
  <c r="G416" i="8"/>
  <c r="H130" i="7"/>
  <c r="H22" i="7" s="1"/>
  <c r="C130" i="3"/>
  <c r="C22" i="3" s="1"/>
  <c r="F46" i="5"/>
  <c r="F130" i="4"/>
  <c r="F22" i="4" s="1"/>
  <c r="F130" i="7"/>
  <c r="F22" i="7" s="1"/>
  <c r="E130" i="7"/>
  <c r="E22" i="7" s="1"/>
  <c r="H130" i="4"/>
  <c r="H22" i="4" s="1"/>
  <c r="E130" i="4"/>
  <c r="E22" i="4" s="1"/>
  <c r="D130" i="4"/>
  <c r="D22" i="4" s="1"/>
  <c r="D130" i="7"/>
  <c r="D22" i="7" s="1"/>
  <c r="H130" i="3"/>
  <c r="H22" i="3" s="1"/>
  <c r="C130" i="7"/>
  <c r="C22" i="7" s="1"/>
  <c r="F130" i="3"/>
  <c r="F22" i="3" s="1"/>
  <c r="C130" i="4"/>
  <c r="C22" i="4" s="1"/>
  <c r="E130" i="3"/>
  <c r="E22" i="3" s="1"/>
  <c r="D130" i="3"/>
  <c r="D22" i="3" s="1"/>
  <c r="G415" i="3"/>
  <c r="G415" i="4"/>
  <c r="G415" i="7"/>
  <c r="L414" i="7"/>
  <c r="L46" i="7" s="1"/>
  <c r="L414" i="4"/>
  <c r="L46" i="4" s="1"/>
  <c r="E46" i="5"/>
  <c r="D46" i="5"/>
  <c r="C46" i="5"/>
  <c r="L414" i="3"/>
  <c r="L46" i="3" s="1"/>
  <c r="L415" i="5"/>
  <c r="F36" i="18" s="1"/>
  <c r="I46" i="5"/>
  <c r="H46" i="5"/>
  <c r="L125" i="15"/>
  <c r="L126" i="15"/>
  <c r="L127" i="15"/>
  <c r="L128" i="15"/>
  <c r="L131" i="15"/>
  <c r="L132" i="15"/>
  <c r="L133" i="15"/>
  <c r="L130" i="15"/>
  <c r="N126" i="9"/>
  <c r="N127" i="9"/>
  <c r="N128" i="9"/>
  <c r="N130" i="9"/>
  <c r="N131" i="9"/>
  <c r="N132" i="9"/>
  <c r="N133" i="9"/>
  <c r="N125" i="9"/>
  <c r="A133" i="15"/>
  <c r="A132" i="15"/>
  <c r="A131" i="15"/>
  <c r="A130" i="15"/>
  <c r="A46" i="15"/>
  <c r="A133" i="9"/>
  <c r="A132" i="9"/>
  <c r="A131" i="9"/>
  <c r="A130" i="9"/>
  <c r="A128" i="9"/>
  <c r="A127" i="9"/>
  <c r="A126" i="9"/>
  <c r="A125" i="9"/>
  <c r="N45" i="9"/>
  <c r="N46" i="9"/>
  <c r="A45" i="9"/>
  <c r="A46" i="9"/>
  <c r="K133" i="13"/>
  <c r="K132" i="13"/>
  <c r="K131" i="13"/>
  <c r="K130" i="13"/>
  <c r="A133" i="13"/>
  <c r="A132" i="13"/>
  <c r="A131" i="13"/>
  <c r="A130" i="13"/>
  <c r="A46" i="13"/>
  <c r="N133" i="3"/>
  <c r="N132" i="3"/>
  <c r="N131" i="3"/>
  <c r="N130" i="3"/>
  <c r="A133" i="3"/>
  <c r="A132" i="3"/>
  <c r="A131" i="3"/>
  <c r="A130" i="3"/>
  <c r="A46" i="3"/>
  <c r="A42" i="14"/>
  <c r="A43" i="14"/>
  <c r="A44" i="14"/>
  <c r="A45" i="14"/>
  <c r="A46" i="14"/>
  <c r="N42" i="14"/>
  <c r="N43" i="14"/>
  <c r="N44" i="14"/>
  <c r="N45" i="14"/>
  <c r="N46" i="14"/>
  <c r="N133" i="14"/>
  <c r="N132" i="14"/>
  <c r="N131" i="14"/>
  <c r="N130" i="14"/>
  <c r="A133" i="14"/>
  <c r="A132" i="14"/>
  <c r="A131" i="14"/>
  <c r="A130" i="14"/>
  <c r="N133" i="10"/>
  <c r="N132" i="10"/>
  <c r="N131" i="10"/>
  <c r="N130" i="10"/>
  <c r="A133" i="10"/>
  <c r="A132" i="10"/>
  <c r="A131" i="10"/>
  <c r="A130" i="10"/>
  <c r="N46" i="10"/>
  <c r="A46" i="10"/>
  <c r="N133" i="8"/>
  <c r="N132" i="8"/>
  <c r="N131" i="8"/>
  <c r="N130" i="8"/>
  <c r="A133" i="8"/>
  <c r="A132" i="8"/>
  <c r="A131" i="8"/>
  <c r="A130" i="8"/>
  <c r="N46" i="8"/>
  <c r="A46" i="8"/>
  <c r="N133" i="7"/>
  <c r="N132" i="7"/>
  <c r="N131" i="7"/>
  <c r="N130" i="7"/>
  <c r="A133" i="7"/>
  <c r="A132" i="7"/>
  <c r="A131" i="7"/>
  <c r="A130" i="7"/>
  <c r="A46" i="7"/>
  <c r="N133" i="1"/>
  <c r="N132" i="1"/>
  <c r="N131" i="1"/>
  <c r="N130" i="1"/>
  <c r="A133" i="1"/>
  <c r="A132" i="1"/>
  <c r="A131" i="1"/>
  <c r="A130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N133" i="11"/>
  <c r="N132" i="11"/>
  <c r="N131" i="11"/>
  <c r="N130" i="11"/>
  <c r="A133" i="11"/>
  <c r="A132" i="11"/>
  <c r="A131" i="11"/>
  <c r="A130" i="11"/>
  <c r="N46" i="11"/>
  <c r="A46" i="11"/>
  <c r="N133" i="2"/>
  <c r="N132" i="2"/>
  <c r="N131" i="2"/>
  <c r="N130" i="2"/>
  <c r="A133" i="2"/>
  <c r="A132" i="2"/>
  <c r="A131" i="2"/>
  <c r="A130" i="2"/>
  <c r="N46" i="2"/>
  <c r="A46" i="2"/>
  <c r="N133" i="4"/>
  <c r="N132" i="4"/>
  <c r="N131" i="4"/>
  <c r="N130" i="4"/>
  <c r="A133" i="4"/>
  <c r="A132" i="4"/>
  <c r="A131" i="4"/>
  <c r="A130" i="4"/>
  <c r="N46" i="4"/>
  <c r="A46" i="4"/>
  <c r="N133" i="5"/>
  <c r="N132" i="5"/>
  <c r="N131" i="5"/>
  <c r="N130" i="5"/>
  <c r="A133" i="5"/>
  <c r="A132" i="5"/>
  <c r="A131" i="5"/>
  <c r="A130" i="5"/>
  <c r="N46" i="5"/>
  <c r="A46" i="5"/>
  <c r="K131" i="12"/>
  <c r="K133" i="12"/>
  <c r="K130" i="12"/>
  <c r="A133" i="12"/>
  <c r="A132" i="12"/>
  <c r="A131" i="12"/>
  <c r="A130" i="12"/>
  <c r="A46" i="12"/>
  <c r="A46" i="6"/>
  <c r="N131" i="6"/>
  <c r="N132" i="6"/>
  <c r="N133" i="6"/>
  <c r="N130" i="6"/>
  <c r="A133" i="6"/>
  <c r="A132" i="6"/>
  <c r="A131" i="6"/>
  <c r="A130" i="6"/>
  <c r="K415" i="16" l="1"/>
  <c r="I78" i="18"/>
  <c r="M79" i="18"/>
  <c r="M85" i="18"/>
  <c r="M82" i="18"/>
  <c r="D48" i="18"/>
  <c r="G416" i="5"/>
  <c r="G415" i="5"/>
  <c r="C130" i="5"/>
  <c r="C22" i="5" s="1"/>
  <c r="L130" i="7"/>
  <c r="L22" i="7" s="1"/>
  <c r="L130" i="3"/>
  <c r="L22" i="3" s="1"/>
  <c r="D130" i="5"/>
  <c r="D22" i="5" s="1"/>
  <c r="E130" i="5"/>
  <c r="E22" i="5" s="1"/>
  <c r="F130" i="5"/>
  <c r="F22" i="5" s="1"/>
  <c r="H130" i="5"/>
  <c r="H22" i="5" s="1"/>
  <c r="L130" i="4"/>
  <c r="L22" i="4" s="1"/>
  <c r="L414" i="5"/>
  <c r="L46" i="5" s="1"/>
  <c r="L414" i="15"/>
  <c r="A414" i="15"/>
  <c r="F46" i="9"/>
  <c r="E46" i="9"/>
  <c r="D46" i="9"/>
  <c r="C46" i="9"/>
  <c r="N414" i="9"/>
  <c r="A414" i="9"/>
  <c r="K414" i="13"/>
  <c r="A414" i="13"/>
  <c r="N414" i="14"/>
  <c r="A414" i="14"/>
  <c r="H46" i="10"/>
  <c r="F46" i="10"/>
  <c r="E46" i="10"/>
  <c r="D46" i="10"/>
  <c r="C46" i="10"/>
  <c r="N414" i="10"/>
  <c r="A414" i="10"/>
  <c r="F46" i="8"/>
  <c r="E46" i="8"/>
  <c r="D46" i="8"/>
  <c r="C46" i="8"/>
  <c r="N414" i="8"/>
  <c r="A414" i="8"/>
  <c r="F46" i="1"/>
  <c r="E46" i="1"/>
  <c r="D46" i="1"/>
  <c r="C46" i="1"/>
  <c r="N414" i="1"/>
  <c r="A414" i="1"/>
  <c r="A414" i="11"/>
  <c r="F46" i="2"/>
  <c r="E46" i="2"/>
  <c r="D46" i="2"/>
  <c r="C46" i="2"/>
  <c r="N414" i="2"/>
  <c r="A414" i="2"/>
  <c r="H46" i="12"/>
  <c r="F46" i="12"/>
  <c r="E46" i="12"/>
  <c r="D46" i="12"/>
  <c r="C46" i="12"/>
  <c r="K414" i="12"/>
  <c r="A414" i="12"/>
  <c r="H46" i="6"/>
  <c r="F46" i="6"/>
  <c r="E46" i="6"/>
  <c r="D46" i="6"/>
  <c r="C46" i="6"/>
  <c r="A414" i="6"/>
  <c r="F35" i="18" l="1"/>
  <c r="D130" i="6"/>
  <c r="D22" i="6" s="1"/>
  <c r="H130" i="6"/>
  <c r="H22" i="6" s="1"/>
  <c r="E130" i="6"/>
  <c r="E22" i="6" s="1"/>
  <c r="F130" i="6"/>
  <c r="F22" i="6" s="1"/>
  <c r="C130" i="6"/>
  <c r="C22" i="6" s="1"/>
  <c r="I48" i="18"/>
  <c r="M52" i="18"/>
  <c r="M49" i="18"/>
  <c r="M55" i="18"/>
  <c r="G415" i="9"/>
  <c r="G415" i="8"/>
  <c r="G415" i="12"/>
  <c r="G415" i="6"/>
  <c r="G415" i="2"/>
  <c r="G415" i="1"/>
  <c r="G415" i="10"/>
  <c r="C130" i="12"/>
  <c r="C22" i="12" s="1"/>
  <c r="C130" i="2"/>
  <c r="C22" i="2" s="1"/>
  <c r="H130" i="11"/>
  <c r="H22" i="11" s="1"/>
  <c r="D130" i="9"/>
  <c r="D22" i="9" s="1"/>
  <c r="H130" i="8"/>
  <c r="H22" i="8" s="1"/>
  <c r="D130" i="12"/>
  <c r="D22" i="12" s="1"/>
  <c r="D130" i="2"/>
  <c r="D22" i="2" s="1"/>
  <c r="E130" i="9"/>
  <c r="E22" i="9" s="1"/>
  <c r="E130" i="2"/>
  <c r="E22" i="2" s="1"/>
  <c r="C130" i="8"/>
  <c r="C22" i="8" s="1"/>
  <c r="C130" i="10"/>
  <c r="C22" i="10" s="1"/>
  <c r="F130" i="9"/>
  <c r="F22" i="9" s="1"/>
  <c r="F130" i="12"/>
  <c r="F22" i="12" s="1"/>
  <c r="D130" i="10"/>
  <c r="D22" i="10" s="1"/>
  <c r="C130" i="1"/>
  <c r="C22" i="1" s="1"/>
  <c r="D130" i="1"/>
  <c r="D22" i="1" s="1"/>
  <c r="E130" i="8"/>
  <c r="E22" i="8" s="1"/>
  <c r="E130" i="10"/>
  <c r="E22" i="10" s="1"/>
  <c r="D130" i="8"/>
  <c r="D22" i="8" s="1"/>
  <c r="H130" i="12"/>
  <c r="H22" i="12" s="1"/>
  <c r="E130" i="1"/>
  <c r="E22" i="1" s="1"/>
  <c r="F130" i="8"/>
  <c r="F22" i="8" s="1"/>
  <c r="F130" i="10"/>
  <c r="F22" i="10" s="1"/>
  <c r="L130" i="5"/>
  <c r="L22" i="5" s="1"/>
  <c r="E130" i="12"/>
  <c r="E22" i="12" s="1"/>
  <c r="F130" i="2"/>
  <c r="F22" i="2" s="1"/>
  <c r="H130" i="10"/>
  <c r="H22" i="10" s="1"/>
  <c r="H130" i="2"/>
  <c r="H22" i="2" s="1"/>
  <c r="F130" i="1"/>
  <c r="F22" i="1" s="1"/>
  <c r="C130" i="9"/>
  <c r="C22" i="9" s="1"/>
  <c r="H46" i="1"/>
  <c r="L414" i="8"/>
  <c r="L46" i="8" s="1"/>
  <c r="L414" i="10"/>
  <c r="L46" i="10" s="1"/>
  <c r="L414" i="6"/>
  <c r="L46" i="6" s="1"/>
  <c r="L414" i="9"/>
  <c r="L46" i="9" s="1"/>
  <c r="L414" i="2"/>
  <c r="L46" i="2" s="1"/>
  <c r="F4" i="18" l="1"/>
  <c r="L130" i="6"/>
  <c r="L22" i="6" s="1"/>
  <c r="L130" i="10"/>
  <c r="L22" i="10" s="1"/>
  <c r="H130" i="1"/>
  <c r="H22" i="1" s="1"/>
  <c r="L130" i="2"/>
  <c r="L22" i="2" s="1"/>
  <c r="L130" i="9"/>
  <c r="L22" i="9" s="1"/>
  <c r="L130" i="11"/>
  <c r="L22" i="11" s="1"/>
  <c r="L130" i="8"/>
  <c r="L22" i="8" s="1"/>
  <c r="L414" i="1"/>
  <c r="L46" i="1" s="1"/>
  <c r="C21" i="15"/>
  <c r="D21" i="15"/>
  <c r="E21" i="15"/>
  <c r="F21" i="15"/>
  <c r="G21" i="15"/>
  <c r="J21" i="15"/>
  <c r="H21" i="15"/>
  <c r="F65" i="18" l="1"/>
  <c r="K414" i="16"/>
  <c r="K46" i="16" s="1"/>
  <c r="I16" i="18"/>
  <c r="L130" i="1"/>
  <c r="L22" i="1" s="1"/>
  <c r="A412" i="15"/>
  <c r="L412" i="15"/>
  <c r="L412" i="9"/>
  <c r="A412" i="9"/>
  <c r="N412" i="9"/>
  <c r="A412" i="13"/>
  <c r="G412" i="13"/>
  <c r="K412" i="13"/>
  <c r="L412" i="3"/>
  <c r="A412" i="3"/>
  <c r="N412" i="3"/>
  <c r="A412" i="14"/>
  <c r="N412" i="14"/>
  <c r="L412" i="10"/>
  <c r="A412" i="10"/>
  <c r="N412" i="10"/>
  <c r="L412" i="8"/>
  <c r="A412" i="8"/>
  <c r="N412" i="8"/>
  <c r="L412" i="7"/>
  <c r="A412" i="7"/>
  <c r="N412" i="7"/>
  <c r="A412" i="1"/>
  <c r="N412" i="1"/>
  <c r="L412" i="11"/>
  <c r="A412" i="11"/>
  <c r="N412" i="11"/>
  <c r="L412" i="2"/>
  <c r="A412" i="2"/>
  <c r="N412" i="2"/>
  <c r="L412" i="4"/>
  <c r="A412" i="4"/>
  <c r="N412" i="4"/>
  <c r="A412" i="5"/>
  <c r="N412" i="5"/>
  <c r="A412" i="12"/>
  <c r="K412" i="12"/>
  <c r="R128" i="15"/>
  <c r="P128" i="15"/>
  <c r="N128" i="15"/>
  <c r="L128" i="14"/>
  <c r="I128" i="14"/>
  <c r="I21" i="14" s="1"/>
  <c r="H128" i="14"/>
  <c r="G128" i="14"/>
  <c r="F128" i="14"/>
  <c r="E128" i="14"/>
  <c r="D128" i="14"/>
  <c r="C128" i="14"/>
  <c r="I128" i="11"/>
  <c r="I21" i="11" s="1"/>
  <c r="G128" i="11"/>
  <c r="F128" i="11"/>
  <c r="E128" i="11"/>
  <c r="D128" i="11"/>
  <c r="C128" i="11"/>
  <c r="A412" i="6"/>
  <c r="N412" i="6"/>
  <c r="I128" i="6" l="1"/>
  <c r="I21" i="6" s="1"/>
  <c r="K27" i="18"/>
  <c r="G414" i="6"/>
  <c r="G46" i="6" s="1"/>
  <c r="D27" i="18"/>
  <c r="I27" i="18" s="1"/>
  <c r="G414" i="4"/>
  <c r="G46" i="4" s="1"/>
  <c r="G414" i="1"/>
  <c r="G46" i="1" s="1"/>
  <c r="G414" i="8"/>
  <c r="G46" i="8" s="1"/>
  <c r="G414" i="10"/>
  <c r="G46" i="10" s="1"/>
  <c r="K130" i="16"/>
  <c r="K22" i="16" s="1"/>
  <c r="G414" i="3"/>
  <c r="G46" i="3" s="1"/>
  <c r="G414" i="7"/>
  <c r="G46" i="7" s="1"/>
  <c r="I128" i="10"/>
  <c r="I21" i="10" s="1"/>
  <c r="I128" i="8"/>
  <c r="I21" i="8" s="1"/>
  <c r="I128" i="12"/>
  <c r="I21" i="12" s="1"/>
  <c r="G414" i="12"/>
  <c r="G46" i="12" s="1"/>
  <c r="I128" i="9"/>
  <c r="I21" i="9" s="1"/>
  <c r="G414" i="9"/>
  <c r="G46" i="9" s="1"/>
  <c r="I128" i="2"/>
  <c r="I21" i="2" s="1"/>
  <c r="G414" i="2"/>
  <c r="G46" i="2" s="1"/>
  <c r="L412" i="5"/>
  <c r="L412" i="1"/>
  <c r="I128" i="3"/>
  <c r="I21" i="3" s="1"/>
  <c r="I128" i="7"/>
  <c r="I21" i="7" s="1"/>
  <c r="I128" i="1"/>
  <c r="I21" i="1" s="1"/>
  <c r="I128" i="4"/>
  <c r="I21" i="4" s="1"/>
  <c r="L412" i="6"/>
  <c r="A411" i="15"/>
  <c r="L411" i="15"/>
  <c r="L411" i="9"/>
  <c r="A411" i="9"/>
  <c r="N411" i="9"/>
  <c r="A411" i="13"/>
  <c r="G411" i="13"/>
  <c r="K411" i="13"/>
  <c r="L411" i="3"/>
  <c r="A411" i="3"/>
  <c r="N411" i="3"/>
  <c r="A411" i="14"/>
  <c r="N411" i="14"/>
  <c r="L411" i="10"/>
  <c r="A411" i="10"/>
  <c r="N411" i="10"/>
  <c r="L411" i="8"/>
  <c r="A411" i="8"/>
  <c r="N411" i="8"/>
  <c r="L411" i="7"/>
  <c r="A411" i="7"/>
  <c r="N411" i="7"/>
  <c r="A411" i="1"/>
  <c r="N411" i="1"/>
  <c r="L411" i="11"/>
  <c r="A411" i="11"/>
  <c r="N411" i="11"/>
  <c r="L411" i="2"/>
  <c r="A411" i="2"/>
  <c r="N411" i="2"/>
  <c r="L411" i="4"/>
  <c r="A411" i="4"/>
  <c r="N411" i="4"/>
  <c r="A411" i="5"/>
  <c r="N411" i="5"/>
  <c r="A411" i="12"/>
  <c r="K411" i="12"/>
  <c r="H128" i="6"/>
  <c r="F128" i="6"/>
  <c r="E128" i="6"/>
  <c r="D128" i="6"/>
  <c r="A411" i="6"/>
  <c r="N411" i="6"/>
  <c r="K26" i="18" l="1"/>
  <c r="K88" i="18"/>
  <c r="K412" i="16"/>
  <c r="L411" i="6"/>
  <c r="C128" i="6"/>
  <c r="G130" i="6"/>
  <c r="G22" i="6" s="1"/>
  <c r="K58" i="18"/>
  <c r="D26" i="18"/>
  <c r="I26" i="18" s="1"/>
  <c r="G130" i="4"/>
  <c r="G22" i="4" s="1"/>
  <c r="G130" i="10"/>
  <c r="G22" i="10" s="1"/>
  <c r="G130" i="1"/>
  <c r="G22" i="1" s="1"/>
  <c r="G412" i="12"/>
  <c r="G412" i="9"/>
  <c r="G412" i="6"/>
  <c r="G412" i="2"/>
  <c r="G412" i="1"/>
  <c r="G412" i="7"/>
  <c r="G412" i="8"/>
  <c r="G412" i="10"/>
  <c r="G412" i="3"/>
  <c r="G414" i="5"/>
  <c r="G46" i="5" s="1"/>
  <c r="G130" i="2"/>
  <c r="G22" i="2" s="1"/>
  <c r="G130" i="7"/>
  <c r="G22" i="7" s="1"/>
  <c r="G130" i="9"/>
  <c r="G22" i="9" s="1"/>
  <c r="G130" i="3"/>
  <c r="G22" i="3" s="1"/>
  <c r="G130" i="12"/>
  <c r="G22" i="12" s="1"/>
  <c r="G130" i="8"/>
  <c r="G22" i="8" s="1"/>
  <c r="G412" i="4"/>
  <c r="I128" i="5"/>
  <c r="I21" i="5" s="1"/>
  <c r="L411" i="1"/>
  <c r="K87" i="18" l="1"/>
  <c r="G412" i="5"/>
  <c r="G130" i="5"/>
  <c r="G22" i="5" s="1"/>
  <c r="L411" i="5"/>
  <c r="A410" i="15"/>
  <c r="L410" i="15"/>
  <c r="F128" i="9"/>
  <c r="E128" i="9"/>
  <c r="D128" i="9"/>
  <c r="C128" i="9"/>
  <c r="A410" i="9"/>
  <c r="N410" i="9"/>
  <c r="A410" i="13"/>
  <c r="G410" i="13"/>
  <c r="K410" i="13"/>
  <c r="F128" i="3"/>
  <c r="E128" i="3"/>
  <c r="D128" i="3"/>
  <c r="C128" i="3"/>
  <c r="A410" i="3"/>
  <c r="N410" i="3"/>
  <c r="A410" i="14"/>
  <c r="N410" i="14"/>
  <c r="F128" i="10"/>
  <c r="E128" i="10"/>
  <c r="D128" i="10"/>
  <c r="C128" i="10"/>
  <c r="A410" i="10"/>
  <c r="A409" i="10"/>
  <c r="A408" i="10"/>
  <c r="A407" i="10"/>
  <c r="A406" i="10"/>
  <c r="A405" i="10"/>
  <c r="A404" i="10"/>
  <c r="A403" i="10"/>
  <c r="A402" i="10"/>
  <c r="A401" i="10"/>
  <c r="N410" i="10"/>
  <c r="F128" i="8"/>
  <c r="E128" i="8"/>
  <c r="D128" i="8"/>
  <c r="C128" i="8"/>
  <c r="A410" i="8"/>
  <c r="N410" i="8"/>
  <c r="F128" i="7"/>
  <c r="E128" i="7"/>
  <c r="D128" i="7"/>
  <c r="C128" i="7"/>
  <c r="A410" i="7"/>
  <c r="N410" i="7"/>
  <c r="F128" i="1"/>
  <c r="E128" i="1"/>
  <c r="D128" i="1"/>
  <c r="C128" i="1"/>
  <c r="A410" i="1"/>
  <c r="N410" i="1"/>
  <c r="A410" i="11"/>
  <c r="N410" i="11"/>
  <c r="F128" i="2"/>
  <c r="E128" i="2"/>
  <c r="D128" i="2"/>
  <c r="C128" i="2"/>
  <c r="A410" i="2"/>
  <c r="N410" i="2"/>
  <c r="F128" i="4"/>
  <c r="A410" i="4"/>
  <c r="N410" i="4"/>
  <c r="H128" i="12"/>
  <c r="F128" i="12"/>
  <c r="E128" i="12"/>
  <c r="D128" i="12"/>
  <c r="C128" i="12"/>
  <c r="A410" i="6"/>
  <c r="N410" i="6"/>
  <c r="A410" i="12"/>
  <c r="K410" i="12"/>
  <c r="A410" i="5"/>
  <c r="N410" i="5"/>
  <c r="K411" i="16" l="1"/>
  <c r="K57" i="18"/>
  <c r="G411" i="4"/>
  <c r="G411" i="2"/>
  <c r="G411" i="9"/>
  <c r="G411" i="12"/>
  <c r="G411" i="1"/>
  <c r="G411" i="7"/>
  <c r="G411" i="8"/>
  <c r="G411" i="10"/>
  <c r="G411" i="6"/>
  <c r="G411" i="3"/>
  <c r="L410" i="2"/>
  <c r="H128" i="2"/>
  <c r="F128" i="5"/>
  <c r="L410" i="9"/>
  <c r="L128" i="9" s="1"/>
  <c r="H128" i="9"/>
  <c r="L410" i="4"/>
  <c r="L128" i="4" s="1"/>
  <c r="H128" i="4"/>
  <c r="L410" i="7"/>
  <c r="L128" i="7" s="1"/>
  <c r="H128" i="7"/>
  <c r="L410" i="8"/>
  <c r="L128" i="8" s="1"/>
  <c r="H128" i="8"/>
  <c r="L410" i="10"/>
  <c r="L128" i="10" s="1"/>
  <c r="H128" i="10"/>
  <c r="C128" i="5"/>
  <c r="C128" i="4"/>
  <c r="L410" i="11"/>
  <c r="L128" i="11" s="1"/>
  <c r="H128" i="11"/>
  <c r="L410" i="6"/>
  <c r="L128" i="6" s="1"/>
  <c r="D128" i="5"/>
  <c r="D128" i="4"/>
  <c r="L410" i="1"/>
  <c r="H128" i="1"/>
  <c r="E128" i="5"/>
  <c r="E128" i="4"/>
  <c r="L410" i="3"/>
  <c r="L128" i="3" s="1"/>
  <c r="H128" i="3"/>
  <c r="K25" i="18" l="1"/>
  <c r="K86" i="18"/>
  <c r="G411" i="5"/>
  <c r="L128" i="2"/>
  <c r="D25" i="18"/>
  <c r="I25" i="18" s="1"/>
  <c r="L128" i="1"/>
  <c r="L410" i="5"/>
  <c r="H128" i="5"/>
  <c r="R127" i="15"/>
  <c r="P127" i="15"/>
  <c r="N127" i="15"/>
  <c r="L127" i="14"/>
  <c r="I127" i="14"/>
  <c r="H127" i="14"/>
  <c r="G127" i="14"/>
  <c r="F127" i="14"/>
  <c r="E127" i="14"/>
  <c r="D127" i="14"/>
  <c r="C127" i="14"/>
  <c r="I127" i="11"/>
  <c r="G127" i="11"/>
  <c r="F127" i="11"/>
  <c r="E127" i="11"/>
  <c r="D127" i="11"/>
  <c r="C127" i="11"/>
  <c r="A409" i="15"/>
  <c r="L409" i="15"/>
  <c r="L409" i="9"/>
  <c r="A409" i="9"/>
  <c r="N409" i="9"/>
  <c r="A409" i="13"/>
  <c r="G409" i="13"/>
  <c r="K409" i="13"/>
  <c r="A408" i="13"/>
  <c r="G408" i="13"/>
  <c r="K408" i="13"/>
  <c r="L409" i="3"/>
  <c r="A409" i="3"/>
  <c r="N409" i="3"/>
  <c r="A409" i="14"/>
  <c r="N409" i="14"/>
  <c r="L409" i="10"/>
  <c r="N409" i="10"/>
  <c r="L409" i="8"/>
  <c r="A409" i="8"/>
  <c r="N409" i="8"/>
  <c r="L409" i="7"/>
  <c r="A409" i="7"/>
  <c r="N409" i="7"/>
  <c r="A409" i="1"/>
  <c r="N409" i="1"/>
  <c r="L409" i="11"/>
  <c r="A409" i="11"/>
  <c r="N409" i="11"/>
  <c r="L409" i="2"/>
  <c r="A409" i="2"/>
  <c r="N409" i="2"/>
  <c r="A409" i="4"/>
  <c r="N409" i="4"/>
  <c r="A409" i="5"/>
  <c r="N409" i="5"/>
  <c r="A409" i="12"/>
  <c r="K409" i="12"/>
  <c r="L409" i="6"/>
  <c r="A409" i="6"/>
  <c r="N409" i="6"/>
  <c r="I127" i="6" l="1"/>
  <c r="K410" i="16"/>
  <c r="K128" i="16" s="1"/>
  <c r="K24" i="18"/>
  <c r="L409" i="5"/>
  <c r="D24" i="18"/>
  <c r="I24" i="18" s="1"/>
  <c r="L409" i="1"/>
  <c r="L128" i="5"/>
  <c r="G410" i="4"/>
  <c r="G410" i="2"/>
  <c r="I127" i="10"/>
  <c r="G410" i="10"/>
  <c r="G410" i="9"/>
  <c r="G410" i="1"/>
  <c r="G410" i="7"/>
  <c r="G410" i="8"/>
  <c r="I127" i="3"/>
  <c r="G410" i="3"/>
  <c r="G410" i="12"/>
  <c r="G128" i="12" s="1"/>
  <c r="G410" i="6"/>
  <c r="G128" i="6" s="1"/>
  <c r="I127" i="4"/>
  <c r="I127" i="2"/>
  <c r="I127" i="1"/>
  <c r="I127" i="7"/>
  <c r="I127" i="8"/>
  <c r="I127" i="9"/>
  <c r="I127" i="12"/>
  <c r="L409" i="4"/>
  <c r="K85" i="18" l="1"/>
  <c r="K409" i="16"/>
  <c r="K55" i="18"/>
  <c r="G128" i="3"/>
  <c r="G128" i="2"/>
  <c r="G128" i="1"/>
  <c r="G128" i="4"/>
  <c r="G128" i="10"/>
  <c r="G128" i="7"/>
  <c r="G128" i="8"/>
  <c r="G128" i="9"/>
  <c r="I127" i="5"/>
  <c r="G410" i="5"/>
  <c r="L408" i="15"/>
  <c r="A408" i="15"/>
  <c r="L408" i="9"/>
  <c r="N408" i="9"/>
  <c r="A408" i="9"/>
  <c r="L408" i="3"/>
  <c r="N408" i="3"/>
  <c r="A408" i="3"/>
  <c r="N408" i="14"/>
  <c r="A408" i="14"/>
  <c r="L408" i="10"/>
  <c r="N408" i="10"/>
  <c r="L408" i="8"/>
  <c r="N408" i="8"/>
  <c r="A408" i="8"/>
  <c r="L408" i="7"/>
  <c r="A408" i="1"/>
  <c r="N408" i="1"/>
  <c r="A408" i="7"/>
  <c r="N408" i="7"/>
  <c r="L408" i="1"/>
  <c r="N408" i="11"/>
  <c r="A408" i="11"/>
  <c r="L408" i="2"/>
  <c r="N408" i="2"/>
  <c r="A408" i="2"/>
  <c r="L408" i="4"/>
  <c r="N408" i="4"/>
  <c r="A408" i="4"/>
  <c r="A408" i="5"/>
  <c r="N408" i="5"/>
  <c r="A408" i="12"/>
  <c r="K408" i="12"/>
  <c r="N408" i="6"/>
  <c r="A408" i="6"/>
  <c r="K23" i="18" l="1"/>
  <c r="K84" i="18"/>
  <c r="G128" i="5"/>
  <c r="D23" i="18"/>
  <c r="I23" i="18" s="1"/>
  <c r="G409" i="3"/>
  <c r="G409" i="9"/>
  <c r="G409" i="1"/>
  <c r="G409" i="7"/>
  <c r="G409" i="2"/>
  <c r="G409" i="10"/>
  <c r="G409" i="8"/>
  <c r="G409" i="6"/>
  <c r="G409" i="12"/>
  <c r="G409" i="4"/>
  <c r="L408" i="5"/>
  <c r="L408" i="11"/>
  <c r="L408" i="6"/>
  <c r="C127" i="12"/>
  <c r="K408" i="16" l="1"/>
  <c r="K54" i="18"/>
  <c r="G409" i="5"/>
  <c r="A407" i="15" l="1"/>
  <c r="L407" i="15"/>
  <c r="F127" i="9"/>
  <c r="E127" i="9"/>
  <c r="D127" i="9"/>
  <c r="C127" i="9"/>
  <c r="A407" i="9"/>
  <c r="N407" i="9"/>
  <c r="A407" i="13"/>
  <c r="G407" i="13"/>
  <c r="K407" i="13"/>
  <c r="F127" i="3"/>
  <c r="E127" i="3"/>
  <c r="D127" i="3"/>
  <c r="C127" i="3"/>
  <c r="A407" i="3"/>
  <c r="N407" i="3"/>
  <c r="A407" i="14"/>
  <c r="N407" i="14"/>
  <c r="F127" i="10"/>
  <c r="E127" i="10"/>
  <c r="D127" i="10"/>
  <c r="C127" i="10"/>
  <c r="N407" i="10"/>
  <c r="F127" i="8"/>
  <c r="E127" i="8"/>
  <c r="D127" i="8"/>
  <c r="C127" i="8"/>
  <c r="A407" i="8"/>
  <c r="N407" i="8"/>
  <c r="F127" i="7"/>
  <c r="E127" i="7"/>
  <c r="D127" i="7"/>
  <c r="C127" i="7"/>
  <c r="A407" i="7"/>
  <c r="N407" i="7"/>
  <c r="F127" i="1"/>
  <c r="E127" i="1"/>
  <c r="D127" i="1"/>
  <c r="C127" i="1"/>
  <c r="A407" i="1"/>
  <c r="N407" i="1"/>
  <c r="A407" i="11"/>
  <c r="N407" i="11"/>
  <c r="F127" i="2"/>
  <c r="E127" i="2"/>
  <c r="D127" i="2"/>
  <c r="C127" i="2"/>
  <c r="A407" i="2"/>
  <c r="N407" i="2"/>
  <c r="A407" i="4"/>
  <c r="N407" i="4"/>
  <c r="A407" i="5"/>
  <c r="N407" i="5"/>
  <c r="H127" i="12"/>
  <c r="F127" i="12"/>
  <c r="E127" i="12"/>
  <c r="D127" i="12"/>
  <c r="A407" i="12"/>
  <c r="K407" i="12"/>
  <c r="H127" i="6"/>
  <c r="F127" i="6"/>
  <c r="E127" i="6"/>
  <c r="D127" i="6"/>
  <c r="C127" i="6"/>
  <c r="A407" i="6"/>
  <c r="N407" i="6"/>
  <c r="G408" i="10" l="1"/>
  <c r="G408" i="3"/>
  <c r="G408" i="4"/>
  <c r="G408" i="1"/>
  <c r="G408" i="7"/>
  <c r="G408" i="8"/>
  <c r="G408" i="12"/>
  <c r="G408" i="9"/>
  <c r="G408" i="6"/>
  <c r="G408" i="2"/>
  <c r="L407" i="7"/>
  <c r="L127" i="7" s="1"/>
  <c r="H127" i="7"/>
  <c r="L407" i="8"/>
  <c r="L127" i="8" s="1"/>
  <c r="H127" i="8"/>
  <c r="L407" i="2"/>
  <c r="H127" i="2"/>
  <c r="L407" i="3"/>
  <c r="L127" i="3" s="1"/>
  <c r="H127" i="3"/>
  <c r="E127" i="5"/>
  <c r="E127" i="4"/>
  <c r="C127" i="5"/>
  <c r="C127" i="4"/>
  <c r="L407" i="11"/>
  <c r="L127" i="11" s="1"/>
  <c r="H127" i="11"/>
  <c r="F127" i="5"/>
  <c r="F127" i="4"/>
  <c r="L407" i="6"/>
  <c r="L127" i="6" s="1"/>
  <c r="D127" i="5"/>
  <c r="D127" i="4"/>
  <c r="L407" i="9"/>
  <c r="L127" i="9" s="1"/>
  <c r="H127" i="9"/>
  <c r="L407" i="4"/>
  <c r="L127" i="4" s="1"/>
  <c r="H127" i="4"/>
  <c r="L407" i="10"/>
  <c r="L127" i="10" s="1"/>
  <c r="H127" i="10"/>
  <c r="R126" i="15"/>
  <c r="P126" i="15"/>
  <c r="N126" i="15"/>
  <c r="K22" i="18" l="1"/>
  <c r="G408" i="5"/>
  <c r="L127" i="2"/>
  <c r="D22" i="18"/>
  <c r="I22" i="18" s="1"/>
  <c r="L407" i="5"/>
  <c r="H127" i="5"/>
  <c r="L407" i="1"/>
  <c r="H127" i="1"/>
  <c r="K30" i="13"/>
  <c r="L126" i="14"/>
  <c r="I126" i="14"/>
  <c r="H126" i="14"/>
  <c r="G126" i="14"/>
  <c r="F126" i="14"/>
  <c r="E126" i="14"/>
  <c r="D126" i="14"/>
  <c r="C126" i="14"/>
  <c r="I126" i="11"/>
  <c r="G126" i="11"/>
  <c r="F126" i="11"/>
  <c r="E126" i="11"/>
  <c r="D126" i="11"/>
  <c r="C126" i="11"/>
  <c r="A406" i="15"/>
  <c r="L406" i="15"/>
  <c r="L406" i="9"/>
  <c r="A406" i="9"/>
  <c r="N406" i="9"/>
  <c r="A406" i="13"/>
  <c r="G406" i="13"/>
  <c r="K406" i="13"/>
  <c r="L406" i="3"/>
  <c r="A406" i="3"/>
  <c r="N406" i="3"/>
  <c r="A406" i="14"/>
  <c r="N406" i="14"/>
  <c r="L406" i="10"/>
  <c r="N406" i="10"/>
  <c r="L406" i="8"/>
  <c r="A406" i="8"/>
  <c r="N406" i="8"/>
  <c r="L406" i="7"/>
  <c r="A406" i="7"/>
  <c r="N406" i="7"/>
  <c r="A406" i="1"/>
  <c r="N406" i="1"/>
  <c r="L406" i="1"/>
  <c r="A406" i="11"/>
  <c r="N406" i="11"/>
  <c r="L406" i="2"/>
  <c r="A406" i="2"/>
  <c r="N406" i="2"/>
  <c r="L406" i="5"/>
  <c r="A406" i="4"/>
  <c r="N406" i="4"/>
  <c r="A406" i="5"/>
  <c r="N406" i="5"/>
  <c r="A406" i="12"/>
  <c r="K406" i="12"/>
  <c r="L406" i="6"/>
  <c r="A406" i="6"/>
  <c r="N406" i="6"/>
  <c r="I126" i="6" l="1"/>
  <c r="K82" i="18"/>
  <c r="K83" i="18"/>
  <c r="K53" i="18"/>
  <c r="K407" i="16"/>
  <c r="K127" i="16" s="1"/>
  <c r="K21" i="18"/>
  <c r="K52" i="18"/>
  <c r="D21" i="18"/>
  <c r="I21" i="18" s="1"/>
  <c r="L127" i="1"/>
  <c r="L127" i="5"/>
  <c r="G407" i="4"/>
  <c r="G127" i="4" s="1"/>
  <c r="G407" i="7"/>
  <c r="G127" i="7" s="1"/>
  <c r="G407" i="1"/>
  <c r="G127" i="1" s="1"/>
  <c r="G407" i="6"/>
  <c r="G127" i="6" s="1"/>
  <c r="I126" i="2"/>
  <c r="G407" i="2"/>
  <c r="G127" i="2" s="1"/>
  <c r="I126" i="10"/>
  <c r="G407" i="10"/>
  <c r="G127" i="10" s="1"/>
  <c r="I126" i="12"/>
  <c r="G407" i="12"/>
  <c r="G127" i="12" s="1"/>
  <c r="I126" i="8"/>
  <c r="G407" i="8"/>
  <c r="G127" i="8" s="1"/>
  <c r="I126" i="9"/>
  <c r="G407" i="9"/>
  <c r="G127" i="9" s="1"/>
  <c r="I126" i="3"/>
  <c r="G407" i="3"/>
  <c r="G127" i="3" s="1"/>
  <c r="L406" i="11"/>
  <c r="I126" i="1"/>
  <c r="I126" i="7"/>
  <c r="I126" i="4"/>
  <c r="L406" i="4"/>
  <c r="A405" i="15"/>
  <c r="L405" i="15"/>
  <c r="L405" i="9"/>
  <c r="A405" i="9"/>
  <c r="N405" i="9"/>
  <c r="A405" i="13"/>
  <c r="G405" i="13"/>
  <c r="K405" i="13"/>
  <c r="L405" i="3"/>
  <c r="A405" i="3"/>
  <c r="N405" i="3"/>
  <c r="A405" i="14"/>
  <c r="N405" i="14"/>
  <c r="L405" i="10"/>
  <c r="N405" i="10"/>
  <c r="L405" i="8"/>
  <c r="A405" i="8"/>
  <c r="N405" i="8"/>
  <c r="L405" i="7"/>
  <c r="A405" i="7"/>
  <c r="N405" i="7"/>
  <c r="A405" i="1"/>
  <c r="N405" i="1"/>
  <c r="L405" i="11"/>
  <c r="A405" i="11"/>
  <c r="N405" i="11"/>
  <c r="L405" i="2"/>
  <c r="A405" i="2"/>
  <c r="N405" i="2"/>
  <c r="L405" i="5"/>
  <c r="A405" i="4"/>
  <c r="N405" i="4"/>
  <c r="A405" i="5"/>
  <c r="N405" i="5"/>
  <c r="A405" i="12"/>
  <c r="K405" i="12"/>
  <c r="A405" i="6"/>
  <c r="N405" i="6"/>
  <c r="A404" i="6"/>
  <c r="K406" i="16" l="1"/>
  <c r="K20" i="18"/>
  <c r="K51" i="18"/>
  <c r="L405" i="6"/>
  <c r="D20" i="18"/>
  <c r="I20" i="18" s="1"/>
  <c r="G407" i="5"/>
  <c r="G127" i="5" s="1"/>
  <c r="G406" i="2"/>
  <c r="G406" i="10"/>
  <c r="G406" i="1"/>
  <c r="G406" i="7"/>
  <c r="G406" i="8"/>
  <c r="G406" i="3"/>
  <c r="G406" i="4"/>
  <c r="G406" i="6"/>
  <c r="G406" i="12"/>
  <c r="G406" i="9"/>
  <c r="I126" i="5"/>
  <c r="L405" i="1"/>
  <c r="L405" i="4"/>
  <c r="K405" i="16" l="1"/>
  <c r="K81" i="18"/>
  <c r="G406" i="5"/>
  <c r="A404" i="15"/>
  <c r="L404" i="15"/>
  <c r="F126" i="9"/>
  <c r="E126" i="9"/>
  <c r="D126" i="9"/>
  <c r="C126" i="9"/>
  <c r="A404" i="9"/>
  <c r="N404" i="9"/>
  <c r="A404" i="13"/>
  <c r="G404" i="13"/>
  <c r="K404" i="13"/>
  <c r="F126" i="3"/>
  <c r="E126" i="3"/>
  <c r="D126" i="3"/>
  <c r="C126" i="3"/>
  <c r="A404" i="3"/>
  <c r="N404" i="3"/>
  <c r="A404" i="14"/>
  <c r="N404" i="14"/>
  <c r="F126" i="10"/>
  <c r="E126" i="10"/>
  <c r="D126" i="10"/>
  <c r="C126" i="10"/>
  <c r="N404" i="10"/>
  <c r="F126" i="8"/>
  <c r="E126" i="8"/>
  <c r="D126" i="8"/>
  <c r="C126" i="8"/>
  <c r="A404" i="8"/>
  <c r="N404" i="8"/>
  <c r="F126" i="7"/>
  <c r="E126" i="7"/>
  <c r="D126" i="7"/>
  <c r="C126" i="7"/>
  <c r="A404" i="7"/>
  <c r="N404" i="7"/>
  <c r="F126" i="1"/>
  <c r="E126" i="1"/>
  <c r="D126" i="1"/>
  <c r="C126" i="1"/>
  <c r="A404" i="1"/>
  <c r="N404" i="1"/>
  <c r="A404" i="11"/>
  <c r="N404" i="11"/>
  <c r="F126" i="2"/>
  <c r="E126" i="2"/>
  <c r="D126" i="2"/>
  <c r="C126" i="2"/>
  <c r="A404" i="2"/>
  <c r="N404" i="2"/>
  <c r="E126" i="4"/>
  <c r="C126" i="4"/>
  <c r="A404" i="4"/>
  <c r="N404" i="4"/>
  <c r="A404" i="5"/>
  <c r="N404" i="5"/>
  <c r="H126" i="12"/>
  <c r="F126" i="12"/>
  <c r="E126" i="12"/>
  <c r="D126" i="12"/>
  <c r="C126" i="12"/>
  <c r="K404" i="12"/>
  <c r="A404" i="12"/>
  <c r="G405" i="1" l="1"/>
  <c r="G405" i="8"/>
  <c r="G405" i="4"/>
  <c r="G405" i="3"/>
  <c r="G405" i="7"/>
  <c r="G405" i="12"/>
  <c r="G405" i="9"/>
  <c r="G405" i="2"/>
  <c r="G405" i="10"/>
  <c r="L404" i="7"/>
  <c r="L126" i="7" s="1"/>
  <c r="H126" i="7"/>
  <c r="L404" i="8"/>
  <c r="L126" i="8" s="1"/>
  <c r="H126" i="8"/>
  <c r="L404" i="9"/>
  <c r="L126" i="9" s="1"/>
  <c r="H126" i="9"/>
  <c r="F126" i="5"/>
  <c r="F126" i="4"/>
  <c r="L404" i="3"/>
  <c r="L126" i="3" s="1"/>
  <c r="H126" i="3"/>
  <c r="H126" i="4"/>
  <c r="L404" i="2"/>
  <c r="H126" i="2"/>
  <c r="H126" i="11"/>
  <c r="D126" i="5"/>
  <c r="D126" i="4"/>
  <c r="L404" i="10"/>
  <c r="L126" i="10" s="1"/>
  <c r="H126" i="10"/>
  <c r="L404" i="4"/>
  <c r="L126" i="4" s="1"/>
  <c r="L404" i="11"/>
  <c r="C126" i="5"/>
  <c r="E126" i="5"/>
  <c r="H126" i="6"/>
  <c r="F126" i="6"/>
  <c r="E126" i="6"/>
  <c r="D126" i="6"/>
  <c r="C126" i="6"/>
  <c r="N404" i="6"/>
  <c r="K19" i="18" l="1"/>
  <c r="L126" i="2"/>
  <c r="D19" i="18"/>
  <c r="I19" i="18" s="1"/>
  <c r="G405" i="5"/>
  <c r="G405" i="6"/>
  <c r="L126" i="11"/>
  <c r="L404" i="1"/>
  <c r="H126" i="1"/>
  <c r="L404" i="5"/>
  <c r="H126" i="5"/>
  <c r="L404" i="6"/>
  <c r="L126" i="6" s="1"/>
  <c r="K404" i="16" l="1"/>
  <c r="K126" i="16" s="1"/>
  <c r="K80" i="18"/>
  <c r="K50" i="18"/>
  <c r="L126" i="5"/>
  <c r="L126" i="1"/>
  <c r="R125" i="15" l="1"/>
  <c r="R21" i="15" s="1"/>
  <c r="P125" i="15"/>
  <c r="P21" i="15" s="1"/>
  <c r="N125" i="15"/>
  <c r="N21" i="15" s="1"/>
  <c r="L125" i="14"/>
  <c r="L21" i="14" s="1"/>
  <c r="I125" i="14"/>
  <c r="H125" i="14"/>
  <c r="H21" i="14" s="1"/>
  <c r="G125" i="14"/>
  <c r="G21" i="14" s="1"/>
  <c r="F125" i="14"/>
  <c r="F21" i="14" s="1"/>
  <c r="E125" i="14"/>
  <c r="E21" i="14" s="1"/>
  <c r="D125" i="14"/>
  <c r="D21" i="14" s="1"/>
  <c r="C125" i="14"/>
  <c r="C21" i="14" s="1"/>
  <c r="I125" i="11"/>
  <c r="G125" i="11"/>
  <c r="G21" i="11" s="1"/>
  <c r="F125" i="11"/>
  <c r="F21" i="11" s="1"/>
  <c r="E125" i="11"/>
  <c r="E21" i="11" s="1"/>
  <c r="D125" i="11"/>
  <c r="D21" i="11" s="1"/>
  <c r="C125" i="11"/>
  <c r="C21" i="11" s="1"/>
  <c r="A403" i="15"/>
  <c r="L403" i="15"/>
  <c r="L403" i="9"/>
  <c r="A403" i="9"/>
  <c r="N403" i="9"/>
  <c r="A403" i="13"/>
  <c r="G403" i="13"/>
  <c r="K403" i="13"/>
  <c r="L403" i="10"/>
  <c r="N403" i="10"/>
  <c r="L403" i="3"/>
  <c r="A403" i="3"/>
  <c r="N403" i="3"/>
  <c r="N403" i="14"/>
  <c r="A403" i="14"/>
  <c r="L403" i="8"/>
  <c r="A403" i="8"/>
  <c r="N403" i="8"/>
  <c r="L403" i="7"/>
  <c r="A403" i="7"/>
  <c r="N403" i="7"/>
  <c r="A403" i="1"/>
  <c r="N403" i="1"/>
  <c r="A403" i="11"/>
  <c r="N403" i="11"/>
  <c r="L403" i="2"/>
  <c r="A403" i="2"/>
  <c r="N403" i="2"/>
  <c r="L403" i="4"/>
  <c r="A403" i="4"/>
  <c r="N403" i="4"/>
  <c r="A403" i="5"/>
  <c r="N403" i="5"/>
  <c r="A403" i="12"/>
  <c r="K403" i="12"/>
  <c r="L403" i="6"/>
  <c r="N403" i="6"/>
  <c r="A403" i="6"/>
  <c r="I125" i="6" l="1"/>
  <c r="K18" i="18"/>
  <c r="D18" i="18"/>
  <c r="I18" i="18" s="1"/>
  <c r="L403" i="11"/>
  <c r="G404" i="1"/>
  <c r="G126" i="1" s="1"/>
  <c r="G404" i="12"/>
  <c r="G126" i="12" s="1"/>
  <c r="G404" i="4"/>
  <c r="G126" i="4" s="1"/>
  <c r="I125" i="10"/>
  <c r="G404" i="10"/>
  <c r="G126" i="10" s="1"/>
  <c r="I125" i="2"/>
  <c r="G404" i="2"/>
  <c r="G126" i="2" s="1"/>
  <c r="I125" i="3"/>
  <c r="G404" i="3"/>
  <c r="G126" i="3" s="1"/>
  <c r="I125" i="7"/>
  <c r="G404" i="7"/>
  <c r="G126" i="7" s="1"/>
  <c r="I125" i="8"/>
  <c r="G404" i="8"/>
  <c r="G126" i="8" s="1"/>
  <c r="I125" i="9"/>
  <c r="G404" i="9"/>
  <c r="G126" i="9" s="1"/>
  <c r="G404" i="6"/>
  <c r="G126" i="6" s="1"/>
  <c r="L403" i="5"/>
  <c r="I125" i="4"/>
  <c r="I125" i="1"/>
  <c r="I125" i="12"/>
  <c r="L403" i="1"/>
  <c r="K79" i="18" l="1"/>
  <c r="K403" i="16"/>
  <c r="K49" i="18"/>
  <c r="G404" i="5"/>
  <c r="G126" i="5" s="1"/>
  <c r="I125" i="5"/>
  <c r="A402" i="15" l="1"/>
  <c r="L402" i="15"/>
  <c r="I45" i="9"/>
  <c r="L402" i="9"/>
  <c r="A402" i="9"/>
  <c r="N402" i="9"/>
  <c r="G402" i="13"/>
  <c r="G389" i="13"/>
  <c r="A402" i="13"/>
  <c r="K402" i="13"/>
  <c r="I45" i="10"/>
  <c r="L402" i="10"/>
  <c r="N402" i="10"/>
  <c r="I45" i="3"/>
  <c r="L402" i="3"/>
  <c r="A402" i="3"/>
  <c r="N402" i="3"/>
  <c r="A402" i="14"/>
  <c r="N402" i="14"/>
  <c r="I45" i="8"/>
  <c r="L402" i="8"/>
  <c r="A402" i="8"/>
  <c r="N402" i="8"/>
  <c r="I45" i="7"/>
  <c r="L402" i="7"/>
  <c r="A402" i="7"/>
  <c r="N402" i="7"/>
  <c r="I45" i="1"/>
  <c r="A402" i="1"/>
  <c r="N402" i="1"/>
  <c r="L402" i="11"/>
  <c r="A402" i="11"/>
  <c r="N402" i="11"/>
  <c r="I45" i="2"/>
  <c r="L402" i="2"/>
  <c r="A402" i="2"/>
  <c r="N402" i="2"/>
  <c r="I45" i="4"/>
  <c r="L402" i="4"/>
  <c r="A402" i="4"/>
  <c r="N402" i="4"/>
  <c r="A402" i="5"/>
  <c r="N402" i="5"/>
  <c r="I45" i="12"/>
  <c r="A402" i="12"/>
  <c r="K402" i="12"/>
  <c r="I45" i="6"/>
  <c r="L402" i="6"/>
  <c r="A402" i="6"/>
  <c r="N402" i="6"/>
  <c r="K17" i="18" l="1"/>
  <c r="G403" i="8"/>
  <c r="G403" i="7"/>
  <c r="G403" i="10"/>
  <c r="G403" i="12"/>
  <c r="G403" i="4"/>
  <c r="G403" i="3"/>
  <c r="G403" i="6"/>
  <c r="G403" i="1"/>
  <c r="G403" i="9"/>
  <c r="G403" i="2"/>
  <c r="L402" i="5"/>
  <c r="L402" i="1"/>
  <c r="I45" i="5"/>
  <c r="K78" i="18" l="1"/>
  <c r="K402" i="16"/>
  <c r="K48" i="18"/>
  <c r="M21" i="18"/>
  <c r="M24" i="18"/>
  <c r="M27" i="18"/>
  <c r="I17" i="18"/>
  <c r="M18" i="18"/>
  <c r="G403" i="5"/>
  <c r="I44" i="9" l="1"/>
  <c r="I44" i="10"/>
  <c r="I44" i="3"/>
  <c r="I44" i="8"/>
  <c r="I44" i="7"/>
  <c r="I44" i="1"/>
  <c r="I44" i="2"/>
  <c r="I44" i="4"/>
  <c r="I44" i="12"/>
  <c r="I44" i="6"/>
  <c r="I121" i="4" l="1"/>
  <c r="I44" i="5"/>
  <c r="H125" i="3" l="1"/>
  <c r="H21" i="3" s="1"/>
  <c r="E45" i="6"/>
  <c r="D45" i="6"/>
  <c r="C45" i="6"/>
  <c r="C125" i="6" l="1"/>
  <c r="C21" i="6" s="1"/>
  <c r="D125" i="6"/>
  <c r="D21" i="6" s="1"/>
  <c r="E125" i="6"/>
  <c r="E21" i="6" s="1"/>
  <c r="L401" i="15"/>
  <c r="A401" i="15"/>
  <c r="A45" i="15"/>
  <c r="F45" i="9"/>
  <c r="E45" i="9"/>
  <c r="D45" i="9"/>
  <c r="C45" i="9"/>
  <c r="N401" i="9"/>
  <c r="A401" i="9"/>
  <c r="K401" i="13"/>
  <c r="G401" i="13"/>
  <c r="A401" i="13"/>
  <c r="K128" i="13"/>
  <c r="A128" i="13"/>
  <c r="K127" i="13"/>
  <c r="A127" i="13"/>
  <c r="K126" i="13"/>
  <c r="A126" i="13"/>
  <c r="A125" i="13"/>
  <c r="A45" i="13"/>
  <c r="H45" i="10"/>
  <c r="F45" i="10"/>
  <c r="E45" i="10"/>
  <c r="D45" i="10"/>
  <c r="C45" i="10"/>
  <c r="N401" i="10"/>
  <c r="N128" i="10"/>
  <c r="A128" i="10"/>
  <c r="N127" i="10"/>
  <c r="A127" i="10"/>
  <c r="N126" i="10"/>
  <c r="A126" i="10"/>
  <c r="N125" i="10"/>
  <c r="A125" i="10"/>
  <c r="N45" i="10"/>
  <c r="A45" i="10"/>
  <c r="L401" i="3"/>
  <c r="L45" i="3" s="1"/>
  <c r="F45" i="3"/>
  <c r="E45" i="3"/>
  <c r="D45" i="3"/>
  <c r="C45" i="3"/>
  <c r="N401" i="3"/>
  <c r="A401" i="3"/>
  <c r="N128" i="3"/>
  <c r="A128" i="3"/>
  <c r="N127" i="3"/>
  <c r="A127" i="3"/>
  <c r="N126" i="3"/>
  <c r="A126" i="3"/>
  <c r="N125" i="3"/>
  <c r="A125" i="3"/>
  <c r="A45" i="3"/>
  <c r="N401" i="14"/>
  <c r="A401" i="14"/>
  <c r="N128" i="14"/>
  <c r="A128" i="14"/>
  <c r="N127" i="14"/>
  <c r="A127" i="14"/>
  <c r="N126" i="14"/>
  <c r="A126" i="14"/>
  <c r="N125" i="14"/>
  <c r="A125" i="14"/>
  <c r="F45" i="8"/>
  <c r="E45" i="8"/>
  <c r="D45" i="8"/>
  <c r="C45" i="8"/>
  <c r="N401" i="8"/>
  <c r="A401" i="8"/>
  <c r="N128" i="8"/>
  <c r="A128" i="8"/>
  <c r="N127" i="8"/>
  <c r="A127" i="8"/>
  <c r="N126" i="8"/>
  <c r="A126" i="8"/>
  <c r="N125" i="8"/>
  <c r="A125" i="8"/>
  <c r="N45" i="8"/>
  <c r="A45" i="8"/>
  <c r="H45" i="7"/>
  <c r="F45" i="7"/>
  <c r="E45" i="7"/>
  <c r="D45" i="7"/>
  <c r="C45" i="7"/>
  <c r="N401" i="7"/>
  <c r="A401" i="7"/>
  <c r="N128" i="7"/>
  <c r="A128" i="7"/>
  <c r="N127" i="7"/>
  <c r="A127" i="7"/>
  <c r="N126" i="7"/>
  <c r="A126" i="7"/>
  <c r="N125" i="7"/>
  <c r="A125" i="7"/>
  <c r="A45" i="7"/>
  <c r="F45" i="1"/>
  <c r="E45" i="1"/>
  <c r="D45" i="1"/>
  <c r="C45" i="1"/>
  <c r="N401" i="1"/>
  <c r="A401" i="1"/>
  <c r="N128" i="1"/>
  <c r="A128" i="1"/>
  <c r="N127" i="1"/>
  <c r="A127" i="1"/>
  <c r="N126" i="1"/>
  <c r="A126" i="1"/>
  <c r="N125" i="1"/>
  <c r="A125" i="1"/>
  <c r="N401" i="11"/>
  <c r="A401" i="11"/>
  <c r="N128" i="11"/>
  <c r="A128" i="11"/>
  <c r="N127" i="11"/>
  <c r="A127" i="11"/>
  <c r="N126" i="11"/>
  <c r="A126" i="11"/>
  <c r="N125" i="11"/>
  <c r="A125" i="11"/>
  <c r="N45" i="11"/>
  <c r="A45" i="11"/>
  <c r="F45" i="2"/>
  <c r="E45" i="2"/>
  <c r="D45" i="2"/>
  <c r="C45" i="2"/>
  <c r="N401" i="2"/>
  <c r="A401" i="2"/>
  <c r="N128" i="2"/>
  <c r="A128" i="2"/>
  <c r="N127" i="2"/>
  <c r="A127" i="2"/>
  <c r="N126" i="2"/>
  <c r="A126" i="2"/>
  <c r="N125" i="2"/>
  <c r="A125" i="2"/>
  <c r="N45" i="2"/>
  <c r="A45" i="2"/>
  <c r="H45" i="4"/>
  <c r="F45" i="4"/>
  <c r="E45" i="4"/>
  <c r="D45" i="4"/>
  <c r="C45" i="4"/>
  <c r="N401" i="4"/>
  <c r="A401" i="4"/>
  <c r="N128" i="4"/>
  <c r="A128" i="4"/>
  <c r="N127" i="4"/>
  <c r="A127" i="4"/>
  <c r="N126" i="4"/>
  <c r="A126" i="4"/>
  <c r="N125" i="4"/>
  <c r="A125" i="4"/>
  <c r="N45" i="4"/>
  <c r="A45" i="4"/>
  <c r="G402" i="7" l="1"/>
  <c r="G402" i="3"/>
  <c r="G402" i="4"/>
  <c r="G402" i="2"/>
  <c r="G402" i="8"/>
  <c r="G402" i="9"/>
  <c r="G402" i="1"/>
  <c r="G402" i="10"/>
  <c r="H125" i="2"/>
  <c r="H21" i="2" s="1"/>
  <c r="E125" i="7"/>
  <c r="E21" i="7" s="1"/>
  <c r="H125" i="8"/>
  <c r="H21" i="8" s="1"/>
  <c r="E125" i="9"/>
  <c r="E21" i="9" s="1"/>
  <c r="F125" i="4"/>
  <c r="F21" i="4" s="1"/>
  <c r="H125" i="4"/>
  <c r="H21" i="4" s="1"/>
  <c r="H125" i="11"/>
  <c r="H21" i="11" s="1"/>
  <c r="H125" i="7"/>
  <c r="H21" i="7" s="1"/>
  <c r="E125" i="3"/>
  <c r="E21" i="3" s="1"/>
  <c r="D125" i="10"/>
  <c r="D21" i="10" s="1"/>
  <c r="C125" i="9"/>
  <c r="C21" i="9" s="1"/>
  <c r="D125" i="4"/>
  <c r="D21" i="4" s="1"/>
  <c r="F125" i="2"/>
  <c r="F21" i="2" s="1"/>
  <c r="E125" i="1"/>
  <c r="E21" i="1" s="1"/>
  <c r="D125" i="7"/>
  <c r="D21" i="7" s="1"/>
  <c r="F125" i="8"/>
  <c r="F21" i="8" s="1"/>
  <c r="F125" i="3"/>
  <c r="F21" i="3" s="1"/>
  <c r="E125" i="10"/>
  <c r="E21" i="10" s="1"/>
  <c r="D125" i="9"/>
  <c r="D21" i="9" s="1"/>
  <c r="E125" i="4"/>
  <c r="E21" i="4" s="1"/>
  <c r="F125" i="1"/>
  <c r="F21" i="1" s="1"/>
  <c r="C125" i="3"/>
  <c r="C21" i="3" s="1"/>
  <c r="L125" i="3"/>
  <c r="L21" i="3" s="1"/>
  <c r="C125" i="1"/>
  <c r="C21" i="1" s="1"/>
  <c r="D125" i="8"/>
  <c r="D21" i="8" s="1"/>
  <c r="D125" i="3"/>
  <c r="D21" i="3" s="1"/>
  <c r="C125" i="10"/>
  <c r="C21" i="10" s="1"/>
  <c r="H125" i="10"/>
  <c r="H21" i="10" s="1"/>
  <c r="F125" i="9"/>
  <c r="F21" i="9" s="1"/>
  <c r="C125" i="2"/>
  <c r="C21" i="2" s="1"/>
  <c r="C125" i="8"/>
  <c r="C21" i="8" s="1"/>
  <c r="F125" i="10"/>
  <c r="F21" i="10" s="1"/>
  <c r="D125" i="2"/>
  <c r="D21" i="2" s="1"/>
  <c r="F125" i="7"/>
  <c r="F21" i="7" s="1"/>
  <c r="C125" i="4"/>
  <c r="C21" i="4" s="1"/>
  <c r="E125" i="2"/>
  <c r="E21" i="2" s="1"/>
  <c r="D125" i="1"/>
  <c r="D21" i="1" s="1"/>
  <c r="C125" i="7"/>
  <c r="C21" i="7" s="1"/>
  <c r="E125" i="8"/>
  <c r="E21" i="8" s="1"/>
  <c r="H125" i="9"/>
  <c r="H21" i="9" s="1"/>
  <c r="L401" i="2"/>
  <c r="L45" i="2" s="1"/>
  <c r="L401" i="8"/>
  <c r="L45" i="8" s="1"/>
  <c r="L401" i="10"/>
  <c r="L45" i="10" s="1"/>
  <c r="L401" i="4"/>
  <c r="L45" i="4" s="1"/>
  <c r="L401" i="11"/>
  <c r="L45" i="11" s="1"/>
  <c r="L401" i="7"/>
  <c r="L45" i="7" s="1"/>
  <c r="L401" i="9"/>
  <c r="L45" i="9" s="1"/>
  <c r="H45" i="1"/>
  <c r="H45" i="5"/>
  <c r="F45" i="5"/>
  <c r="E45" i="5"/>
  <c r="D45" i="5"/>
  <c r="C45" i="5"/>
  <c r="N401" i="5"/>
  <c r="A401" i="5"/>
  <c r="N126" i="5"/>
  <c r="N127" i="5"/>
  <c r="N128" i="5"/>
  <c r="N125" i="5"/>
  <c r="A126" i="5"/>
  <c r="A127" i="5"/>
  <c r="A128" i="5"/>
  <c r="A125" i="5"/>
  <c r="N45" i="5"/>
  <c r="A45" i="5"/>
  <c r="H45" i="12"/>
  <c r="F45" i="12"/>
  <c r="E45" i="12"/>
  <c r="D45" i="12"/>
  <c r="C45" i="12"/>
  <c r="K401" i="12"/>
  <c r="A401" i="12"/>
  <c r="A128" i="12"/>
  <c r="A125" i="12"/>
  <c r="A126" i="12"/>
  <c r="A127" i="12"/>
  <c r="A121" i="12"/>
  <c r="A122" i="12"/>
  <c r="A123" i="12"/>
  <c r="A120" i="12"/>
  <c r="A45" i="12"/>
  <c r="A45" i="6"/>
  <c r="A126" i="6"/>
  <c r="A127" i="6"/>
  <c r="A128" i="6"/>
  <c r="A125" i="6"/>
  <c r="H45" i="6"/>
  <c r="F45" i="6"/>
  <c r="N401" i="6"/>
  <c r="L401" i="6"/>
  <c r="L45" i="6" s="1"/>
  <c r="A401" i="6"/>
  <c r="L125" i="6" l="1"/>
  <c r="L21" i="6" s="1"/>
  <c r="F125" i="6"/>
  <c r="F21" i="6" s="1"/>
  <c r="H125" i="6"/>
  <c r="H21" i="6" s="1"/>
  <c r="G402" i="6"/>
  <c r="G402" i="12"/>
  <c r="G402" i="5"/>
  <c r="H125" i="1"/>
  <c r="H21" i="1" s="1"/>
  <c r="D125" i="12"/>
  <c r="D21" i="12" s="1"/>
  <c r="F125" i="5"/>
  <c r="F21" i="5" s="1"/>
  <c r="L125" i="9"/>
  <c r="L21" i="9" s="1"/>
  <c r="L125" i="10"/>
  <c r="L21" i="10" s="1"/>
  <c r="C125" i="12"/>
  <c r="C21" i="12" s="1"/>
  <c r="H125" i="5"/>
  <c r="H21" i="5" s="1"/>
  <c r="L125" i="7"/>
  <c r="L21" i="7" s="1"/>
  <c r="L125" i="8"/>
  <c r="L21" i="8" s="1"/>
  <c r="H125" i="12"/>
  <c r="H21" i="12" s="1"/>
  <c r="E125" i="5"/>
  <c r="E21" i="5" s="1"/>
  <c r="L125" i="4"/>
  <c r="L21" i="4" s="1"/>
  <c r="E125" i="12"/>
  <c r="E21" i="12" s="1"/>
  <c r="C125" i="5"/>
  <c r="C21" i="5" s="1"/>
  <c r="F125" i="12"/>
  <c r="F21" i="12" s="1"/>
  <c r="D125" i="5"/>
  <c r="D21" i="5" s="1"/>
  <c r="L125" i="11"/>
  <c r="L21" i="11" s="1"/>
  <c r="L125" i="2"/>
  <c r="L21" i="2" s="1"/>
  <c r="L401" i="1"/>
  <c r="L45" i="1" s="1"/>
  <c r="L401" i="5"/>
  <c r="L45" i="5" s="1"/>
  <c r="C44" i="6"/>
  <c r="F44" i="9"/>
  <c r="E44" i="9"/>
  <c r="D44" i="9"/>
  <c r="C44" i="9"/>
  <c r="H44" i="10"/>
  <c r="F44" i="10"/>
  <c r="E44" i="10"/>
  <c r="D44" i="10"/>
  <c r="C44" i="10"/>
  <c r="F44" i="3"/>
  <c r="E44" i="3"/>
  <c r="D44" i="3"/>
  <c r="C44" i="3"/>
  <c r="F44" i="8"/>
  <c r="E44" i="8"/>
  <c r="D44" i="8"/>
  <c r="C44" i="8"/>
  <c r="H44" i="7"/>
  <c r="F44" i="7"/>
  <c r="E44" i="7"/>
  <c r="D44" i="7"/>
  <c r="C44" i="7"/>
  <c r="F44" i="1"/>
  <c r="E44" i="1"/>
  <c r="D44" i="1"/>
  <c r="C44" i="1"/>
  <c r="F44" i="2"/>
  <c r="E44" i="2"/>
  <c r="D44" i="2"/>
  <c r="C44" i="2"/>
  <c r="H44" i="4"/>
  <c r="F44" i="4"/>
  <c r="E44" i="4"/>
  <c r="D44" i="4"/>
  <c r="C44" i="4"/>
  <c r="H44" i="12"/>
  <c r="F44" i="12"/>
  <c r="E44" i="12"/>
  <c r="D44" i="12"/>
  <c r="C44" i="12"/>
  <c r="H44" i="6"/>
  <c r="F44" i="6"/>
  <c r="E44" i="6"/>
  <c r="D44" i="6"/>
  <c r="F43" i="9"/>
  <c r="E43" i="9"/>
  <c r="C43" i="9"/>
  <c r="D43" i="3"/>
  <c r="C43" i="3"/>
  <c r="F43" i="8"/>
  <c r="E43" i="8"/>
  <c r="C43" i="8"/>
  <c r="D43" i="1"/>
  <c r="C43" i="1"/>
  <c r="F43" i="2"/>
  <c r="E43" i="2"/>
  <c r="C43" i="2"/>
  <c r="E43" i="12"/>
  <c r="D43" i="12"/>
  <c r="C43" i="12"/>
  <c r="H43" i="6"/>
  <c r="E43" i="6"/>
  <c r="D43" i="6"/>
  <c r="I43" i="9"/>
  <c r="I43" i="10"/>
  <c r="I43" i="3"/>
  <c r="I43" i="8"/>
  <c r="I43" i="7"/>
  <c r="I43" i="1"/>
  <c r="I43" i="2"/>
  <c r="I43" i="4"/>
  <c r="I43" i="12"/>
  <c r="I43" i="6"/>
  <c r="E43" i="4" l="1"/>
  <c r="E43" i="7"/>
  <c r="E43" i="10"/>
  <c r="F43" i="4"/>
  <c r="F43" i="7"/>
  <c r="F43" i="10"/>
  <c r="C43" i="6"/>
  <c r="H43" i="4"/>
  <c r="H43" i="7"/>
  <c r="H43" i="10"/>
  <c r="F43" i="6"/>
  <c r="D43" i="2"/>
  <c r="D43" i="8"/>
  <c r="D43" i="9"/>
  <c r="F43" i="12"/>
  <c r="H43" i="12"/>
  <c r="F43" i="1"/>
  <c r="F43" i="3"/>
  <c r="E43" i="1"/>
  <c r="C43" i="4"/>
  <c r="C43" i="7"/>
  <c r="C43" i="10"/>
  <c r="H121" i="6"/>
  <c r="E43" i="3"/>
  <c r="D43" i="4"/>
  <c r="D43" i="7"/>
  <c r="D43" i="10"/>
  <c r="F121" i="6"/>
  <c r="F116" i="6"/>
  <c r="D117" i="6"/>
  <c r="C117" i="6"/>
  <c r="H117" i="6"/>
  <c r="I120" i="6"/>
  <c r="E121" i="6"/>
  <c r="C116" i="6"/>
  <c r="E117" i="6"/>
  <c r="D121" i="6"/>
  <c r="K401" i="16"/>
  <c r="K45" i="16" s="1"/>
  <c r="H116" i="6"/>
  <c r="D115" i="6"/>
  <c r="E115" i="6"/>
  <c r="D120" i="6"/>
  <c r="D123" i="6"/>
  <c r="F115" i="6"/>
  <c r="E120" i="6"/>
  <c r="E123" i="6"/>
  <c r="F120" i="6"/>
  <c r="F123" i="6"/>
  <c r="H115" i="6"/>
  <c r="H120" i="6"/>
  <c r="H123" i="6"/>
  <c r="C118" i="6"/>
  <c r="C120" i="6"/>
  <c r="C123" i="6"/>
  <c r="E118" i="6"/>
  <c r="D122" i="6"/>
  <c r="D116" i="6"/>
  <c r="E116" i="6"/>
  <c r="F117" i="6"/>
  <c r="F118" i="6"/>
  <c r="E122" i="6"/>
  <c r="H118" i="6"/>
  <c r="F122" i="6"/>
  <c r="H122" i="6"/>
  <c r="D118" i="6"/>
  <c r="C121" i="6"/>
  <c r="C122" i="6"/>
  <c r="C115" i="6"/>
  <c r="K16" i="18"/>
  <c r="O27" i="18"/>
  <c r="O24" i="18"/>
  <c r="O18" i="18"/>
  <c r="O21" i="18"/>
  <c r="O88" i="18"/>
  <c r="G401" i="7"/>
  <c r="G45" i="7" s="1"/>
  <c r="G401" i="9"/>
  <c r="G45" i="9" s="1"/>
  <c r="G401" i="12"/>
  <c r="G45" i="12" s="1"/>
  <c r="G401" i="1"/>
  <c r="G45" i="1" s="1"/>
  <c r="G401" i="10"/>
  <c r="G45" i="10" s="1"/>
  <c r="G401" i="6"/>
  <c r="G45" i="6" s="1"/>
  <c r="G401" i="3"/>
  <c r="G45" i="3" s="1"/>
  <c r="G401" i="2"/>
  <c r="G45" i="2" s="1"/>
  <c r="G401" i="8"/>
  <c r="G45" i="8" s="1"/>
  <c r="E44" i="5"/>
  <c r="F44" i="5"/>
  <c r="L125" i="1"/>
  <c r="L21" i="1" s="1"/>
  <c r="L125" i="5"/>
  <c r="L21" i="5" s="1"/>
  <c r="I43" i="5"/>
  <c r="F43" i="5"/>
  <c r="C43" i="5"/>
  <c r="H43" i="5"/>
  <c r="C44" i="5"/>
  <c r="H44" i="5"/>
  <c r="D43" i="5"/>
  <c r="H43" i="1"/>
  <c r="D44" i="5"/>
  <c r="E43" i="5"/>
  <c r="H44" i="1"/>
  <c r="G401" i="4"/>
  <c r="G45" i="4" s="1"/>
  <c r="R123" i="15"/>
  <c r="P123" i="15"/>
  <c r="N123" i="15"/>
  <c r="J20" i="15"/>
  <c r="I123" i="13"/>
  <c r="H123" i="13"/>
  <c r="F123" i="13"/>
  <c r="E123" i="13"/>
  <c r="D123" i="13"/>
  <c r="C123" i="13"/>
  <c r="L123" i="14"/>
  <c r="I123" i="14"/>
  <c r="I20" i="14" s="1"/>
  <c r="H123" i="14"/>
  <c r="G123" i="14"/>
  <c r="F123" i="14"/>
  <c r="E123" i="14"/>
  <c r="D123" i="14"/>
  <c r="C123" i="14"/>
  <c r="I123" i="11"/>
  <c r="I20" i="11" s="1"/>
  <c r="G123" i="11"/>
  <c r="F123" i="11"/>
  <c r="E123" i="11"/>
  <c r="D123" i="11"/>
  <c r="C123" i="11"/>
  <c r="A399" i="15"/>
  <c r="L399" i="15"/>
  <c r="L399" i="9"/>
  <c r="A399" i="9"/>
  <c r="N399" i="9"/>
  <c r="A399" i="13"/>
  <c r="G399" i="13"/>
  <c r="K399" i="13"/>
  <c r="I123" i="10"/>
  <c r="I20" i="10" s="1"/>
  <c r="L399" i="10"/>
  <c r="N399" i="10"/>
  <c r="I123" i="3"/>
  <c r="I20" i="3" s="1"/>
  <c r="L399" i="3"/>
  <c r="A399" i="3"/>
  <c r="N399" i="3"/>
  <c r="A399" i="14"/>
  <c r="N399" i="14"/>
  <c r="L399" i="8"/>
  <c r="A399" i="8"/>
  <c r="N399" i="8"/>
  <c r="L399" i="7"/>
  <c r="A399" i="7"/>
  <c r="N399" i="7"/>
  <c r="A399" i="1"/>
  <c r="N399" i="1"/>
  <c r="L399" i="11"/>
  <c r="A399" i="11"/>
  <c r="N399" i="11"/>
  <c r="L399" i="2"/>
  <c r="A399" i="2"/>
  <c r="N399" i="2"/>
  <c r="L399" i="4"/>
  <c r="A399" i="4"/>
  <c r="N399" i="4"/>
  <c r="A399" i="5"/>
  <c r="N399" i="5"/>
  <c r="A399" i="12"/>
  <c r="K399" i="12"/>
  <c r="L399" i="6"/>
  <c r="A399" i="6"/>
  <c r="N399" i="6"/>
  <c r="H20" i="6" l="1"/>
  <c r="H19" i="6"/>
  <c r="C19" i="6"/>
  <c r="E19" i="6"/>
  <c r="F20" i="6"/>
  <c r="G125" i="6"/>
  <c r="G21" i="6" s="1"/>
  <c r="E20" i="6"/>
  <c r="F19" i="6"/>
  <c r="C20" i="6"/>
  <c r="D20" i="6"/>
  <c r="D19" i="6"/>
  <c r="K47" i="18"/>
  <c r="O52" i="18"/>
  <c r="O49" i="18"/>
  <c r="O55" i="18"/>
  <c r="O85" i="18"/>
  <c r="K77" i="18"/>
  <c r="O79" i="18"/>
  <c r="O82" i="18"/>
  <c r="K15" i="18"/>
  <c r="G125" i="7"/>
  <c r="G21" i="7" s="1"/>
  <c r="G125" i="8"/>
  <c r="G21" i="8" s="1"/>
  <c r="G125" i="2"/>
  <c r="G21" i="2" s="1"/>
  <c r="G125" i="9"/>
  <c r="G21" i="9" s="1"/>
  <c r="G125" i="3"/>
  <c r="G21" i="3" s="1"/>
  <c r="G125" i="10"/>
  <c r="G21" i="10" s="1"/>
  <c r="G125" i="1"/>
  <c r="G21" i="1" s="1"/>
  <c r="G125" i="12"/>
  <c r="G21" i="12" s="1"/>
  <c r="K125" i="16"/>
  <c r="K21" i="16" s="1"/>
  <c r="G125" i="4"/>
  <c r="G21" i="4" s="1"/>
  <c r="G401" i="5"/>
  <c r="G45" i="5" s="1"/>
  <c r="L399" i="5"/>
  <c r="I123" i="1"/>
  <c r="I20" i="1" s="1"/>
  <c r="I123" i="4"/>
  <c r="I20" i="4" s="1"/>
  <c r="L399" i="1"/>
  <c r="I123" i="7"/>
  <c r="I20" i="7" s="1"/>
  <c r="I123" i="8"/>
  <c r="I20" i="8" s="1"/>
  <c r="I123" i="2"/>
  <c r="I20" i="2" s="1"/>
  <c r="I123" i="12"/>
  <c r="I20" i="12" s="1"/>
  <c r="I123" i="9"/>
  <c r="I20" i="9" s="1"/>
  <c r="I123" i="6"/>
  <c r="I20" i="6" s="1"/>
  <c r="N398" i="14"/>
  <c r="A398" i="14"/>
  <c r="K399" i="16" l="1"/>
  <c r="K76" i="18"/>
  <c r="K46" i="18"/>
  <c r="G125" i="5"/>
  <c r="G21" i="5" s="1"/>
  <c r="I123" i="5"/>
  <c r="I20" i="5" s="1"/>
  <c r="A398" i="15"/>
  <c r="L398" i="15"/>
  <c r="G399" i="9"/>
  <c r="L398" i="9"/>
  <c r="A398" i="9"/>
  <c r="N398" i="9"/>
  <c r="A398" i="13"/>
  <c r="G398" i="13"/>
  <c r="K398" i="13"/>
  <c r="G399" i="10"/>
  <c r="L398" i="10"/>
  <c r="N398" i="10"/>
  <c r="G399" i="3"/>
  <c r="L398" i="3"/>
  <c r="A398" i="3"/>
  <c r="N398" i="3"/>
  <c r="G399" i="8"/>
  <c r="L398" i="8"/>
  <c r="A398" i="8"/>
  <c r="N398" i="8"/>
  <c r="G399" i="7"/>
  <c r="L398" i="7"/>
  <c r="A398" i="7"/>
  <c r="N398" i="7"/>
  <c r="G399" i="1"/>
  <c r="A398" i="1"/>
  <c r="N398" i="1"/>
  <c r="L398" i="11"/>
  <c r="A398" i="11"/>
  <c r="N398" i="11"/>
  <c r="G399" i="2"/>
  <c r="L398" i="2"/>
  <c r="K14" i="18" s="1"/>
  <c r="A398" i="2"/>
  <c r="N398" i="2"/>
  <c r="G399" i="4"/>
  <c r="L398" i="4"/>
  <c r="A398" i="4"/>
  <c r="N398" i="4"/>
  <c r="A398" i="5"/>
  <c r="N398" i="5"/>
  <c r="G399" i="12"/>
  <c r="A398" i="12"/>
  <c r="K398" i="12"/>
  <c r="L398" i="6"/>
  <c r="A398" i="6"/>
  <c r="N398" i="6"/>
  <c r="G399" i="6" l="1"/>
  <c r="G399" i="5"/>
  <c r="L398" i="1"/>
  <c r="K75" i="18" s="1"/>
  <c r="L398" i="5" l="1"/>
  <c r="K398" i="16" s="1"/>
  <c r="K45" i="18" l="1"/>
  <c r="A397" i="15"/>
  <c r="L397" i="15"/>
  <c r="G398" i="9"/>
  <c r="F123" i="9"/>
  <c r="E123" i="9"/>
  <c r="D123" i="9"/>
  <c r="C123" i="9"/>
  <c r="A397" i="9"/>
  <c r="N397" i="9"/>
  <c r="A397" i="13"/>
  <c r="G397" i="13"/>
  <c r="G123" i="13" s="1"/>
  <c r="K397" i="13"/>
  <c r="G398" i="10"/>
  <c r="F123" i="10"/>
  <c r="E123" i="10"/>
  <c r="D123" i="10"/>
  <c r="C123" i="10"/>
  <c r="N397" i="10"/>
  <c r="G398" i="3"/>
  <c r="F123" i="3"/>
  <c r="E123" i="3"/>
  <c r="D123" i="3"/>
  <c r="C123" i="3"/>
  <c r="A397" i="3"/>
  <c r="N397" i="3"/>
  <c r="A397" i="14"/>
  <c r="N397" i="14"/>
  <c r="G398" i="8"/>
  <c r="F123" i="8"/>
  <c r="E123" i="8"/>
  <c r="D123" i="8"/>
  <c r="C123" i="8"/>
  <c r="A397" i="8"/>
  <c r="N397" i="8"/>
  <c r="G398" i="7"/>
  <c r="F123" i="7"/>
  <c r="E123" i="7"/>
  <c r="D123" i="7"/>
  <c r="C123" i="7"/>
  <c r="A397" i="7"/>
  <c r="N397" i="7"/>
  <c r="G398" i="1"/>
  <c r="F123" i="1"/>
  <c r="E123" i="1"/>
  <c r="D123" i="1"/>
  <c r="C123" i="1"/>
  <c r="A397" i="1"/>
  <c r="N397" i="1"/>
  <c r="A397" i="11"/>
  <c r="N397" i="11"/>
  <c r="G398" i="2"/>
  <c r="F123" i="2"/>
  <c r="E123" i="2"/>
  <c r="D123" i="2"/>
  <c r="C123" i="2"/>
  <c r="A397" i="2"/>
  <c r="N397" i="2"/>
  <c r="A397" i="4"/>
  <c r="N397" i="4"/>
  <c r="A397" i="5"/>
  <c r="N397" i="5"/>
  <c r="K397" i="12"/>
  <c r="G398" i="12"/>
  <c r="H123" i="12"/>
  <c r="F123" i="12"/>
  <c r="E123" i="12"/>
  <c r="D123" i="12"/>
  <c r="C123" i="12"/>
  <c r="A397" i="12"/>
  <c r="L397" i="1" l="1"/>
  <c r="K74" i="18" s="1"/>
  <c r="H123" i="1"/>
  <c r="L397" i="8"/>
  <c r="L123" i="8" s="1"/>
  <c r="H123" i="8"/>
  <c r="D123" i="4"/>
  <c r="L397" i="3"/>
  <c r="L123" i="3" s="1"/>
  <c r="H123" i="3"/>
  <c r="E123" i="5"/>
  <c r="E123" i="4"/>
  <c r="F123" i="5"/>
  <c r="F123" i="4"/>
  <c r="L397" i="7"/>
  <c r="L123" i="7" s="1"/>
  <c r="H123" i="7"/>
  <c r="L397" i="9"/>
  <c r="L123" i="9" s="1"/>
  <c r="H123" i="9"/>
  <c r="C123" i="5"/>
  <c r="C123" i="4"/>
  <c r="L397" i="4"/>
  <c r="L123" i="4" s="1"/>
  <c r="H123" i="4"/>
  <c r="L397" i="2"/>
  <c r="K13" i="18" s="1"/>
  <c r="H123" i="2"/>
  <c r="L397" i="11"/>
  <c r="L123" i="11" s="1"/>
  <c r="H123" i="11"/>
  <c r="L397" i="10"/>
  <c r="L123" i="10" s="1"/>
  <c r="H123" i="10"/>
  <c r="G398" i="4"/>
  <c r="G398" i="6"/>
  <c r="N397" i="6"/>
  <c r="A397" i="6"/>
  <c r="L123" i="1" l="1"/>
  <c r="L123" i="2"/>
  <c r="L397" i="5"/>
  <c r="K397" i="16" s="1"/>
  <c r="H123" i="5"/>
  <c r="L397" i="6"/>
  <c r="L123" i="6" s="1"/>
  <c r="G398" i="5"/>
  <c r="R121" i="15"/>
  <c r="P121" i="15"/>
  <c r="N121" i="15"/>
  <c r="R122" i="15"/>
  <c r="P122" i="15"/>
  <c r="N122" i="15"/>
  <c r="A396" i="15"/>
  <c r="L396" i="15"/>
  <c r="G397" i="9"/>
  <c r="L396" i="9"/>
  <c r="A396" i="9"/>
  <c r="N396" i="9"/>
  <c r="I122" i="13"/>
  <c r="D122" i="13"/>
  <c r="E122" i="13"/>
  <c r="F122" i="13"/>
  <c r="H122" i="13"/>
  <c r="C122" i="13"/>
  <c r="A396" i="13"/>
  <c r="G396" i="13"/>
  <c r="K396" i="13"/>
  <c r="G397" i="10"/>
  <c r="L396" i="10"/>
  <c r="N396" i="10"/>
  <c r="G397" i="3"/>
  <c r="L396" i="3"/>
  <c r="A396" i="3"/>
  <c r="N396" i="3"/>
  <c r="L122" i="14"/>
  <c r="I122" i="14"/>
  <c r="D122" i="14"/>
  <c r="E122" i="14"/>
  <c r="F122" i="14"/>
  <c r="G122" i="14"/>
  <c r="H122" i="14"/>
  <c r="C122" i="14"/>
  <c r="A396" i="14"/>
  <c r="N396" i="14"/>
  <c r="I121" i="14"/>
  <c r="G397" i="8"/>
  <c r="L396" i="8"/>
  <c r="A396" i="8"/>
  <c r="N396" i="8"/>
  <c r="G397" i="7"/>
  <c r="L396" i="7"/>
  <c r="A396" i="7"/>
  <c r="N396" i="7"/>
  <c r="G397" i="1"/>
  <c r="A396" i="1"/>
  <c r="N396" i="1"/>
  <c r="I122" i="11"/>
  <c r="D122" i="11"/>
  <c r="E122" i="11"/>
  <c r="F122" i="11"/>
  <c r="G122" i="11"/>
  <c r="C122" i="11"/>
  <c r="L396" i="11"/>
  <c r="A396" i="11"/>
  <c r="N396" i="11"/>
  <c r="G397" i="2"/>
  <c r="L396" i="2"/>
  <c r="A396" i="2"/>
  <c r="N396" i="2"/>
  <c r="G397" i="4"/>
  <c r="L396" i="4"/>
  <c r="A396" i="4"/>
  <c r="N396" i="4"/>
  <c r="K12" i="18" l="1"/>
  <c r="G123" i="10"/>
  <c r="G123" i="1"/>
  <c r="G123" i="4"/>
  <c r="G123" i="7"/>
  <c r="G123" i="3"/>
  <c r="G123" i="9"/>
  <c r="G123" i="2"/>
  <c r="G123" i="8"/>
  <c r="P20" i="15"/>
  <c r="L123" i="5"/>
  <c r="K123" i="16"/>
  <c r="G396" i="8"/>
  <c r="I122" i="9"/>
  <c r="I122" i="4"/>
  <c r="I122" i="7"/>
  <c r="I122" i="10"/>
  <c r="I122" i="8"/>
  <c r="I122" i="1"/>
  <c r="I122" i="3"/>
  <c r="I122" i="2"/>
  <c r="L396" i="1"/>
  <c r="G397" i="5"/>
  <c r="A396" i="5"/>
  <c r="N396" i="5"/>
  <c r="G397" i="6"/>
  <c r="G123" i="6" s="1"/>
  <c r="L396" i="6"/>
  <c r="K396" i="12"/>
  <c r="A396" i="12"/>
  <c r="N396" i="6"/>
  <c r="A396" i="6"/>
  <c r="K73" i="18" l="1"/>
  <c r="G123" i="5"/>
  <c r="I122" i="12"/>
  <c r="G397" i="12"/>
  <c r="G123" i="12" s="1"/>
  <c r="I122" i="6"/>
  <c r="L396" i="5"/>
  <c r="K396" i="16" s="1"/>
  <c r="I122" i="5"/>
  <c r="A395" i="15"/>
  <c r="L395" i="15"/>
  <c r="G396" i="9"/>
  <c r="L395" i="9"/>
  <c r="A395" i="9"/>
  <c r="N395" i="9"/>
  <c r="A395" i="13"/>
  <c r="G395" i="13"/>
  <c r="K395" i="13"/>
  <c r="G396" i="10"/>
  <c r="L395" i="10"/>
  <c r="N395" i="10"/>
  <c r="G396" i="3"/>
  <c r="L395" i="3"/>
  <c r="A395" i="3"/>
  <c r="N395" i="3"/>
  <c r="A395" i="14"/>
  <c r="N395" i="14"/>
  <c r="L395" i="8"/>
  <c r="A395" i="8"/>
  <c r="N395" i="8"/>
  <c r="G396" i="7"/>
  <c r="L395" i="7"/>
  <c r="A395" i="7"/>
  <c r="N395" i="7"/>
  <c r="G396" i="1"/>
  <c r="A395" i="1"/>
  <c r="N395" i="1"/>
  <c r="A395" i="11"/>
  <c r="L395" i="1"/>
  <c r="K72" i="18" s="1"/>
  <c r="L395" i="11"/>
  <c r="N395" i="11"/>
  <c r="G396" i="2"/>
  <c r="L395" i="2"/>
  <c r="K11" i="18" s="1"/>
  <c r="A395" i="2"/>
  <c r="N395" i="2"/>
  <c r="G396" i="4"/>
  <c r="L395" i="4"/>
  <c r="D123" i="5"/>
  <c r="A395" i="4"/>
  <c r="N395" i="4"/>
  <c r="A395" i="5"/>
  <c r="N395" i="5"/>
  <c r="G396" i="12"/>
  <c r="A395" i="12"/>
  <c r="K395" i="12"/>
  <c r="G396" i="6"/>
  <c r="L395" i="6"/>
  <c r="N395" i="6"/>
  <c r="A395" i="6"/>
  <c r="K43" i="18" l="1"/>
  <c r="G396" i="5"/>
  <c r="L395" i="5" l="1"/>
  <c r="K395" i="16" s="1"/>
  <c r="A394" i="15"/>
  <c r="L394" i="15"/>
  <c r="G395" i="9"/>
  <c r="F122" i="9"/>
  <c r="E122" i="9"/>
  <c r="D122" i="9"/>
  <c r="C122" i="9"/>
  <c r="A394" i="9"/>
  <c r="N394" i="9"/>
  <c r="A394" i="13"/>
  <c r="G394" i="13"/>
  <c r="G122" i="13" s="1"/>
  <c r="K394" i="13"/>
  <c r="G395" i="10"/>
  <c r="F122" i="10"/>
  <c r="E122" i="10"/>
  <c r="D122" i="10"/>
  <c r="C122" i="10"/>
  <c r="N394" i="10"/>
  <c r="G395" i="3"/>
  <c r="F122" i="3"/>
  <c r="E122" i="3"/>
  <c r="D122" i="3"/>
  <c r="C122" i="3"/>
  <c r="A394" i="3"/>
  <c r="N394" i="3"/>
  <c r="A394" i="14"/>
  <c r="N394" i="14"/>
  <c r="G395" i="8"/>
  <c r="F122" i="8"/>
  <c r="E122" i="8"/>
  <c r="D122" i="8"/>
  <c r="C122" i="8"/>
  <c r="A394" i="8"/>
  <c r="N394" i="8"/>
  <c r="G395" i="7"/>
  <c r="F122" i="7"/>
  <c r="E122" i="7"/>
  <c r="D122" i="7"/>
  <c r="C122" i="7"/>
  <c r="A394" i="7"/>
  <c r="N394" i="7"/>
  <c r="G395" i="1"/>
  <c r="F122" i="1"/>
  <c r="E122" i="1"/>
  <c r="D122" i="1"/>
  <c r="C122" i="1"/>
  <c r="A394" i="1"/>
  <c r="N394" i="1"/>
  <c r="A394" i="11"/>
  <c r="N394" i="11"/>
  <c r="G395" i="2"/>
  <c r="F122" i="2"/>
  <c r="E122" i="2"/>
  <c r="D122" i="2"/>
  <c r="C122" i="2"/>
  <c r="A394" i="2"/>
  <c r="N394" i="2"/>
  <c r="G395" i="4"/>
  <c r="H122" i="4"/>
  <c r="A394" i="4"/>
  <c r="N394" i="4"/>
  <c r="A394" i="5"/>
  <c r="N394" i="5"/>
  <c r="G395" i="12"/>
  <c r="H122" i="12"/>
  <c r="F122" i="12"/>
  <c r="E122" i="12"/>
  <c r="D122" i="12"/>
  <c r="C122" i="12"/>
  <c r="A394" i="12"/>
  <c r="K394" i="12"/>
  <c r="G395" i="6"/>
  <c r="L394" i="6"/>
  <c r="L122" i="6" s="1"/>
  <c r="A394" i="6"/>
  <c r="N394" i="6"/>
  <c r="K42" i="18" l="1"/>
  <c r="F122" i="5"/>
  <c r="F122" i="4"/>
  <c r="L394" i="10"/>
  <c r="L122" i="10" s="1"/>
  <c r="H122" i="10"/>
  <c r="C122" i="5"/>
  <c r="C122" i="4"/>
  <c r="L394" i="2"/>
  <c r="K10" i="18" s="1"/>
  <c r="H122" i="2"/>
  <c r="L394" i="11"/>
  <c r="L122" i="11" s="1"/>
  <c r="H122" i="11"/>
  <c r="L394" i="3"/>
  <c r="L122" i="3" s="1"/>
  <c r="H122" i="3"/>
  <c r="D122" i="4"/>
  <c r="E122" i="5"/>
  <c r="E122" i="4"/>
  <c r="L394" i="7"/>
  <c r="L122" i="7" s="1"/>
  <c r="H122" i="7"/>
  <c r="L394" i="8"/>
  <c r="L122" i="8" s="1"/>
  <c r="H122" i="8"/>
  <c r="L394" i="9"/>
  <c r="L122" i="9" s="1"/>
  <c r="H122" i="9"/>
  <c r="L394" i="4"/>
  <c r="L122" i="4" s="1"/>
  <c r="G395" i="5"/>
  <c r="L122" i="2" l="1"/>
  <c r="L394" i="5"/>
  <c r="H122" i="5"/>
  <c r="L394" i="1"/>
  <c r="K71" i="18" s="1"/>
  <c r="H122" i="1"/>
  <c r="A393" i="15"/>
  <c r="L393" i="15"/>
  <c r="L393" i="9"/>
  <c r="A393" i="9"/>
  <c r="N393" i="9"/>
  <c r="D121" i="13"/>
  <c r="E121" i="13"/>
  <c r="F121" i="13"/>
  <c r="H121" i="13"/>
  <c r="I121" i="13"/>
  <c r="C121" i="13"/>
  <c r="A393" i="13"/>
  <c r="G393" i="13"/>
  <c r="K393" i="13"/>
  <c r="L393" i="10"/>
  <c r="N393" i="10"/>
  <c r="L393" i="3"/>
  <c r="A393" i="3"/>
  <c r="N393" i="3"/>
  <c r="D121" i="14"/>
  <c r="E121" i="14"/>
  <c r="F121" i="14"/>
  <c r="G121" i="14"/>
  <c r="H121" i="14"/>
  <c r="L121" i="14"/>
  <c r="C121" i="14"/>
  <c r="A393" i="14"/>
  <c r="N393" i="14"/>
  <c r="L393" i="8"/>
  <c r="A393" i="8"/>
  <c r="N393" i="8"/>
  <c r="L393" i="7"/>
  <c r="A393" i="7"/>
  <c r="N393" i="7"/>
  <c r="A393" i="1"/>
  <c r="N393" i="1"/>
  <c r="D121" i="11"/>
  <c r="E121" i="11"/>
  <c r="F121" i="11"/>
  <c r="G121" i="11"/>
  <c r="I121" i="11"/>
  <c r="C121" i="11"/>
  <c r="L393" i="11"/>
  <c r="A393" i="11"/>
  <c r="N393" i="11"/>
  <c r="L393" i="2"/>
  <c r="K9" i="18" s="1"/>
  <c r="A393" i="2"/>
  <c r="N393" i="2"/>
  <c r="G394" i="4"/>
  <c r="G122" i="4" s="1"/>
  <c r="A393" i="4"/>
  <c r="N393" i="4"/>
  <c r="I121" i="5"/>
  <c r="A393" i="5"/>
  <c r="N393" i="5"/>
  <c r="K393" i="12"/>
  <c r="A393" i="12"/>
  <c r="L393" i="6"/>
  <c r="N393" i="6"/>
  <c r="A393" i="6"/>
  <c r="K41" i="18" l="1"/>
  <c r="K394" i="16"/>
  <c r="K122" i="16" s="1"/>
  <c r="L122" i="1"/>
  <c r="L122" i="5"/>
  <c r="G394" i="2"/>
  <c r="G122" i="2" s="1"/>
  <c r="I121" i="2"/>
  <c r="G394" i="12"/>
  <c r="G122" i="12" s="1"/>
  <c r="I121" i="12"/>
  <c r="G394" i="7"/>
  <c r="G122" i="7" s="1"/>
  <c r="I121" i="7"/>
  <c r="G394" i="8"/>
  <c r="G122" i="8" s="1"/>
  <c r="I121" i="8"/>
  <c r="G394" i="3"/>
  <c r="G122" i="3" s="1"/>
  <c r="I121" i="3"/>
  <c r="G394" i="9"/>
  <c r="G122" i="9" s="1"/>
  <c r="I121" i="9"/>
  <c r="G394" i="6"/>
  <c r="G122" i="6" s="1"/>
  <c r="I121" i="6"/>
  <c r="G394" i="1"/>
  <c r="G122" i="1" s="1"/>
  <c r="I121" i="1"/>
  <c r="G394" i="10"/>
  <c r="G122" i="10" s="1"/>
  <c r="I121" i="10"/>
  <c r="L393" i="5"/>
  <c r="L393" i="4"/>
  <c r="L393" i="1"/>
  <c r="K70" i="18" s="1"/>
  <c r="A392" i="15"/>
  <c r="L392" i="15"/>
  <c r="G393" i="9"/>
  <c r="L392" i="9"/>
  <c r="A392" i="9"/>
  <c r="N392" i="9"/>
  <c r="A392" i="13"/>
  <c r="G392" i="13"/>
  <c r="K392" i="13"/>
  <c r="G393" i="10"/>
  <c r="L392" i="10"/>
  <c r="N392" i="10"/>
  <c r="G393" i="3"/>
  <c r="L392" i="3"/>
  <c r="A392" i="3"/>
  <c r="N392" i="3"/>
  <c r="A392" i="14"/>
  <c r="N392" i="14"/>
  <c r="G393" i="8"/>
  <c r="L392" i="8"/>
  <c r="A392" i="8"/>
  <c r="N392" i="8"/>
  <c r="G393" i="7"/>
  <c r="L392" i="7"/>
  <c r="A392" i="7"/>
  <c r="N392" i="7"/>
  <c r="G393" i="1"/>
  <c r="A392" i="1"/>
  <c r="N392" i="1"/>
  <c r="L392" i="11"/>
  <c r="A392" i="11"/>
  <c r="N392" i="11"/>
  <c r="G393" i="2"/>
  <c r="L392" i="2"/>
  <c r="K8" i="18" s="1"/>
  <c r="A392" i="2"/>
  <c r="N392" i="2"/>
  <c r="K393" i="16" l="1"/>
  <c r="K40" i="18"/>
  <c r="L392" i="1"/>
  <c r="K69" i="18" s="1"/>
  <c r="L392" i="5"/>
  <c r="D122" i="5"/>
  <c r="A392" i="4"/>
  <c r="N392" i="4"/>
  <c r="A392" i="5"/>
  <c r="N392" i="5"/>
  <c r="N391" i="5"/>
  <c r="G393" i="12"/>
  <c r="A392" i="12"/>
  <c r="K392" i="12"/>
  <c r="G393" i="6"/>
  <c r="L392" i="6"/>
  <c r="N392" i="6"/>
  <c r="A392" i="6"/>
  <c r="K39" i="18" l="1"/>
  <c r="G394" i="5"/>
  <c r="G122" i="5" s="1"/>
  <c r="G393" i="4"/>
  <c r="L392" i="4"/>
  <c r="K392" i="16" s="1"/>
  <c r="A391" i="15" l="1"/>
  <c r="L391" i="15"/>
  <c r="F121" i="9"/>
  <c r="E121" i="9"/>
  <c r="D121" i="9"/>
  <c r="C121" i="9"/>
  <c r="A391" i="9"/>
  <c r="N391" i="9"/>
  <c r="A391" i="13"/>
  <c r="G391" i="13"/>
  <c r="G121" i="13" s="1"/>
  <c r="K391" i="13"/>
  <c r="F121" i="10"/>
  <c r="E121" i="10"/>
  <c r="D121" i="10"/>
  <c r="C121" i="10"/>
  <c r="N391" i="10"/>
  <c r="F121" i="3"/>
  <c r="E121" i="3"/>
  <c r="D121" i="3"/>
  <c r="C121" i="3"/>
  <c r="A391" i="3"/>
  <c r="N391" i="3"/>
  <c r="A391" i="14"/>
  <c r="N391" i="14"/>
  <c r="F121" i="8"/>
  <c r="E121" i="8"/>
  <c r="D121" i="8"/>
  <c r="C121" i="8"/>
  <c r="A391" i="8"/>
  <c r="N391" i="8"/>
  <c r="F121" i="7"/>
  <c r="E121" i="7"/>
  <c r="D121" i="7"/>
  <c r="C121" i="7"/>
  <c r="A391" i="7"/>
  <c r="N391" i="7"/>
  <c r="F121" i="1"/>
  <c r="E121" i="1"/>
  <c r="D121" i="1"/>
  <c r="C121" i="1"/>
  <c r="A391" i="1"/>
  <c r="N391" i="1"/>
  <c r="A391" i="11"/>
  <c r="N391" i="11"/>
  <c r="F121" i="2"/>
  <c r="E121" i="2"/>
  <c r="D121" i="2"/>
  <c r="C121" i="2"/>
  <c r="A391" i="2"/>
  <c r="N391" i="2"/>
  <c r="G392" i="4"/>
  <c r="H121" i="4"/>
  <c r="F121" i="4"/>
  <c r="E121" i="4"/>
  <c r="C121" i="4"/>
  <c r="A391" i="4"/>
  <c r="N391" i="4"/>
  <c r="A391" i="5"/>
  <c r="H121" i="12"/>
  <c r="F121" i="12"/>
  <c r="E121" i="12"/>
  <c r="D121" i="12"/>
  <c r="C121" i="12"/>
  <c r="A391" i="12"/>
  <c r="K391" i="12"/>
  <c r="L391" i="9" l="1"/>
  <c r="L121" i="9" s="1"/>
  <c r="H121" i="9"/>
  <c r="G392" i="12"/>
  <c r="G392" i="1"/>
  <c r="G392" i="7"/>
  <c r="G392" i="8"/>
  <c r="L391" i="10"/>
  <c r="L121" i="10" s="1"/>
  <c r="H121" i="10"/>
  <c r="G392" i="9"/>
  <c r="E121" i="5"/>
  <c r="L391" i="8"/>
  <c r="L121" i="8" s="1"/>
  <c r="H121" i="8"/>
  <c r="H121" i="1"/>
  <c r="H121" i="11"/>
  <c r="L391" i="3"/>
  <c r="L121" i="3" s="1"/>
  <c r="H121" i="3"/>
  <c r="G392" i="10"/>
  <c r="L391" i="7"/>
  <c r="L121" i="7" s="1"/>
  <c r="H121" i="7"/>
  <c r="L391" i="2"/>
  <c r="K7" i="18" s="1"/>
  <c r="H121" i="2"/>
  <c r="D121" i="4"/>
  <c r="G393" i="5"/>
  <c r="G392" i="2"/>
  <c r="G392" i="3"/>
  <c r="L391" i="11"/>
  <c r="L121" i="11" s="1"/>
  <c r="H121" i="5"/>
  <c r="L391" i="4"/>
  <c r="L121" i="4" s="1"/>
  <c r="C121" i="5"/>
  <c r="F121" i="5"/>
  <c r="A391" i="6"/>
  <c r="N391" i="6"/>
  <c r="L121" i="2" l="1"/>
  <c r="L391" i="1"/>
  <c r="K68" i="18" s="1"/>
  <c r="G392" i="6"/>
  <c r="L391" i="5"/>
  <c r="K391" i="16" s="1"/>
  <c r="L391" i="6"/>
  <c r="L121" i="6" s="1"/>
  <c r="R103" i="15"/>
  <c r="R102" i="15"/>
  <c r="R101" i="15"/>
  <c r="R100" i="15"/>
  <c r="P103" i="15"/>
  <c r="P102" i="15"/>
  <c r="P101" i="15"/>
  <c r="P100" i="15"/>
  <c r="P108" i="15"/>
  <c r="P107" i="15"/>
  <c r="P106" i="15"/>
  <c r="P105" i="15"/>
  <c r="K38" i="18" l="1"/>
  <c r="K121" i="16"/>
  <c r="L121" i="1"/>
  <c r="L121" i="5"/>
  <c r="I120" i="13"/>
  <c r="I120" i="14"/>
  <c r="I120" i="11"/>
  <c r="R120" i="15" l="1"/>
  <c r="R20" i="15" s="1"/>
  <c r="N120" i="15"/>
  <c r="N20" i="15" s="1"/>
  <c r="N118" i="15"/>
  <c r="H20" i="15"/>
  <c r="G20" i="15"/>
  <c r="F20" i="15"/>
  <c r="E20" i="15"/>
  <c r="D20" i="15"/>
  <c r="C20" i="15"/>
  <c r="A390" i="15"/>
  <c r="L390" i="15"/>
  <c r="L390" i="9"/>
  <c r="A390" i="9"/>
  <c r="N390" i="9"/>
  <c r="H120" i="13"/>
  <c r="F120" i="13"/>
  <c r="E120" i="13"/>
  <c r="D120" i="13"/>
  <c r="C120" i="13"/>
  <c r="A390" i="13"/>
  <c r="G390" i="13"/>
  <c r="K390" i="13"/>
  <c r="D110" i="10"/>
  <c r="L390" i="10"/>
  <c r="N390" i="10"/>
  <c r="G391" i="3"/>
  <c r="G121" i="3" s="1"/>
  <c r="L390" i="3"/>
  <c r="A390" i="3"/>
  <c r="N390" i="3"/>
  <c r="A390" i="14"/>
  <c r="N390" i="14"/>
  <c r="L120" i="14"/>
  <c r="L20" i="14" s="1"/>
  <c r="H120" i="14"/>
  <c r="H20" i="14" s="1"/>
  <c r="G120" i="14"/>
  <c r="G20" i="14" s="1"/>
  <c r="F120" i="14"/>
  <c r="F20" i="14" s="1"/>
  <c r="E120" i="14"/>
  <c r="E20" i="14" s="1"/>
  <c r="D120" i="14"/>
  <c r="D20" i="14" s="1"/>
  <c r="C120" i="14"/>
  <c r="C20" i="14" s="1"/>
  <c r="L390" i="8"/>
  <c r="A390" i="8"/>
  <c r="N390" i="8"/>
  <c r="G391" i="7"/>
  <c r="G121" i="7" s="1"/>
  <c r="L390" i="7"/>
  <c r="A390" i="7"/>
  <c r="N390" i="7"/>
  <c r="G391" i="1"/>
  <c r="G121" i="1" s="1"/>
  <c r="A390" i="1"/>
  <c r="N390" i="1"/>
  <c r="G120" i="11"/>
  <c r="G20" i="11" s="1"/>
  <c r="F120" i="11"/>
  <c r="F20" i="11" s="1"/>
  <c r="E120" i="11"/>
  <c r="E20" i="11" s="1"/>
  <c r="D120" i="11"/>
  <c r="D20" i="11" s="1"/>
  <c r="C120" i="11"/>
  <c r="C20" i="11" s="1"/>
  <c r="L390" i="11"/>
  <c r="A390" i="11"/>
  <c r="N390" i="11"/>
  <c r="G391" i="2"/>
  <c r="G121" i="2" s="1"/>
  <c r="L390" i="2"/>
  <c r="K6" i="18" s="1"/>
  <c r="A390" i="2"/>
  <c r="N390" i="2"/>
  <c r="L390" i="4"/>
  <c r="A390" i="4"/>
  <c r="N390" i="4"/>
  <c r="A390" i="5"/>
  <c r="N390" i="5"/>
  <c r="G391" i="12"/>
  <c r="G121" i="12" s="1"/>
  <c r="A390" i="12"/>
  <c r="K390" i="12"/>
  <c r="L390" i="6"/>
  <c r="G391" i="6"/>
  <c r="G121" i="6" s="1"/>
  <c r="A390" i="6"/>
  <c r="N390" i="6"/>
  <c r="G391" i="8" l="1"/>
  <c r="G121" i="8" s="1"/>
  <c r="I120" i="8"/>
  <c r="G391" i="10"/>
  <c r="G121" i="10" s="1"/>
  <c r="I120" i="10"/>
  <c r="G391" i="9"/>
  <c r="G121" i="9" s="1"/>
  <c r="I120" i="9"/>
  <c r="G390" i="4"/>
  <c r="G389" i="4"/>
  <c r="G392" i="5"/>
  <c r="G391" i="4"/>
  <c r="G121" i="4" s="1"/>
  <c r="D121" i="5"/>
  <c r="L390" i="1"/>
  <c r="K67" i="18" s="1"/>
  <c r="I120" i="3"/>
  <c r="I120" i="2"/>
  <c r="I120" i="12"/>
  <c r="I120" i="5"/>
  <c r="I120" i="4"/>
  <c r="I120" i="1"/>
  <c r="I120" i="7"/>
  <c r="L390" i="5"/>
  <c r="K390" i="16" l="1"/>
  <c r="K37" i="18"/>
  <c r="G391" i="5"/>
  <c r="G121" i="5" s="1"/>
  <c r="A389" i="15"/>
  <c r="L389" i="15"/>
  <c r="L389" i="9"/>
  <c r="A389" i="9"/>
  <c r="N389" i="9"/>
  <c r="A389" i="13"/>
  <c r="K389" i="13"/>
  <c r="G390" i="10"/>
  <c r="L389" i="10"/>
  <c r="N389" i="10"/>
  <c r="G390" i="3"/>
  <c r="L389" i="3"/>
  <c r="A389" i="3"/>
  <c r="N389" i="3"/>
  <c r="A389" i="14"/>
  <c r="N389" i="14"/>
  <c r="G390" i="8"/>
  <c r="L389" i="8"/>
  <c r="A389" i="8"/>
  <c r="N389" i="8"/>
  <c r="G390" i="7"/>
  <c r="L389" i="7"/>
  <c r="A389" i="7"/>
  <c r="N389" i="7"/>
  <c r="G390" i="1"/>
  <c r="A389" i="1"/>
  <c r="N389" i="1"/>
  <c r="L389" i="11"/>
  <c r="A389" i="11"/>
  <c r="N389" i="11"/>
  <c r="G390" i="2"/>
  <c r="L389" i="2"/>
  <c r="K5" i="18" s="1"/>
  <c r="A389" i="2"/>
  <c r="N389" i="2"/>
  <c r="A389" i="4"/>
  <c r="N389" i="4"/>
  <c r="A389" i="5"/>
  <c r="N389" i="5"/>
  <c r="A389" i="12"/>
  <c r="K389" i="12"/>
  <c r="A389" i="6"/>
  <c r="N389" i="6"/>
  <c r="G390" i="9" l="1"/>
  <c r="L389" i="6"/>
  <c r="G390" i="12"/>
  <c r="G390" i="6"/>
  <c r="L389" i="4"/>
  <c r="L389" i="1"/>
  <c r="K66" i="18" s="1"/>
  <c r="G389" i="6"/>
  <c r="D120" i="1" l="1"/>
  <c r="D20" i="1" s="1"/>
  <c r="C120" i="1"/>
  <c r="C20" i="1" s="1"/>
  <c r="D120" i="12"/>
  <c r="D20" i="12" s="1"/>
  <c r="E120" i="12"/>
  <c r="E20" i="12" s="1"/>
  <c r="H120" i="12"/>
  <c r="H20" i="12" s="1"/>
  <c r="F120" i="12"/>
  <c r="F20" i="12" s="1"/>
  <c r="C120" i="12"/>
  <c r="C20" i="12" s="1"/>
  <c r="C120" i="4"/>
  <c r="C20" i="4" s="1"/>
  <c r="F120" i="7"/>
  <c r="F20" i="7" s="1"/>
  <c r="D120" i="10"/>
  <c r="D20" i="10" s="1"/>
  <c r="C120" i="7"/>
  <c r="C20" i="7" s="1"/>
  <c r="E120" i="4"/>
  <c r="E20" i="4" s="1"/>
  <c r="C120" i="2"/>
  <c r="C20" i="2" s="1"/>
  <c r="E120" i="1"/>
  <c r="E20" i="1" s="1"/>
  <c r="D120" i="7"/>
  <c r="D20" i="7" s="1"/>
  <c r="F120" i="8"/>
  <c r="F20" i="8" s="1"/>
  <c r="D120" i="3"/>
  <c r="D20" i="3" s="1"/>
  <c r="F120" i="10"/>
  <c r="F20" i="10" s="1"/>
  <c r="D120" i="9"/>
  <c r="D20" i="9" s="1"/>
  <c r="H120" i="4"/>
  <c r="H20" i="4" s="1"/>
  <c r="F120" i="4"/>
  <c r="F20" i="4" s="1"/>
  <c r="F120" i="1"/>
  <c r="F20" i="1" s="1"/>
  <c r="E120" i="7"/>
  <c r="E20" i="7" s="1"/>
  <c r="C120" i="8"/>
  <c r="C20" i="8" s="1"/>
  <c r="H120" i="8"/>
  <c r="H20" i="8" s="1"/>
  <c r="E120" i="3"/>
  <c r="E20" i="3" s="1"/>
  <c r="C120" i="10"/>
  <c r="C20" i="10" s="1"/>
  <c r="H120" i="10"/>
  <c r="H20" i="10" s="1"/>
  <c r="E120" i="9"/>
  <c r="E20" i="9" s="1"/>
  <c r="D120" i="8"/>
  <c r="D20" i="8" s="1"/>
  <c r="F120" i="3"/>
  <c r="F20" i="3" s="1"/>
  <c r="F120" i="9"/>
  <c r="F20" i="9" s="1"/>
  <c r="H120" i="7"/>
  <c r="H20" i="7" s="1"/>
  <c r="E120" i="8"/>
  <c r="E20" i="8" s="1"/>
  <c r="C120" i="3"/>
  <c r="C20" i="3" s="1"/>
  <c r="H120" i="3"/>
  <c r="H20" i="3" s="1"/>
  <c r="E120" i="10"/>
  <c r="E20" i="10" s="1"/>
  <c r="C120" i="9"/>
  <c r="C20" i="9" s="1"/>
  <c r="H120" i="9"/>
  <c r="H20" i="9" s="1"/>
  <c r="H120" i="11"/>
  <c r="H20" i="11" s="1"/>
  <c r="G389" i="9"/>
  <c r="G389" i="10"/>
  <c r="G389" i="3"/>
  <c r="G389" i="8"/>
  <c r="G389" i="7"/>
  <c r="G389" i="1"/>
  <c r="H120" i="2"/>
  <c r="H20" i="2" s="1"/>
  <c r="F120" i="2"/>
  <c r="F20" i="2" s="1"/>
  <c r="D120" i="2"/>
  <c r="D20" i="2" s="1"/>
  <c r="G389" i="2"/>
  <c r="E120" i="2"/>
  <c r="E20" i="2" s="1"/>
  <c r="D120" i="4"/>
  <c r="D20" i="4" s="1"/>
  <c r="G390" i="5"/>
  <c r="L389" i="5"/>
  <c r="K389" i="16" s="1"/>
  <c r="G389" i="12"/>
  <c r="A44" i="15"/>
  <c r="L388" i="15"/>
  <c r="A388" i="15"/>
  <c r="A44" i="9"/>
  <c r="N44" i="9"/>
  <c r="L388" i="9"/>
  <c r="L44" i="9" s="1"/>
  <c r="N388" i="9"/>
  <c r="A388" i="9"/>
  <c r="K388" i="13"/>
  <c r="G388" i="13"/>
  <c r="A388" i="13"/>
  <c r="A44" i="13"/>
  <c r="N44" i="10"/>
  <c r="A44" i="10"/>
  <c r="K36" i="18" l="1"/>
  <c r="L120" i="9"/>
  <c r="L20" i="9" s="1"/>
  <c r="H120" i="5"/>
  <c r="H20" i="5" s="1"/>
  <c r="G120" i="13"/>
  <c r="H120" i="1"/>
  <c r="H20" i="1" s="1"/>
  <c r="G389" i="5"/>
  <c r="F120" i="5"/>
  <c r="F20" i="5" s="1"/>
  <c r="C120" i="5"/>
  <c r="C20" i="5" s="1"/>
  <c r="E120" i="5"/>
  <c r="E20" i="5" s="1"/>
  <c r="D120" i="5"/>
  <c r="D20" i="5" s="1"/>
  <c r="L388" i="10"/>
  <c r="L44" i="10" s="1"/>
  <c r="N388" i="10"/>
  <c r="L388" i="3"/>
  <c r="L44" i="3" s="1"/>
  <c r="N386" i="10"/>
  <c r="N388" i="3"/>
  <c r="A388" i="3"/>
  <c r="A44" i="3"/>
  <c r="N388" i="14"/>
  <c r="A388" i="14"/>
  <c r="L120" i="10" l="1"/>
  <c r="L20" i="10" s="1"/>
  <c r="L120" i="3"/>
  <c r="L20" i="3" s="1"/>
  <c r="L388" i="8"/>
  <c r="L44" i="8" s="1"/>
  <c r="N388" i="8"/>
  <c r="A388" i="8"/>
  <c r="A44" i="8"/>
  <c r="N44" i="8"/>
  <c r="L120" i="8" l="1"/>
  <c r="L20" i="8" s="1"/>
  <c r="L388" i="7"/>
  <c r="L44" i="7" s="1"/>
  <c r="A386" i="7"/>
  <c r="L386" i="7"/>
  <c r="N386" i="7"/>
  <c r="N388" i="7"/>
  <c r="A388" i="7"/>
  <c r="A44" i="7"/>
  <c r="N388" i="1"/>
  <c r="A388" i="1"/>
  <c r="L388" i="11"/>
  <c r="L44" i="11" s="1"/>
  <c r="N388" i="11"/>
  <c r="A388" i="11"/>
  <c r="A44" i="11"/>
  <c r="N44" i="11"/>
  <c r="N388" i="2"/>
  <c r="A388" i="2"/>
  <c r="A44" i="2"/>
  <c r="N44" i="2"/>
  <c r="L388" i="4"/>
  <c r="L44" i="4" s="1"/>
  <c r="N388" i="4"/>
  <c r="A388" i="4"/>
  <c r="A44" i="4"/>
  <c r="N44" i="4"/>
  <c r="N388" i="5"/>
  <c r="A388" i="5"/>
  <c r="A44" i="5"/>
  <c r="N44" i="5"/>
  <c r="K388" i="12"/>
  <c r="A388" i="12"/>
  <c r="A44" i="12"/>
  <c r="A44" i="6"/>
  <c r="L388" i="6"/>
  <c r="L44" i="6" s="1"/>
  <c r="N388" i="6"/>
  <c r="A388" i="6"/>
  <c r="L120" i="6" l="1"/>
  <c r="L20" i="6" s="1"/>
  <c r="L120" i="7"/>
  <c r="L20" i="7" s="1"/>
  <c r="L120" i="11"/>
  <c r="L20" i="11" s="1"/>
  <c r="L120" i="4"/>
  <c r="L20" i="4" s="1"/>
  <c r="L388" i="2"/>
  <c r="L44" i="2" s="1"/>
  <c r="L388" i="1"/>
  <c r="L44" i="1" s="1"/>
  <c r="G388" i="7"/>
  <c r="G44" i="7" s="1"/>
  <c r="L388" i="5"/>
  <c r="L44" i="5" s="1"/>
  <c r="G375" i="6"/>
  <c r="K388" i="16" l="1"/>
  <c r="K44" i="16" s="1"/>
  <c r="G388" i="6"/>
  <c r="G44" i="6" s="1"/>
  <c r="G388" i="1"/>
  <c r="G44" i="1" s="1"/>
  <c r="G388" i="3"/>
  <c r="G44" i="3" s="1"/>
  <c r="G388" i="9"/>
  <c r="G44" i="9" s="1"/>
  <c r="G388" i="12"/>
  <c r="G44" i="12" s="1"/>
  <c r="G388" i="2"/>
  <c r="G44" i="2" s="1"/>
  <c r="G388" i="8"/>
  <c r="G44" i="8" s="1"/>
  <c r="G388" i="10"/>
  <c r="G44" i="10" s="1"/>
  <c r="G386" i="7"/>
  <c r="G388" i="4"/>
  <c r="G44" i="4" s="1"/>
  <c r="L120" i="5"/>
  <c r="D116" i="10"/>
  <c r="I118" i="6"/>
  <c r="G120" i="7"/>
  <c r="G20" i="7" s="1"/>
  <c r="L120" i="1"/>
  <c r="L20" i="1" s="1"/>
  <c r="L120" i="2"/>
  <c r="L20" i="2" s="1"/>
  <c r="G384" i="4"/>
  <c r="G120" i="6" l="1"/>
  <c r="G20" i="6" s="1"/>
  <c r="K65" i="18"/>
  <c r="O73" i="18"/>
  <c r="O67" i="18"/>
  <c r="O76" i="18"/>
  <c r="O70" i="18"/>
  <c r="O15" i="18"/>
  <c r="K4" i="18"/>
  <c r="O43" i="18"/>
  <c r="K35" i="18"/>
  <c r="O37" i="18"/>
  <c r="O40" i="18"/>
  <c r="O12" i="18"/>
  <c r="O6" i="18"/>
  <c r="O9" i="18"/>
  <c r="G120" i="12"/>
  <c r="G20" i="12" s="1"/>
  <c r="K120" i="16"/>
  <c r="K20" i="16" s="1"/>
  <c r="L20" i="5"/>
  <c r="G120" i="3"/>
  <c r="G20" i="3" s="1"/>
  <c r="G120" i="1"/>
  <c r="G20" i="1" s="1"/>
  <c r="G120" i="9"/>
  <c r="G20" i="9" s="1"/>
  <c r="G120" i="8"/>
  <c r="G20" i="8" s="1"/>
  <c r="G120" i="2"/>
  <c r="G20" i="2" s="1"/>
  <c r="G120" i="10"/>
  <c r="G20" i="10" s="1"/>
  <c r="G388" i="5"/>
  <c r="G44" i="5" s="1"/>
  <c r="G120" i="4"/>
  <c r="G20" i="4" s="1"/>
  <c r="R118" i="15"/>
  <c r="J19" i="15"/>
  <c r="A386" i="15"/>
  <c r="L386" i="15"/>
  <c r="L386" i="9"/>
  <c r="A386" i="9"/>
  <c r="N386" i="9"/>
  <c r="I118" i="13"/>
  <c r="H118" i="13"/>
  <c r="F118" i="13"/>
  <c r="E118" i="13"/>
  <c r="D118" i="13"/>
  <c r="C118" i="13"/>
  <c r="A386" i="13"/>
  <c r="G386" i="13"/>
  <c r="K386" i="13"/>
  <c r="L386" i="10"/>
  <c r="G120" i="5" l="1"/>
  <c r="G20" i="5" s="1"/>
  <c r="I118" i="10"/>
  <c r="I19" i="10" s="1"/>
  <c r="I118" i="9"/>
  <c r="I19" i="9" s="1"/>
  <c r="L386" i="3"/>
  <c r="A386" i="3"/>
  <c r="L118" i="14"/>
  <c r="I118" i="14"/>
  <c r="I19" i="14" s="1"/>
  <c r="H118" i="14"/>
  <c r="G118" i="14"/>
  <c r="F118" i="14"/>
  <c r="E118" i="14"/>
  <c r="D118" i="14"/>
  <c r="C118" i="14"/>
  <c r="A386" i="14"/>
  <c r="N386" i="14"/>
  <c r="L386" i="8"/>
  <c r="A386" i="8"/>
  <c r="N386" i="8"/>
  <c r="I118" i="1"/>
  <c r="I19" i="1" s="1"/>
  <c r="A386" i="1"/>
  <c r="N386" i="1"/>
  <c r="I118" i="11"/>
  <c r="I19" i="11" s="1"/>
  <c r="G118" i="11"/>
  <c r="F118" i="11"/>
  <c r="E118" i="11"/>
  <c r="D118" i="11"/>
  <c r="C118" i="11"/>
  <c r="L386" i="11"/>
  <c r="A386" i="11"/>
  <c r="N386" i="11"/>
  <c r="L386" i="2"/>
  <c r="A386" i="2"/>
  <c r="N386" i="2"/>
  <c r="L386" i="4"/>
  <c r="A386" i="4"/>
  <c r="N386" i="4"/>
  <c r="A386" i="5"/>
  <c r="N386" i="5"/>
  <c r="I118" i="12"/>
  <c r="I19" i="12" s="1"/>
  <c r="A386" i="12"/>
  <c r="K386" i="12"/>
  <c r="I19" i="6"/>
  <c r="L386" i="6"/>
  <c r="A386" i="6"/>
  <c r="N386" i="6"/>
  <c r="L386" i="5" l="1"/>
  <c r="I118" i="3"/>
  <c r="I19" i="3" s="1"/>
  <c r="I118" i="4"/>
  <c r="I19" i="4" s="1"/>
  <c r="I118" i="2"/>
  <c r="I19" i="2" s="1"/>
  <c r="I118" i="7"/>
  <c r="I19" i="7" s="1"/>
  <c r="I118" i="8"/>
  <c r="I19" i="8" s="1"/>
  <c r="L386" i="1"/>
  <c r="I118" i="5"/>
  <c r="I19" i="5" s="1"/>
  <c r="A385" i="15"/>
  <c r="L385" i="15"/>
  <c r="G386" i="9"/>
  <c r="L385" i="9"/>
  <c r="A385" i="9"/>
  <c r="N385" i="9"/>
  <c r="A385" i="13"/>
  <c r="G385" i="13"/>
  <c r="K385" i="13"/>
  <c r="G386" i="10"/>
  <c r="L385" i="10"/>
  <c r="N385" i="10"/>
  <c r="G386" i="3"/>
  <c r="A385" i="3"/>
  <c r="A385" i="14"/>
  <c r="N385" i="14"/>
  <c r="G386" i="8"/>
  <c r="L385" i="8"/>
  <c r="A385" i="8"/>
  <c r="N385" i="8"/>
  <c r="L385" i="7"/>
  <c r="A385" i="7"/>
  <c r="N385" i="7"/>
  <c r="K386" i="16" l="1"/>
  <c r="L385" i="3"/>
  <c r="G386" i="1"/>
  <c r="A385" i="1"/>
  <c r="N385" i="1"/>
  <c r="L385" i="11"/>
  <c r="A385" i="11"/>
  <c r="N385" i="11"/>
  <c r="G386" i="2"/>
  <c r="L385" i="2"/>
  <c r="A385" i="2"/>
  <c r="N385" i="2"/>
  <c r="G386" i="4"/>
  <c r="A385" i="4"/>
  <c r="N385" i="4"/>
  <c r="A385" i="5"/>
  <c r="N385" i="5"/>
  <c r="G386" i="12"/>
  <c r="A385" i="12"/>
  <c r="K385" i="12"/>
  <c r="G386" i="6"/>
  <c r="L385" i="6"/>
  <c r="A385" i="6"/>
  <c r="N385" i="6"/>
  <c r="L385" i="1" l="1"/>
  <c r="G386" i="5"/>
  <c r="L385" i="4"/>
  <c r="L385" i="5"/>
  <c r="K385" i="16" l="1"/>
  <c r="A384" i="15"/>
  <c r="L384" i="15"/>
  <c r="G385" i="9"/>
  <c r="F118" i="9"/>
  <c r="E118" i="9"/>
  <c r="D118" i="9"/>
  <c r="C118" i="9"/>
  <c r="A384" i="9"/>
  <c r="N384" i="9"/>
  <c r="D117" i="13"/>
  <c r="E117" i="13"/>
  <c r="F117" i="13"/>
  <c r="H117" i="13"/>
  <c r="C117" i="13"/>
  <c r="A384" i="13"/>
  <c r="G384" i="13"/>
  <c r="G118" i="13" s="1"/>
  <c r="K384" i="13"/>
  <c r="G385" i="10"/>
  <c r="F118" i="10"/>
  <c r="E118" i="10"/>
  <c r="D118" i="10"/>
  <c r="C118" i="10"/>
  <c r="N384" i="10"/>
  <c r="G385" i="3"/>
  <c r="F118" i="3"/>
  <c r="E118" i="3"/>
  <c r="D118" i="3"/>
  <c r="C118" i="3"/>
  <c r="A384" i="3"/>
  <c r="A384" i="14"/>
  <c r="N384" i="14"/>
  <c r="G385" i="8"/>
  <c r="F118" i="8"/>
  <c r="E118" i="8"/>
  <c r="D118" i="8"/>
  <c r="C118" i="8"/>
  <c r="A384" i="8"/>
  <c r="N384" i="8"/>
  <c r="G385" i="7"/>
  <c r="F118" i="7"/>
  <c r="E118" i="7"/>
  <c r="D118" i="7"/>
  <c r="C118" i="7"/>
  <c r="A384" i="7"/>
  <c r="N384" i="7"/>
  <c r="G385" i="1"/>
  <c r="F118" i="1"/>
  <c r="E118" i="1"/>
  <c r="D118" i="1"/>
  <c r="C118" i="1"/>
  <c r="A384" i="1"/>
  <c r="N384" i="1"/>
  <c r="A384" i="11"/>
  <c r="N384" i="11"/>
  <c r="G385" i="2"/>
  <c r="F118" i="2"/>
  <c r="E118" i="2"/>
  <c r="D118" i="2"/>
  <c r="C118" i="2"/>
  <c r="A384" i="2"/>
  <c r="N384" i="2"/>
  <c r="G385" i="4"/>
  <c r="D118" i="4"/>
  <c r="C118" i="4"/>
  <c r="A384" i="4"/>
  <c r="N384" i="4"/>
  <c r="D118" i="5"/>
  <c r="C118" i="5"/>
  <c r="A384" i="5"/>
  <c r="N384" i="5"/>
  <c r="G385" i="12"/>
  <c r="H118" i="12"/>
  <c r="F118" i="12"/>
  <c r="E118" i="12"/>
  <c r="D118" i="12"/>
  <c r="C118" i="12"/>
  <c r="A384" i="12"/>
  <c r="K384" i="12"/>
  <c r="G385" i="6"/>
  <c r="A384" i="6"/>
  <c r="N384" i="6"/>
  <c r="E118" i="5" l="1"/>
  <c r="E118" i="4"/>
  <c r="L384" i="7"/>
  <c r="L118" i="7" s="1"/>
  <c r="H118" i="7"/>
  <c r="L384" i="8"/>
  <c r="L118" i="8" s="1"/>
  <c r="H118" i="8"/>
  <c r="L384" i="10"/>
  <c r="L118" i="10" s="1"/>
  <c r="H118" i="10"/>
  <c r="L384" i="9"/>
  <c r="L118" i="9" s="1"/>
  <c r="H118" i="9"/>
  <c r="F118" i="5"/>
  <c r="F118" i="4"/>
  <c r="L384" i="3"/>
  <c r="L118" i="3" s="1"/>
  <c r="H118" i="3"/>
  <c r="L384" i="6"/>
  <c r="L118" i="6" s="1"/>
  <c r="L384" i="4"/>
  <c r="L118" i="4" s="1"/>
  <c r="H118" i="4"/>
  <c r="L384" i="2"/>
  <c r="H118" i="2"/>
  <c r="L384" i="11"/>
  <c r="L118" i="11" s="1"/>
  <c r="H118" i="11"/>
  <c r="G385" i="5"/>
  <c r="R117" i="15"/>
  <c r="N117" i="15"/>
  <c r="I117" i="13"/>
  <c r="L117" i="14"/>
  <c r="I117" i="14"/>
  <c r="H117" i="14"/>
  <c r="G117" i="14"/>
  <c r="F117" i="14"/>
  <c r="E117" i="14"/>
  <c r="D117" i="14"/>
  <c r="C117" i="14"/>
  <c r="I117" i="11"/>
  <c r="G117" i="11"/>
  <c r="F117" i="11"/>
  <c r="E117" i="11"/>
  <c r="D117" i="11"/>
  <c r="C117" i="11"/>
  <c r="L118" i="2" l="1"/>
  <c r="L384" i="5"/>
  <c r="H118" i="5"/>
  <c r="L384" i="1"/>
  <c r="H118" i="1"/>
  <c r="L376" i="9"/>
  <c r="L377" i="9"/>
  <c r="L378" i="9"/>
  <c r="L380" i="9"/>
  <c r="L381" i="9"/>
  <c r="L383" i="9"/>
  <c r="G384" i="9"/>
  <c r="I116" i="9"/>
  <c r="I112" i="9"/>
  <c r="L377" i="10"/>
  <c r="L378" i="10"/>
  <c r="L379" i="10"/>
  <c r="L380" i="10"/>
  <c r="L381" i="10"/>
  <c r="L383" i="10"/>
  <c r="G384" i="10"/>
  <c r="I116" i="10"/>
  <c r="I112" i="10"/>
  <c r="I110" i="10"/>
  <c r="I111" i="10"/>
  <c r="L376" i="3"/>
  <c r="L377" i="3"/>
  <c r="L378" i="3"/>
  <c r="L379" i="3"/>
  <c r="L380" i="3"/>
  <c r="L381" i="3"/>
  <c r="L383" i="3"/>
  <c r="G384" i="3"/>
  <c r="I115" i="3"/>
  <c r="I116" i="3"/>
  <c r="I112" i="3"/>
  <c r="I110" i="3"/>
  <c r="I111" i="3"/>
  <c r="L376" i="8"/>
  <c r="L377" i="8"/>
  <c r="L378" i="8"/>
  <c r="L379" i="8"/>
  <c r="L380" i="8"/>
  <c r="L381" i="8"/>
  <c r="L383" i="8"/>
  <c r="G384" i="8"/>
  <c r="I115" i="8"/>
  <c r="I116" i="8"/>
  <c r="I112" i="8"/>
  <c r="I111" i="8"/>
  <c r="L377" i="7"/>
  <c r="L378" i="7"/>
  <c r="L379" i="7"/>
  <c r="L380" i="7"/>
  <c r="L381" i="7"/>
  <c r="L383" i="7"/>
  <c r="I115" i="7"/>
  <c r="I116" i="7"/>
  <c r="I110" i="7"/>
  <c r="L380" i="1"/>
  <c r="L381" i="1"/>
  <c r="I115" i="1"/>
  <c r="I116" i="1"/>
  <c r="L364" i="11"/>
  <c r="K364" i="16" s="1"/>
  <c r="I112" i="1"/>
  <c r="I110" i="1"/>
  <c r="I111" i="1"/>
  <c r="L376" i="2"/>
  <c r="L377" i="2"/>
  <c r="L378" i="2"/>
  <c r="L380" i="2"/>
  <c r="L381" i="2"/>
  <c r="L383" i="2"/>
  <c r="G384" i="2"/>
  <c r="I110" i="2"/>
  <c r="I111" i="2"/>
  <c r="I112" i="4"/>
  <c r="I115" i="12"/>
  <c r="I116" i="12"/>
  <c r="I112" i="12"/>
  <c r="A383" i="15"/>
  <c r="L383" i="15"/>
  <c r="A383" i="9"/>
  <c r="N383" i="9"/>
  <c r="A383" i="13"/>
  <c r="G383" i="13"/>
  <c r="K383" i="13"/>
  <c r="N383" i="10"/>
  <c r="A383" i="3"/>
  <c r="A383" i="14"/>
  <c r="N383" i="14"/>
  <c r="A383" i="8"/>
  <c r="N383" i="8"/>
  <c r="A383" i="7"/>
  <c r="N383" i="7"/>
  <c r="A383" i="1"/>
  <c r="N383" i="1"/>
  <c r="A383" i="11"/>
  <c r="N383" i="11"/>
  <c r="A383" i="2"/>
  <c r="N383" i="2"/>
  <c r="A383" i="4"/>
  <c r="N383" i="4"/>
  <c r="A383" i="5"/>
  <c r="N383" i="5"/>
  <c r="A383" i="12"/>
  <c r="K383" i="12"/>
  <c r="G384" i="6"/>
  <c r="G118" i="6" s="1"/>
  <c r="L383" i="6"/>
  <c r="L376" i="6"/>
  <c r="L377" i="6"/>
  <c r="L378" i="6"/>
  <c r="L116" i="6" s="1"/>
  <c r="L379" i="6"/>
  <c r="L380" i="6"/>
  <c r="L381" i="6"/>
  <c r="I116" i="6"/>
  <c r="N383" i="6"/>
  <c r="A383" i="6"/>
  <c r="I110" i="6"/>
  <c r="I111" i="6"/>
  <c r="A382" i="15"/>
  <c r="L382" i="15"/>
  <c r="A382" i="9"/>
  <c r="N382" i="9"/>
  <c r="A382" i="13"/>
  <c r="G382" i="13"/>
  <c r="K382" i="13"/>
  <c r="N382" i="10"/>
  <c r="A382" i="3"/>
  <c r="A382" i="14"/>
  <c r="N382" i="14"/>
  <c r="A382" i="8"/>
  <c r="N382" i="8"/>
  <c r="A382" i="7"/>
  <c r="N382" i="7"/>
  <c r="A382" i="1"/>
  <c r="N382" i="1"/>
  <c r="A382" i="11"/>
  <c r="N382" i="11"/>
  <c r="A382" i="2"/>
  <c r="N382" i="2"/>
  <c r="A382" i="4"/>
  <c r="N382" i="4"/>
  <c r="A382" i="5"/>
  <c r="N382" i="5"/>
  <c r="A382" i="12"/>
  <c r="K382" i="12"/>
  <c r="A382" i="6"/>
  <c r="N382" i="6"/>
  <c r="A381" i="15"/>
  <c r="L381" i="15"/>
  <c r="A381" i="9"/>
  <c r="N381" i="9"/>
  <c r="A381" i="13"/>
  <c r="G381" i="13"/>
  <c r="K381" i="13"/>
  <c r="N381" i="10"/>
  <c r="A381" i="3"/>
  <c r="A381" i="14"/>
  <c r="N381" i="14"/>
  <c r="A381" i="7"/>
  <c r="N381" i="7"/>
  <c r="A381" i="8"/>
  <c r="N381" i="8"/>
  <c r="A381" i="1"/>
  <c r="N381" i="1"/>
  <c r="A381" i="11"/>
  <c r="N381" i="11"/>
  <c r="A381" i="2"/>
  <c r="N381" i="2"/>
  <c r="A381" i="4"/>
  <c r="N381" i="4"/>
  <c r="A381" i="5"/>
  <c r="N381" i="5"/>
  <c r="A381" i="12"/>
  <c r="K381" i="12"/>
  <c r="A381" i="6"/>
  <c r="N381" i="6"/>
  <c r="R116" i="15"/>
  <c r="N116" i="15"/>
  <c r="A380" i="15"/>
  <c r="L380" i="15"/>
  <c r="A380" i="9"/>
  <c r="N380" i="9"/>
  <c r="I116" i="13"/>
  <c r="H116" i="13"/>
  <c r="F116" i="13"/>
  <c r="E116" i="13"/>
  <c r="D116" i="13"/>
  <c r="C116" i="13"/>
  <c r="A380" i="13"/>
  <c r="G380" i="13"/>
  <c r="K380" i="13"/>
  <c r="N380" i="10"/>
  <c r="A380" i="3"/>
  <c r="L116" i="14"/>
  <c r="I116" i="14"/>
  <c r="H116" i="14"/>
  <c r="G116" i="14"/>
  <c r="F116" i="14"/>
  <c r="E116" i="14"/>
  <c r="D116" i="14"/>
  <c r="C116" i="14"/>
  <c r="A380" i="14"/>
  <c r="N380" i="14"/>
  <c r="A380" i="8"/>
  <c r="N380" i="8"/>
  <c r="A380" i="7"/>
  <c r="N380" i="7"/>
  <c r="A380" i="1"/>
  <c r="N380" i="1"/>
  <c r="I116" i="11"/>
  <c r="G116" i="11"/>
  <c r="F116" i="11"/>
  <c r="E116" i="11"/>
  <c r="D116" i="11"/>
  <c r="C116" i="11"/>
  <c r="A380" i="11"/>
  <c r="N380" i="11"/>
  <c r="A380" i="2"/>
  <c r="N380" i="2"/>
  <c r="A380" i="4"/>
  <c r="N380" i="4"/>
  <c r="A380" i="5"/>
  <c r="N380" i="5"/>
  <c r="A380" i="12"/>
  <c r="K380" i="12"/>
  <c r="A380" i="6"/>
  <c r="N380" i="6"/>
  <c r="A379" i="15"/>
  <c r="L379" i="15"/>
  <c r="A379" i="9"/>
  <c r="N379" i="9"/>
  <c r="A379" i="13"/>
  <c r="G379" i="13"/>
  <c r="K379" i="13"/>
  <c r="N379" i="10"/>
  <c r="A379" i="3"/>
  <c r="A379" i="14"/>
  <c r="N379" i="14"/>
  <c r="A379" i="8"/>
  <c r="N379" i="8"/>
  <c r="A379" i="7"/>
  <c r="N379" i="7"/>
  <c r="A379" i="1"/>
  <c r="N379" i="1"/>
  <c r="A379" i="11"/>
  <c r="N379" i="11"/>
  <c r="A379" i="2"/>
  <c r="N379" i="2"/>
  <c r="A379" i="4"/>
  <c r="N379" i="4"/>
  <c r="A379" i="5"/>
  <c r="N379" i="5"/>
  <c r="A379" i="12"/>
  <c r="K379" i="12"/>
  <c r="A379" i="6"/>
  <c r="N379" i="6"/>
  <c r="A378" i="3"/>
  <c r="A378" i="9"/>
  <c r="N378" i="9"/>
  <c r="A378" i="15"/>
  <c r="L378" i="15"/>
  <c r="A378" i="13"/>
  <c r="G378" i="13"/>
  <c r="K378" i="13"/>
  <c r="N378" i="10"/>
  <c r="A378" i="14"/>
  <c r="N378" i="14"/>
  <c r="A378" i="8"/>
  <c r="N378" i="8"/>
  <c r="A378" i="7"/>
  <c r="N378" i="7"/>
  <c r="A378" i="1"/>
  <c r="N378" i="1"/>
  <c r="A378" i="11"/>
  <c r="N378" i="11"/>
  <c r="A378" i="2"/>
  <c r="N378" i="2"/>
  <c r="A378" i="4"/>
  <c r="N378" i="4"/>
  <c r="A378" i="5"/>
  <c r="N378" i="5"/>
  <c r="A378" i="12"/>
  <c r="K378" i="12"/>
  <c r="A378" i="6"/>
  <c r="N378" i="6"/>
  <c r="A377" i="15"/>
  <c r="L377" i="15"/>
  <c r="R115" i="15"/>
  <c r="N115" i="15"/>
  <c r="D19" i="15"/>
  <c r="F19" i="15"/>
  <c r="H19" i="15"/>
  <c r="C19" i="15"/>
  <c r="A377" i="9"/>
  <c r="N377" i="9"/>
  <c r="A377" i="13"/>
  <c r="G377" i="13"/>
  <c r="K377" i="13"/>
  <c r="I115" i="13"/>
  <c r="D115" i="13"/>
  <c r="E115" i="13"/>
  <c r="F115" i="13"/>
  <c r="H115" i="13"/>
  <c r="C115" i="13"/>
  <c r="N376" i="10"/>
  <c r="N377" i="10"/>
  <c r="N375" i="10"/>
  <c r="A377" i="3"/>
  <c r="N377" i="3"/>
  <c r="L113" i="14"/>
  <c r="L112" i="14"/>
  <c r="L111" i="14"/>
  <c r="L110" i="14"/>
  <c r="L115" i="14"/>
  <c r="L19" i="14" s="1"/>
  <c r="I115" i="14"/>
  <c r="D115" i="14"/>
  <c r="E115" i="14"/>
  <c r="F115" i="14"/>
  <c r="G115" i="14"/>
  <c r="H115" i="14"/>
  <c r="C115" i="14"/>
  <c r="A377" i="14"/>
  <c r="N377" i="14"/>
  <c r="A377" i="8"/>
  <c r="N377" i="8"/>
  <c r="A377" i="7"/>
  <c r="N377" i="7"/>
  <c r="A377" i="1"/>
  <c r="N377" i="1"/>
  <c r="A377" i="11"/>
  <c r="N377" i="11"/>
  <c r="I115" i="11"/>
  <c r="D115" i="11"/>
  <c r="E115" i="11"/>
  <c r="F115" i="11"/>
  <c r="G115" i="11"/>
  <c r="C115" i="11"/>
  <c r="A377" i="2"/>
  <c r="N377" i="2"/>
  <c r="A377" i="4"/>
  <c r="N377" i="4"/>
  <c r="A377" i="5"/>
  <c r="N377" i="5"/>
  <c r="A377" i="12"/>
  <c r="K377" i="12"/>
  <c r="N377" i="6"/>
  <c r="A377" i="6"/>
  <c r="G376" i="13"/>
  <c r="A376" i="15"/>
  <c r="L376" i="15"/>
  <c r="A376" i="9"/>
  <c r="N376" i="9"/>
  <c r="A376" i="13"/>
  <c r="K376" i="13"/>
  <c r="A376" i="3"/>
  <c r="N376" i="3"/>
  <c r="A376" i="14"/>
  <c r="N376" i="14"/>
  <c r="A376" i="8"/>
  <c r="N376" i="8"/>
  <c r="A376" i="7"/>
  <c r="N376" i="7"/>
  <c r="A376" i="1"/>
  <c r="N376" i="1"/>
  <c r="A376" i="11"/>
  <c r="N376" i="11"/>
  <c r="A376" i="2"/>
  <c r="N376" i="2"/>
  <c r="A376" i="4"/>
  <c r="N376" i="4"/>
  <c r="A376" i="5"/>
  <c r="N376" i="5"/>
  <c r="A376" i="12"/>
  <c r="K376" i="12"/>
  <c r="N376" i="6"/>
  <c r="A376" i="6"/>
  <c r="A43" i="15"/>
  <c r="L375" i="15"/>
  <c r="A375" i="15"/>
  <c r="N375" i="9"/>
  <c r="A375" i="9"/>
  <c r="N42" i="9"/>
  <c r="N43" i="9"/>
  <c r="A42" i="9"/>
  <c r="A43" i="9"/>
  <c r="G375" i="13"/>
  <c r="K375" i="13"/>
  <c r="A375" i="13"/>
  <c r="A42" i="13"/>
  <c r="A43" i="13"/>
  <c r="N43" i="10"/>
  <c r="A43" i="10"/>
  <c r="A43" i="3"/>
  <c r="N375" i="3"/>
  <c r="A375" i="3"/>
  <c r="N375" i="14"/>
  <c r="A375" i="14"/>
  <c r="N43" i="8"/>
  <c r="A43" i="8"/>
  <c r="N375" i="8"/>
  <c r="A375" i="8"/>
  <c r="A42" i="7"/>
  <c r="A43" i="7"/>
  <c r="N375" i="7"/>
  <c r="A375" i="7"/>
  <c r="N375" i="1"/>
  <c r="A375" i="1"/>
  <c r="N375" i="11"/>
  <c r="A375" i="11"/>
  <c r="N43" i="11"/>
  <c r="A43" i="11"/>
  <c r="N375" i="2"/>
  <c r="A375" i="2"/>
  <c r="N43" i="2"/>
  <c r="A42" i="2"/>
  <c r="A43" i="2"/>
  <c r="N42" i="4"/>
  <c r="N43" i="4"/>
  <c r="A42" i="4"/>
  <c r="A43" i="4"/>
  <c r="N43" i="5"/>
  <c r="A43" i="5"/>
  <c r="A42" i="12"/>
  <c r="A43" i="12"/>
  <c r="A43" i="6"/>
  <c r="A375" i="4"/>
  <c r="N375" i="4"/>
  <c r="N375" i="5"/>
  <c r="A375" i="5"/>
  <c r="K375" i="12"/>
  <c r="A375" i="12"/>
  <c r="A375" i="6"/>
  <c r="N375" i="6"/>
  <c r="R113" i="15"/>
  <c r="N113" i="15"/>
  <c r="J18" i="15"/>
  <c r="A373" i="15"/>
  <c r="L373" i="15"/>
  <c r="A373" i="9"/>
  <c r="N373" i="9"/>
  <c r="I113" i="13"/>
  <c r="D113" i="13"/>
  <c r="E113" i="13"/>
  <c r="F113" i="13"/>
  <c r="H113" i="13"/>
  <c r="C113" i="13"/>
  <c r="A373" i="13"/>
  <c r="K373" i="13"/>
  <c r="A373" i="10"/>
  <c r="N373" i="10"/>
  <c r="A373" i="3"/>
  <c r="N373" i="3"/>
  <c r="A373" i="14"/>
  <c r="N373" i="14"/>
  <c r="A373" i="8"/>
  <c r="N373" i="8"/>
  <c r="A373" i="7"/>
  <c r="N373" i="7"/>
  <c r="A373" i="1"/>
  <c r="N373" i="1"/>
  <c r="I113" i="11"/>
  <c r="I18" i="11" s="1"/>
  <c r="D113" i="11"/>
  <c r="E113" i="11"/>
  <c r="F113" i="11"/>
  <c r="G113" i="11"/>
  <c r="C113" i="11"/>
  <c r="A373" i="11"/>
  <c r="N373" i="11"/>
  <c r="A373" i="2"/>
  <c r="N373" i="2"/>
  <c r="A373" i="4"/>
  <c r="N373" i="4"/>
  <c r="A373" i="5"/>
  <c r="N373" i="5"/>
  <c r="A373" i="12"/>
  <c r="K373" i="12"/>
  <c r="A373" i="6"/>
  <c r="N373" i="6"/>
  <c r="I113" i="7"/>
  <c r="I18" i="7" s="1"/>
  <c r="A372" i="15"/>
  <c r="L372" i="15"/>
  <c r="A372" i="9"/>
  <c r="N372" i="9"/>
  <c r="A372" i="13"/>
  <c r="K372" i="13"/>
  <c r="A372" i="10"/>
  <c r="N372" i="10"/>
  <c r="A372" i="3"/>
  <c r="N372" i="3"/>
  <c r="A372" i="14"/>
  <c r="N372" i="14"/>
  <c r="A372" i="8"/>
  <c r="N372" i="8"/>
  <c r="A372" i="7"/>
  <c r="N372" i="7"/>
  <c r="A372" i="1"/>
  <c r="N372" i="1"/>
  <c r="A372" i="11"/>
  <c r="N372" i="11"/>
  <c r="A372" i="2"/>
  <c r="N372" i="2"/>
  <c r="A372" i="4"/>
  <c r="N372" i="4"/>
  <c r="N372" i="5"/>
  <c r="A372" i="5"/>
  <c r="K372" i="12"/>
  <c r="A372" i="12"/>
  <c r="N372" i="6"/>
  <c r="A372" i="6"/>
  <c r="A362" i="6"/>
  <c r="A371" i="15"/>
  <c r="L371" i="15"/>
  <c r="A371" i="9"/>
  <c r="N371" i="9"/>
  <c r="A371" i="13"/>
  <c r="K371" i="13"/>
  <c r="A371" i="10"/>
  <c r="N371" i="10"/>
  <c r="A371" i="3"/>
  <c r="N371" i="3"/>
  <c r="A371" i="14"/>
  <c r="N371" i="14"/>
  <c r="A371" i="8"/>
  <c r="N371" i="8"/>
  <c r="A371" i="7"/>
  <c r="N371" i="7"/>
  <c r="A371" i="1"/>
  <c r="N371" i="1"/>
  <c r="A371" i="11"/>
  <c r="N371" i="11"/>
  <c r="A371" i="2"/>
  <c r="N371" i="2"/>
  <c r="A371" i="4"/>
  <c r="N371" i="4"/>
  <c r="A371" i="5"/>
  <c r="N371" i="5"/>
  <c r="A371" i="12"/>
  <c r="K371" i="12"/>
  <c r="A371" i="6"/>
  <c r="N371" i="6"/>
  <c r="F113" i="14"/>
  <c r="C113" i="14"/>
  <c r="H113" i="14"/>
  <c r="E113" i="14"/>
  <c r="D113" i="14"/>
  <c r="I113" i="14"/>
  <c r="I18" i="14" s="1"/>
  <c r="A370" i="8"/>
  <c r="N370" i="8"/>
  <c r="R112" i="15"/>
  <c r="N112" i="15"/>
  <c r="A370" i="15"/>
  <c r="L370" i="15"/>
  <c r="A370" i="9"/>
  <c r="N370" i="9"/>
  <c r="A370" i="13"/>
  <c r="K370" i="13"/>
  <c r="I112" i="13"/>
  <c r="D112" i="13"/>
  <c r="E112" i="13"/>
  <c r="F112" i="13"/>
  <c r="H112" i="13"/>
  <c r="C112" i="13"/>
  <c r="A370" i="10"/>
  <c r="N370" i="10"/>
  <c r="A370" i="3"/>
  <c r="N370" i="3"/>
  <c r="I112" i="14"/>
  <c r="A370" i="14"/>
  <c r="N370" i="14"/>
  <c r="A370" i="7"/>
  <c r="N370" i="7"/>
  <c r="A370" i="1"/>
  <c r="N370" i="1"/>
  <c r="I112" i="11"/>
  <c r="D112" i="11"/>
  <c r="E112" i="11"/>
  <c r="F112" i="11"/>
  <c r="G112" i="11"/>
  <c r="C112" i="11"/>
  <c r="A370" i="11"/>
  <c r="N370" i="11"/>
  <c r="A370" i="2"/>
  <c r="N370" i="2"/>
  <c r="A370" i="4"/>
  <c r="N370" i="4"/>
  <c r="A370" i="5"/>
  <c r="N370" i="5"/>
  <c r="A370" i="12"/>
  <c r="K370" i="12"/>
  <c r="N370" i="6"/>
  <c r="A370" i="6"/>
  <c r="L369" i="15"/>
  <c r="A369" i="15"/>
  <c r="N369" i="9"/>
  <c r="A369" i="9"/>
  <c r="K369" i="13"/>
  <c r="A369" i="13"/>
  <c r="N369" i="10"/>
  <c r="A369" i="10"/>
  <c r="N369" i="3"/>
  <c r="A369" i="3"/>
  <c r="N369" i="14"/>
  <c r="A369" i="14"/>
  <c r="N369" i="8"/>
  <c r="A369" i="8"/>
  <c r="N369" i="7"/>
  <c r="A369" i="7"/>
  <c r="N369" i="1"/>
  <c r="A369" i="1"/>
  <c r="N369" i="11"/>
  <c r="A369" i="11"/>
  <c r="N369" i="2"/>
  <c r="A369" i="2"/>
  <c r="N369" i="4"/>
  <c r="A369" i="4"/>
  <c r="N369" i="5"/>
  <c r="A369" i="5"/>
  <c r="K369" i="12"/>
  <c r="A369" i="12"/>
  <c r="N369" i="6"/>
  <c r="A369" i="6"/>
  <c r="A368" i="15"/>
  <c r="L368" i="15"/>
  <c r="A368" i="9"/>
  <c r="N368" i="9"/>
  <c r="A368" i="13"/>
  <c r="K368" i="13"/>
  <c r="A368" i="10"/>
  <c r="N368" i="10"/>
  <c r="A368" i="3"/>
  <c r="N368" i="3"/>
  <c r="H112" i="14"/>
  <c r="F112" i="14"/>
  <c r="E112" i="14"/>
  <c r="D112" i="14"/>
  <c r="C112" i="14"/>
  <c r="A368" i="14"/>
  <c r="N368" i="14"/>
  <c r="A368" i="8"/>
  <c r="N368" i="8"/>
  <c r="A368" i="7"/>
  <c r="N368" i="7"/>
  <c r="A368" i="1"/>
  <c r="N368" i="1"/>
  <c r="A368" i="11"/>
  <c r="N368" i="11"/>
  <c r="A368" i="2"/>
  <c r="N368" i="2"/>
  <c r="A368" i="4"/>
  <c r="N368" i="4"/>
  <c r="A368" i="5"/>
  <c r="N368" i="5"/>
  <c r="A368" i="12"/>
  <c r="K368" i="12"/>
  <c r="A368" i="6"/>
  <c r="N368" i="6"/>
  <c r="R111" i="15"/>
  <c r="N111" i="15"/>
  <c r="A367" i="15"/>
  <c r="L367" i="15"/>
  <c r="A367" i="9"/>
  <c r="N367" i="9"/>
  <c r="I111" i="13"/>
  <c r="D111" i="13"/>
  <c r="E111" i="13"/>
  <c r="F111" i="13"/>
  <c r="H111" i="13"/>
  <c r="C111" i="13"/>
  <c r="A367" i="13"/>
  <c r="K367" i="13"/>
  <c r="A367" i="10"/>
  <c r="N367" i="10"/>
  <c r="A367" i="3"/>
  <c r="N367" i="3"/>
  <c r="A367" i="14"/>
  <c r="N367" i="14"/>
  <c r="I111" i="14"/>
  <c r="A367" i="8"/>
  <c r="N367" i="8"/>
  <c r="A367" i="7"/>
  <c r="N367" i="7"/>
  <c r="A367" i="1"/>
  <c r="N367" i="1"/>
  <c r="I111" i="11"/>
  <c r="D111" i="11"/>
  <c r="E111" i="11"/>
  <c r="F111" i="11"/>
  <c r="G111" i="11"/>
  <c r="C111" i="11"/>
  <c r="A367" i="11"/>
  <c r="N367" i="11"/>
  <c r="A367" i="2"/>
  <c r="N367" i="2"/>
  <c r="A367" i="4"/>
  <c r="N367" i="4"/>
  <c r="A367" i="5"/>
  <c r="N367" i="5"/>
  <c r="A367" i="12"/>
  <c r="K367" i="12"/>
  <c r="N367" i="6"/>
  <c r="A367" i="6"/>
  <c r="I111" i="7"/>
  <c r="A366" i="15"/>
  <c r="L366" i="15"/>
  <c r="A366" i="9"/>
  <c r="N366" i="9"/>
  <c r="A366" i="13"/>
  <c r="K366" i="13"/>
  <c r="A366" i="10"/>
  <c r="N366" i="10"/>
  <c r="A366" i="3"/>
  <c r="N366" i="3"/>
  <c r="A366" i="14"/>
  <c r="N366" i="14"/>
  <c r="A366" i="8"/>
  <c r="N366" i="8"/>
  <c r="A366" i="7"/>
  <c r="N366" i="7"/>
  <c r="A366" i="1"/>
  <c r="N366" i="1"/>
  <c r="N366" i="11"/>
  <c r="A366" i="11"/>
  <c r="A366" i="2"/>
  <c r="N366" i="2"/>
  <c r="A366" i="4"/>
  <c r="N366" i="4"/>
  <c r="A366" i="5"/>
  <c r="N366" i="5"/>
  <c r="A366" i="12"/>
  <c r="K366" i="12"/>
  <c r="A366" i="6"/>
  <c r="N366" i="6"/>
  <c r="H111" i="14"/>
  <c r="F111" i="14"/>
  <c r="E111" i="14"/>
  <c r="D111" i="14"/>
  <c r="C111" i="14"/>
  <c r="A365" i="15"/>
  <c r="L365" i="15"/>
  <c r="A365" i="9"/>
  <c r="N365" i="9"/>
  <c r="A365" i="13"/>
  <c r="K365" i="13"/>
  <c r="A365" i="10"/>
  <c r="N365" i="10"/>
  <c r="A365" i="3"/>
  <c r="N365" i="3"/>
  <c r="A365" i="14"/>
  <c r="N365" i="14"/>
  <c r="A365" i="8"/>
  <c r="N365" i="8"/>
  <c r="A365" i="7"/>
  <c r="N365" i="7"/>
  <c r="A365" i="1"/>
  <c r="N365" i="1"/>
  <c r="A365" i="11"/>
  <c r="N365" i="11"/>
  <c r="A365" i="2"/>
  <c r="N365" i="2"/>
  <c r="A365" i="4"/>
  <c r="N365" i="4"/>
  <c r="A365" i="5"/>
  <c r="N365" i="5"/>
  <c r="A365" i="12"/>
  <c r="K365" i="12"/>
  <c r="N365" i="6"/>
  <c r="A365" i="6"/>
  <c r="R110" i="15"/>
  <c r="N110" i="15"/>
  <c r="A364" i="15"/>
  <c r="L364" i="15"/>
  <c r="A364" i="9"/>
  <c r="N364" i="9"/>
  <c r="I110" i="13"/>
  <c r="D110" i="13"/>
  <c r="E110" i="13"/>
  <c r="F110" i="13"/>
  <c r="H110" i="13"/>
  <c r="C110" i="13"/>
  <c r="A364" i="13"/>
  <c r="K364" i="13"/>
  <c r="A364" i="10"/>
  <c r="N364" i="10"/>
  <c r="A364" i="3"/>
  <c r="N364" i="3"/>
  <c r="A364" i="14"/>
  <c r="N364" i="14"/>
  <c r="A364" i="8"/>
  <c r="N364" i="8"/>
  <c r="A364" i="7"/>
  <c r="N364" i="7"/>
  <c r="A364" i="1"/>
  <c r="N364" i="1"/>
  <c r="I110" i="11"/>
  <c r="C110" i="11"/>
  <c r="D110" i="11"/>
  <c r="E110" i="11"/>
  <c r="F110" i="11"/>
  <c r="G110" i="11"/>
  <c r="A364" i="11"/>
  <c r="N364" i="11"/>
  <c r="N364" i="2"/>
  <c r="A364" i="2"/>
  <c r="N364" i="4"/>
  <c r="A364" i="4"/>
  <c r="N364" i="5"/>
  <c r="A364" i="5"/>
  <c r="K364" i="12"/>
  <c r="A364" i="12"/>
  <c r="N364" i="6"/>
  <c r="A364" i="6"/>
  <c r="I110" i="8"/>
  <c r="I110" i="14"/>
  <c r="A363" i="15"/>
  <c r="L363" i="15"/>
  <c r="A363" i="9"/>
  <c r="N363" i="9"/>
  <c r="A363" i="13"/>
  <c r="K363" i="13"/>
  <c r="A363" i="10"/>
  <c r="N363" i="10"/>
  <c r="A363" i="3"/>
  <c r="N363" i="3"/>
  <c r="A363" i="14"/>
  <c r="N363" i="14"/>
  <c r="A363" i="8"/>
  <c r="N363" i="8"/>
  <c r="A363" i="7"/>
  <c r="N363" i="7"/>
  <c r="A363" i="1"/>
  <c r="N363" i="1"/>
  <c r="A363" i="11"/>
  <c r="N363" i="11"/>
  <c r="A363" i="2"/>
  <c r="N363" i="2"/>
  <c r="A363" i="4"/>
  <c r="N363" i="4"/>
  <c r="N363" i="5"/>
  <c r="A363" i="5"/>
  <c r="A363" i="12"/>
  <c r="K363" i="12"/>
  <c r="A363" i="6"/>
  <c r="N363" i="6"/>
  <c r="A42" i="15"/>
  <c r="A42" i="10"/>
  <c r="N42" i="10"/>
  <c r="A42" i="3"/>
  <c r="N42" i="8"/>
  <c r="A42" i="8"/>
  <c r="N42" i="11"/>
  <c r="A42" i="11"/>
  <c r="N42" i="2"/>
  <c r="N42" i="5"/>
  <c r="A42" i="5"/>
  <c r="A42" i="6"/>
  <c r="L362" i="15"/>
  <c r="A362" i="15"/>
  <c r="N362" i="9"/>
  <c r="A362" i="9"/>
  <c r="K362" i="13"/>
  <c r="A362" i="13"/>
  <c r="N362" i="10"/>
  <c r="A362" i="10"/>
  <c r="N361" i="10"/>
  <c r="A361" i="10"/>
  <c r="N362" i="3"/>
  <c r="A362" i="3"/>
  <c r="N362" i="14"/>
  <c r="A362" i="14"/>
  <c r="N362" i="8"/>
  <c r="A362" i="8"/>
  <c r="N362" i="7"/>
  <c r="A362" i="7"/>
  <c r="N362" i="1"/>
  <c r="A362" i="1"/>
  <c r="N362" i="11"/>
  <c r="A362" i="11"/>
  <c r="N362" i="2"/>
  <c r="A362" i="2"/>
  <c r="N362" i="4"/>
  <c r="A362" i="4"/>
  <c r="N361" i="4"/>
  <c r="A361" i="4"/>
  <c r="N362" i="5"/>
  <c r="A362" i="5"/>
  <c r="N361" i="5"/>
  <c r="A361" i="5"/>
  <c r="F110" i="14"/>
  <c r="C110" i="14"/>
  <c r="H110" i="14"/>
  <c r="D110" i="14"/>
  <c r="E110" i="14"/>
  <c r="K362" i="12"/>
  <c r="A362" i="12"/>
  <c r="K361" i="12"/>
  <c r="A361" i="12"/>
  <c r="N362" i="6"/>
  <c r="R108" i="15"/>
  <c r="N108" i="15"/>
  <c r="J17" i="15"/>
  <c r="I108" i="13"/>
  <c r="D108" i="13"/>
  <c r="E108" i="13"/>
  <c r="F108" i="13"/>
  <c r="G108" i="13"/>
  <c r="H108" i="13"/>
  <c r="V108" i="13"/>
  <c r="C108" i="13"/>
  <c r="I108" i="11"/>
  <c r="I17" i="11" s="1"/>
  <c r="G108" i="11"/>
  <c r="F108" i="11"/>
  <c r="E108" i="11"/>
  <c r="D108" i="11"/>
  <c r="C108" i="11"/>
  <c r="A360" i="15"/>
  <c r="L360" i="15"/>
  <c r="A360" i="9"/>
  <c r="N360" i="9"/>
  <c r="G360" i="13"/>
  <c r="A360" i="13"/>
  <c r="K360" i="13"/>
  <c r="L360" i="10"/>
  <c r="A360" i="10"/>
  <c r="A360" i="3"/>
  <c r="N360" i="3"/>
  <c r="L360" i="14"/>
  <c r="A360" i="14"/>
  <c r="N360" i="14"/>
  <c r="L360" i="8"/>
  <c r="A360" i="8"/>
  <c r="N360" i="8"/>
  <c r="L360" i="7"/>
  <c r="A360" i="7"/>
  <c r="N360" i="7"/>
  <c r="A360" i="1"/>
  <c r="N360" i="1"/>
  <c r="L360" i="11"/>
  <c r="A360" i="11"/>
  <c r="N360" i="11"/>
  <c r="L360" i="2"/>
  <c r="A360" i="2"/>
  <c r="N360" i="2"/>
  <c r="L360" i="4"/>
  <c r="A360" i="4"/>
  <c r="N360" i="4"/>
  <c r="A360" i="5"/>
  <c r="N360" i="5"/>
  <c r="A360" i="12"/>
  <c r="K360" i="12"/>
  <c r="I108" i="6"/>
  <c r="I17" i="6" s="1"/>
  <c r="L360" i="6"/>
  <c r="A360" i="6"/>
  <c r="N360" i="6"/>
  <c r="I108" i="9"/>
  <c r="I17" i="9" s="1"/>
  <c r="I108" i="10"/>
  <c r="I17" i="10" s="1"/>
  <c r="I108" i="3"/>
  <c r="I17" i="3" s="1"/>
  <c r="I108" i="14"/>
  <c r="I17" i="14" s="1"/>
  <c r="I108" i="8"/>
  <c r="I17" i="8" s="1"/>
  <c r="I108" i="7"/>
  <c r="I17" i="7" s="1"/>
  <c r="I108" i="1"/>
  <c r="I17" i="1" s="1"/>
  <c r="I108" i="2"/>
  <c r="I17" i="2" s="1"/>
  <c r="I108" i="5"/>
  <c r="I17" i="5" s="1"/>
  <c r="I108" i="4"/>
  <c r="I17" i="4" s="1"/>
  <c r="I108" i="12"/>
  <c r="I17" i="12" s="1"/>
  <c r="L360" i="5"/>
  <c r="A358" i="15"/>
  <c r="L358" i="15"/>
  <c r="A359" i="15"/>
  <c r="L359" i="15"/>
  <c r="A358" i="9"/>
  <c r="N358" i="9"/>
  <c r="A359" i="9"/>
  <c r="N359" i="9"/>
  <c r="G358" i="13"/>
  <c r="G359" i="13"/>
  <c r="A358" i="13"/>
  <c r="K358" i="13"/>
  <c r="A359" i="13"/>
  <c r="K359" i="13"/>
  <c r="L359" i="10"/>
  <c r="A358" i="10"/>
  <c r="A359" i="10"/>
  <c r="A358" i="3"/>
  <c r="N358" i="3"/>
  <c r="A359" i="3"/>
  <c r="N359" i="3"/>
  <c r="L359" i="14"/>
  <c r="A358" i="14"/>
  <c r="N358" i="14"/>
  <c r="A359" i="14"/>
  <c r="N359" i="14"/>
  <c r="L359" i="8"/>
  <c r="A358" i="8"/>
  <c r="L358" i="8"/>
  <c r="N358" i="8"/>
  <c r="A359" i="8"/>
  <c r="N359" i="8"/>
  <c r="L359" i="7"/>
  <c r="F108" i="7"/>
  <c r="E108" i="7"/>
  <c r="A358" i="7"/>
  <c r="N358" i="7"/>
  <c r="A359" i="7"/>
  <c r="N359" i="7"/>
  <c r="G360" i="1"/>
  <c r="A358" i="1"/>
  <c r="N358" i="1"/>
  <c r="A359" i="1"/>
  <c r="N359" i="1"/>
  <c r="L359" i="11"/>
  <c r="A358" i="11"/>
  <c r="N358" i="11"/>
  <c r="A359" i="11"/>
  <c r="N359" i="11"/>
  <c r="L359" i="2"/>
  <c r="A358" i="2"/>
  <c r="N358" i="2"/>
  <c r="A359" i="2"/>
  <c r="N359" i="2"/>
  <c r="L359" i="4"/>
  <c r="E108" i="4"/>
  <c r="A358" i="4"/>
  <c r="N358" i="4"/>
  <c r="A359" i="4"/>
  <c r="N359" i="4"/>
  <c r="F108" i="9"/>
  <c r="F108" i="10"/>
  <c r="D108" i="3"/>
  <c r="G359" i="3"/>
  <c r="H108" i="3"/>
  <c r="C108" i="14"/>
  <c r="D108" i="14"/>
  <c r="H108" i="8"/>
  <c r="G359" i="1"/>
  <c r="D108" i="1"/>
  <c r="D108" i="4"/>
  <c r="G359" i="4"/>
  <c r="G359" i="5" s="1"/>
  <c r="F108" i="8"/>
  <c r="C108" i="3"/>
  <c r="E108" i="10"/>
  <c r="E108" i="9"/>
  <c r="F108" i="2"/>
  <c r="C108" i="1"/>
  <c r="C108" i="2"/>
  <c r="C108" i="8"/>
  <c r="F108" i="4"/>
  <c r="D108" i="2"/>
  <c r="G359" i="2"/>
  <c r="E108" i="1"/>
  <c r="C108" i="7"/>
  <c r="D108" i="8"/>
  <c r="E108" i="14"/>
  <c r="E108" i="3"/>
  <c r="C108" i="10"/>
  <c r="C108" i="9"/>
  <c r="C108" i="4"/>
  <c r="E108" i="2"/>
  <c r="F108" i="1"/>
  <c r="D108" i="7"/>
  <c r="G359" i="7"/>
  <c r="E108" i="8"/>
  <c r="F108" i="14"/>
  <c r="F108" i="3"/>
  <c r="D108" i="10"/>
  <c r="D108" i="9"/>
  <c r="L108" i="1"/>
  <c r="H108" i="1"/>
  <c r="G359" i="8"/>
  <c r="L358" i="14"/>
  <c r="H108" i="14"/>
  <c r="L358" i="10"/>
  <c r="H108" i="10"/>
  <c r="H108" i="9"/>
  <c r="L358" i="7"/>
  <c r="H108" i="7"/>
  <c r="L358" i="2"/>
  <c r="H108" i="2"/>
  <c r="L358" i="4"/>
  <c r="H108" i="4"/>
  <c r="L358" i="11"/>
  <c r="H108" i="11"/>
  <c r="G359" i="10"/>
  <c r="G360" i="9"/>
  <c r="G359" i="9"/>
  <c r="G360" i="10"/>
  <c r="G360" i="3"/>
  <c r="G359" i="14"/>
  <c r="G360" i="14"/>
  <c r="G360" i="8"/>
  <c r="G360" i="7"/>
  <c r="G360" i="2"/>
  <c r="G360" i="4"/>
  <c r="G360" i="5" s="1"/>
  <c r="L359" i="5"/>
  <c r="A358" i="5"/>
  <c r="N358" i="5"/>
  <c r="A359" i="5"/>
  <c r="N359" i="5"/>
  <c r="K358" i="12"/>
  <c r="K359" i="12"/>
  <c r="A358" i="12"/>
  <c r="A359" i="12"/>
  <c r="G360" i="6"/>
  <c r="L359" i="6"/>
  <c r="A358" i="6"/>
  <c r="N358" i="6"/>
  <c r="A359" i="6"/>
  <c r="N359" i="6"/>
  <c r="G359" i="12"/>
  <c r="D108" i="12"/>
  <c r="E108" i="12"/>
  <c r="F108" i="12"/>
  <c r="C108" i="12"/>
  <c r="H108" i="12"/>
  <c r="L358" i="6"/>
  <c r="L108" i="6" s="1"/>
  <c r="C108" i="5"/>
  <c r="D108" i="5"/>
  <c r="L358" i="5"/>
  <c r="H108" i="5"/>
  <c r="E108" i="5"/>
  <c r="F108" i="5"/>
  <c r="G360" i="12"/>
  <c r="G359" i="6"/>
  <c r="R107" i="15"/>
  <c r="N107" i="15"/>
  <c r="L357" i="15"/>
  <c r="A357" i="15"/>
  <c r="N357" i="9"/>
  <c r="A357" i="9"/>
  <c r="I107" i="13"/>
  <c r="D107" i="13"/>
  <c r="E107" i="13"/>
  <c r="F107" i="13"/>
  <c r="H107" i="13"/>
  <c r="C107" i="13"/>
  <c r="G357" i="13"/>
  <c r="K357" i="13"/>
  <c r="A357" i="13"/>
  <c r="L357" i="10"/>
  <c r="A357" i="10"/>
  <c r="I107" i="3"/>
  <c r="N357" i="3"/>
  <c r="A357" i="3"/>
  <c r="I107" i="14"/>
  <c r="N357" i="14"/>
  <c r="A357" i="14"/>
  <c r="G358" i="9"/>
  <c r="G358" i="10"/>
  <c r="G358" i="3"/>
  <c r="G358" i="14"/>
  <c r="L357" i="14"/>
  <c r="I107" i="9"/>
  <c r="I107" i="10"/>
  <c r="L357" i="8"/>
  <c r="N357" i="8"/>
  <c r="A357" i="8"/>
  <c r="I107" i="7"/>
  <c r="L357" i="7"/>
  <c r="N357" i="7"/>
  <c r="A357" i="7"/>
  <c r="G358" i="8"/>
  <c r="G358" i="7"/>
  <c r="I107" i="8"/>
  <c r="N357" i="1"/>
  <c r="A357" i="1"/>
  <c r="I107" i="11"/>
  <c r="D107" i="11"/>
  <c r="E107" i="11"/>
  <c r="F107" i="11"/>
  <c r="G107" i="11"/>
  <c r="C107" i="11"/>
  <c r="L357" i="11"/>
  <c r="N357" i="11"/>
  <c r="A357" i="11"/>
  <c r="N357" i="2"/>
  <c r="A357" i="2"/>
  <c r="L357" i="5"/>
  <c r="N357" i="4"/>
  <c r="A357" i="4"/>
  <c r="N357" i="5"/>
  <c r="A357" i="5"/>
  <c r="K357" i="12"/>
  <c r="A357" i="12"/>
  <c r="I107" i="6"/>
  <c r="L357" i="6"/>
  <c r="N357" i="6"/>
  <c r="A357" i="6"/>
  <c r="G358" i="1"/>
  <c r="I107" i="2"/>
  <c r="G358" i="2"/>
  <c r="G357" i="4"/>
  <c r="G357" i="5" s="1"/>
  <c r="G358" i="4"/>
  <c r="G358" i="5" s="1"/>
  <c r="G358" i="12"/>
  <c r="I107" i="12"/>
  <c r="H107" i="4"/>
  <c r="I107" i="4"/>
  <c r="L357" i="2"/>
  <c r="I107" i="1"/>
  <c r="G358" i="6"/>
  <c r="L357" i="4"/>
  <c r="I107" i="5"/>
  <c r="A356" i="15"/>
  <c r="L356" i="15"/>
  <c r="G357" i="9"/>
  <c r="A356" i="9"/>
  <c r="N356" i="9"/>
  <c r="G356" i="13"/>
  <c r="A356" i="13"/>
  <c r="K356" i="13"/>
  <c r="G357" i="10"/>
  <c r="L356" i="10"/>
  <c r="A356" i="10"/>
  <c r="G357" i="3"/>
  <c r="A356" i="3"/>
  <c r="N356" i="3"/>
  <c r="G357" i="14"/>
  <c r="L356" i="14"/>
  <c r="A356" i="14"/>
  <c r="N356" i="14"/>
  <c r="G357" i="8"/>
  <c r="L356" i="8"/>
  <c r="A356" i="8"/>
  <c r="N356" i="8"/>
  <c r="G357" i="7"/>
  <c r="L356" i="7"/>
  <c r="A356" i="7"/>
  <c r="N356" i="7"/>
  <c r="G357" i="1"/>
  <c r="A356" i="1"/>
  <c r="N356" i="1"/>
  <c r="L356" i="11"/>
  <c r="A356" i="11"/>
  <c r="N356" i="11"/>
  <c r="G357" i="2"/>
  <c r="L356" i="2"/>
  <c r="A356" i="2"/>
  <c r="N356" i="2"/>
  <c r="L356" i="4"/>
  <c r="A356" i="4"/>
  <c r="N356" i="4"/>
  <c r="A356" i="5"/>
  <c r="N356" i="5"/>
  <c r="G357" i="12"/>
  <c r="A356" i="12"/>
  <c r="K356" i="12"/>
  <c r="G357" i="6"/>
  <c r="L356" i="6"/>
  <c r="A356" i="6"/>
  <c r="N356" i="6"/>
  <c r="L356" i="5"/>
  <c r="A355" i="15"/>
  <c r="L355" i="15"/>
  <c r="G356" i="9"/>
  <c r="H107" i="9"/>
  <c r="F107" i="9"/>
  <c r="E107" i="9"/>
  <c r="D107" i="9"/>
  <c r="C107" i="9"/>
  <c r="A355" i="9"/>
  <c r="N355" i="9"/>
  <c r="A355" i="13"/>
  <c r="G355" i="13"/>
  <c r="K355" i="13"/>
  <c r="C107" i="10"/>
  <c r="F107" i="10"/>
  <c r="E107" i="10"/>
  <c r="D107" i="10"/>
  <c r="A355" i="10"/>
  <c r="F107" i="3"/>
  <c r="E107" i="3"/>
  <c r="D107" i="3"/>
  <c r="C107" i="3"/>
  <c r="A355" i="3"/>
  <c r="N355" i="3"/>
  <c r="G356" i="14"/>
  <c r="F107" i="14"/>
  <c r="E107" i="14"/>
  <c r="D107" i="14"/>
  <c r="C107" i="14"/>
  <c r="A355" i="14"/>
  <c r="N355" i="14"/>
  <c r="H107" i="8"/>
  <c r="F107" i="8"/>
  <c r="E107" i="8"/>
  <c r="D107" i="8"/>
  <c r="C107" i="8"/>
  <c r="N355" i="8"/>
  <c r="A355" i="8"/>
  <c r="F107" i="7"/>
  <c r="E107" i="7"/>
  <c r="D107" i="7"/>
  <c r="C107" i="7"/>
  <c r="A355" i="7"/>
  <c r="N355" i="7"/>
  <c r="H107" i="1"/>
  <c r="F107" i="1"/>
  <c r="E107" i="1"/>
  <c r="D107" i="1"/>
  <c r="C107" i="1"/>
  <c r="A355" i="1"/>
  <c r="N355" i="1"/>
  <c r="N355" i="11"/>
  <c r="A355" i="11"/>
  <c r="G356" i="2"/>
  <c r="H107" i="2"/>
  <c r="F107" i="2"/>
  <c r="E107" i="2"/>
  <c r="D107" i="2"/>
  <c r="C107" i="2"/>
  <c r="N355" i="2"/>
  <c r="A355" i="2"/>
  <c r="L355" i="5"/>
  <c r="F107" i="4"/>
  <c r="E107" i="4"/>
  <c r="D107" i="4"/>
  <c r="C107" i="4"/>
  <c r="N354" i="6"/>
  <c r="N355" i="6"/>
  <c r="A355" i="6"/>
  <c r="K355" i="12"/>
  <c r="A355" i="12"/>
  <c r="N355" i="5"/>
  <c r="A355" i="5"/>
  <c r="N355" i="4"/>
  <c r="A355" i="4"/>
  <c r="H107" i="12"/>
  <c r="F107" i="12"/>
  <c r="E107" i="12"/>
  <c r="D107" i="12"/>
  <c r="C107" i="12"/>
  <c r="E107" i="5"/>
  <c r="F107" i="5"/>
  <c r="G355" i="14"/>
  <c r="L355" i="10"/>
  <c r="H107" i="10"/>
  <c r="G356" i="10"/>
  <c r="G356" i="3"/>
  <c r="H107" i="3"/>
  <c r="L355" i="14"/>
  <c r="H107" i="14"/>
  <c r="G356" i="8"/>
  <c r="L355" i="8"/>
  <c r="G356" i="7"/>
  <c r="L355" i="7"/>
  <c r="H107" i="7"/>
  <c r="G356" i="1"/>
  <c r="L107" i="1"/>
  <c r="L355" i="11"/>
  <c r="H107" i="11"/>
  <c r="C107" i="5"/>
  <c r="G356" i="4"/>
  <c r="G356" i="5" s="1"/>
  <c r="D107" i="5"/>
  <c r="G356" i="12"/>
  <c r="L355" i="6"/>
  <c r="G356" i="6"/>
  <c r="H107" i="5"/>
  <c r="L355" i="2"/>
  <c r="L355" i="4"/>
  <c r="G354" i="13"/>
  <c r="G353" i="13"/>
  <c r="G352" i="13"/>
  <c r="G351" i="13"/>
  <c r="G350" i="13"/>
  <c r="R106" i="15"/>
  <c r="R105" i="15"/>
  <c r="N106" i="15"/>
  <c r="N105" i="15"/>
  <c r="I106" i="13"/>
  <c r="H106" i="13"/>
  <c r="F106" i="13"/>
  <c r="E106" i="13"/>
  <c r="D106" i="13"/>
  <c r="C106" i="13"/>
  <c r="I105" i="13"/>
  <c r="H105" i="13"/>
  <c r="F105" i="13"/>
  <c r="E105" i="13"/>
  <c r="D105" i="13"/>
  <c r="C105" i="13"/>
  <c r="I106" i="11"/>
  <c r="G106" i="11"/>
  <c r="F106" i="11"/>
  <c r="E106" i="11"/>
  <c r="D106" i="11"/>
  <c r="C106" i="11"/>
  <c r="I105" i="11"/>
  <c r="G105" i="11"/>
  <c r="F105" i="11"/>
  <c r="E105" i="11"/>
  <c r="D105" i="11"/>
  <c r="C105" i="11"/>
  <c r="A354" i="15"/>
  <c r="L354" i="15"/>
  <c r="A354" i="9"/>
  <c r="N354" i="9"/>
  <c r="A354" i="13"/>
  <c r="K354" i="13"/>
  <c r="G355" i="10"/>
  <c r="L354" i="10"/>
  <c r="A354" i="10"/>
  <c r="G355" i="3"/>
  <c r="A354" i="3"/>
  <c r="N354" i="3"/>
  <c r="A354" i="14"/>
  <c r="L354" i="14"/>
  <c r="I106" i="14"/>
  <c r="N354" i="14"/>
  <c r="G355" i="8"/>
  <c r="L354" i="8"/>
  <c r="A354" i="8"/>
  <c r="N354" i="8"/>
  <c r="G355" i="7"/>
  <c r="L354" i="7"/>
  <c r="A354" i="7"/>
  <c r="N354" i="7"/>
  <c r="G355" i="1"/>
  <c r="A354" i="1"/>
  <c r="N354" i="1"/>
  <c r="L354" i="11"/>
  <c r="N352" i="11"/>
  <c r="N353" i="11"/>
  <c r="N354" i="11"/>
  <c r="G355" i="2"/>
  <c r="L354" i="2"/>
  <c r="A354" i="2"/>
  <c r="N354" i="2"/>
  <c r="G355" i="4"/>
  <c r="A354" i="4"/>
  <c r="N354" i="4"/>
  <c r="A354" i="5"/>
  <c r="N354" i="5"/>
  <c r="G355" i="12"/>
  <c r="A354" i="12"/>
  <c r="K354" i="12"/>
  <c r="G355" i="6"/>
  <c r="A354" i="6"/>
  <c r="I106" i="9"/>
  <c r="G355" i="9"/>
  <c r="I106" i="2"/>
  <c r="I106" i="7"/>
  <c r="I106" i="6"/>
  <c r="I106" i="3"/>
  <c r="I106" i="12"/>
  <c r="I106" i="5"/>
  <c r="I106" i="1"/>
  <c r="I106" i="8"/>
  <c r="I106" i="10"/>
  <c r="I106" i="4"/>
  <c r="L354" i="4"/>
  <c r="L354" i="5"/>
  <c r="L354" i="6"/>
  <c r="A352" i="11"/>
  <c r="A353" i="11"/>
  <c r="A354" i="11"/>
  <c r="A352" i="15"/>
  <c r="L352" i="15"/>
  <c r="A353" i="15"/>
  <c r="L353" i="15"/>
  <c r="G354" i="9"/>
  <c r="I105" i="9"/>
  <c r="G349" i="9"/>
  <c r="N352" i="9"/>
  <c r="N353" i="9"/>
  <c r="A352" i="9"/>
  <c r="A353" i="9"/>
  <c r="K352" i="13"/>
  <c r="K353" i="13"/>
  <c r="A352" i="13"/>
  <c r="A353" i="13"/>
  <c r="A352" i="10"/>
  <c r="A353" i="10"/>
  <c r="G354" i="10"/>
  <c r="L353" i="10"/>
  <c r="I105" i="10"/>
  <c r="G354" i="3"/>
  <c r="I105" i="3"/>
  <c r="A352" i="3"/>
  <c r="A353" i="3"/>
  <c r="N352" i="3"/>
  <c r="N353" i="3"/>
  <c r="F106" i="14"/>
  <c r="L353" i="14"/>
  <c r="G354" i="14"/>
  <c r="L352" i="14"/>
  <c r="N352" i="14"/>
  <c r="N353" i="14"/>
  <c r="A352" i="14"/>
  <c r="A353" i="14"/>
  <c r="A352" i="8"/>
  <c r="A353" i="8"/>
  <c r="N352" i="8"/>
  <c r="N353" i="8"/>
  <c r="L353" i="8"/>
  <c r="G354" i="8"/>
  <c r="I105" i="8"/>
  <c r="A352" i="7"/>
  <c r="A353" i="7"/>
  <c r="N352" i="7"/>
  <c r="N353" i="7"/>
  <c r="G354" i="7"/>
  <c r="L353" i="7"/>
  <c r="I105" i="7"/>
  <c r="G349" i="7"/>
  <c r="A352" i="1"/>
  <c r="A353" i="1"/>
  <c r="N352" i="1"/>
  <c r="N353" i="1"/>
  <c r="G354" i="1"/>
  <c r="G349" i="1"/>
  <c r="C106" i="10"/>
  <c r="H106" i="10"/>
  <c r="G349" i="3"/>
  <c r="G349" i="8"/>
  <c r="D106" i="8"/>
  <c r="H106" i="8"/>
  <c r="F106" i="10"/>
  <c r="D106" i="9"/>
  <c r="G353" i="9"/>
  <c r="E106" i="9"/>
  <c r="C106" i="3"/>
  <c r="G353" i="3"/>
  <c r="C106" i="7"/>
  <c r="H106" i="7"/>
  <c r="C106" i="1"/>
  <c r="H106" i="1"/>
  <c r="F106" i="7"/>
  <c r="D106" i="3"/>
  <c r="H106" i="3"/>
  <c r="F106" i="1"/>
  <c r="E106" i="8"/>
  <c r="G350" i="9"/>
  <c r="H106" i="14"/>
  <c r="C106" i="14"/>
  <c r="D105" i="7"/>
  <c r="D105" i="10"/>
  <c r="D105" i="1"/>
  <c r="D105" i="8"/>
  <c r="G352" i="10"/>
  <c r="E105" i="10"/>
  <c r="C105" i="9"/>
  <c r="G353" i="1"/>
  <c r="F105" i="1"/>
  <c r="E106" i="1"/>
  <c r="H105" i="1"/>
  <c r="C105" i="7"/>
  <c r="H105" i="7"/>
  <c r="E106" i="7"/>
  <c r="G353" i="8"/>
  <c r="F105" i="8"/>
  <c r="C106" i="8"/>
  <c r="L352" i="8"/>
  <c r="D106" i="14"/>
  <c r="E105" i="3"/>
  <c r="F106" i="3"/>
  <c r="C105" i="10"/>
  <c r="H105" i="10"/>
  <c r="E106" i="10"/>
  <c r="G351" i="9"/>
  <c r="E105" i="9"/>
  <c r="C106" i="9"/>
  <c r="H106" i="9"/>
  <c r="C105" i="1"/>
  <c r="G352" i="1"/>
  <c r="I105" i="1"/>
  <c r="C105" i="8"/>
  <c r="F105" i="3"/>
  <c r="F105" i="9"/>
  <c r="G352" i="7"/>
  <c r="E105" i="7"/>
  <c r="H105" i="8"/>
  <c r="C105" i="3"/>
  <c r="H105" i="9"/>
  <c r="E105" i="1"/>
  <c r="D106" i="1"/>
  <c r="G353" i="7"/>
  <c r="F105" i="7"/>
  <c r="G351" i="7"/>
  <c r="D106" i="7"/>
  <c r="L352" i="7"/>
  <c r="E105" i="8"/>
  <c r="F106" i="8"/>
  <c r="E106" i="14"/>
  <c r="D105" i="3"/>
  <c r="G351" i="3"/>
  <c r="E106" i="3"/>
  <c r="H105" i="3"/>
  <c r="G353" i="10"/>
  <c r="F105" i="10"/>
  <c r="G351" i="10"/>
  <c r="D106" i="10"/>
  <c r="L352" i="10"/>
  <c r="D105" i="9"/>
  <c r="F106" i="9"/>
  <c r="G353" i="14"/>
  <c r="G352" i="9"/>
  <c r="G350" i="10"/>
  <c r="G349" i="10"/>
  <c r="G350" i="8"/>
  <c r="G352" i="3"/>
  <c r="G350" i="3"/>
  <c r="G351" i="8"/>
  <c r="G352" i="8"/>
  <c r="G350" i="7"/>
  <c r="G351" i="1"/>
  <c r="G350" i="1"/>
  <c r="L106" i="1"/>
  <c r="L353" i="11"/>
  <c r="A352" i="2"/>
  <c r="A353" i="2"/>
  <c r="N352" i="2"/>
  <c r="N353" i="2"/>
  <c r="G354" i="2"/>
  <c r="I105" i="2"/>
  <c r="G349" i="2"/>
  <c r="L353" i="2"/>
  <c r="H106" i="2"/>
  <c r="F106" i="2"/>
  <c r="C106" i="2"/>
  <c r="D106" i="2"/>
  <c r="F105" i="2"/>
  <c r="L352" i="2"/>
  <c r="C105" i="2"/>
  <c r="H105" i="2"/>
  <c r="H105" i="11"/>
  <c r="E105" i="2"/>
  <c r="L352" i="11"/>
  <c r="H106" i="11"/>
  <c r="D105" i="2"/>
  <c r="E106" i="2"/>
  <c r="G350" i="2"/>
  <c r="G353" i="2"/>
  <c r="G352" i="2"/>
  <c r="G351" i="2"/>
  <c r="L351" i="4"/>
  <c r="L353" i="4"/>
  <c r="L353" i="5"/>
  <c r="H106" i="4"/>
  <c r="L352" i="4"/>
  <c r="L349" i="4"/>
  <c r="H105" i="4"/>
  <c r="L350" i="5"/>
  <c r="L350" i="4"/>
  <c r="L351" i="5"/>
  <c r="N352" i="4"/>
  <c r="N353" i="4"/>
  <c r="A352" i="4"/>
  <c r="A353" i="4"/>
  <c r="H106" i="5"/>
  <c r="G350" i="4"/>
  <c r="G350" i="5" s="1"/>
  <c r="G354" i="4"/>
  <c r="G354" i="5" s="1"/>
  <c r="G351" i="4"/>
  <c r="G351" i="5" s="1"/>
  <c r="E106" i="4"/>
  <c r="L352" i="5"/>
  <c r="I105" i="4"/>
  <c r="G352" i="4"/>
  <c r="G352" i="5" s="1"/>
  <c r="I105" i="5"/>
  <c r="C106" i="4"/>
  <c r="G353" i="4"/>
  <c r="H105" i="5"/>
  <c r="F105" i="4"/>
  <c r="C105" i="4"/>
  <c r="D106" i="5"/>
  <c r="D106" i="4"/>
  <c r="F106" i="5"/>
  <c r="D105" i="4"/>
  <c r="E106" i="5"/>
  <c r="E105" i="4"/>
  <c r="F106" i="4"/>
  <c r="G349" i="4"/>
  <c r="C105" i="5"/>
  <c r="D105" i="5"/>
  <c r="C106" i="5"/>
  <c r="E105" i="5"/>
  <c r="F105" i="5"/>
  <c r="N352" i="5"/>
  <c r="N353" i="5"/>
  <c r="A352" i="5"/>
  <c r="A353" i="5"/>
  <c r="G354" i="12"/>
  <c r="K353" i="12"/>
  <c r="A353" i="12"/>
  <c r="K352" i="12"/>
  <c r="A352" i="12"/>
  <c r="K351" i="12"/>
  <c r="A351" i="12"/>
  <c r="K350" i="12"/>
  <c r="A350" i="12"/>
  <c r="K349" i="12"/>
  <c r="A349" i="12"/>
  <c r="G354" i="6"/>
  <c r="L353" i="6"/>
  <c r="N352" i="6"/>
  <c r="N353" i="6"/>
  <c r="A352" i="6"/>
  <c r="A353" i="6"/>
  <c r="L350" i="6"/>
  <c r="G351" i="6"/>
  <c r="G353" i="6"/>
  <c r="L349" i="6"/>
  <c r="F106" i="12"/>
  <c r="C106" i="12"/>
  <c r="H106" i="12"/>
  <c r="G352" i="6"/>
  <c r="G106" i="6" s="1"/>
  <c r="L352" i="6"/>
  <c r="F105" i="12"/>
  <c r="G351" i="12"/>
  <c r="D106" i="12"/>
  <c r="G353" i="12"/>
  <c r="I105" i="6"/>
  <c r="D105" i="12"/>
  <c r="G352" i="12"/>
  <c r="I105" i="12"/>
  <c r="E105" i="12"/>
  <c r="C105" i="12"/>
  <c r="H105" i="12"/>
  <c r="E106" i="12"/>
  <c r="G350" i="12"/>
  <c r="G349" i="12"/>
  <c r="G350" i="6"/>
  <c r="G349" i="6"/>
  <c r="C105" i="14"/>
  <c r="F105" i="14"/>
  <c r="G352" i="14"/>
  <c r="I105" i="14"/>
  <c r="E105" i="14"/>
  <c r="D105" i="14"/>
  <c r="H105" i="14"/>
  <c r="A41" i="15"/>
  <c r="A40" i="15"/>
  <c r="A39" i="15"/>
  <c r="A38" i="15"/>
  <c r="A37" i="15"/>
  <c r="A36" i="15"/>
  <c r="A35" i="15"/>
  <c r="A34" i="15"/>
  <c r="A33" i="15"/>
  <c r="A32" i="15"/>
  <c r="A31" i="15"/>
  <c r="N41" i="9"/>
  <c r="A41" i="9"/>
  <c r="N40" i="9"/>
  <c r="A40" i="9"/>
  <c r="N39" i="9"/>
  <c r="A39" i="9"/>
  <c r="N38" i="9"/>
  <c r="A38" i="9"/>
  <c r="N37" i="9"/>
  <c r="A37" i="9"/>
  <c r="N36" i="9"/>
  <c r="A36" i="9"/>
  <c r="N35" i="9"/>
  <c r="A35" i="9"/>
  <c r="N34" i="9"/>
  <c r="A34" i="9"/>
  <c r="N33" i="9"/>
  <c r="A33" i="9"/>
  <c r="N32" i="9"/>
  <c r="A32" i="9"/>
  <c r="N31" i="9"/>
  <c r="A31" i="9"/>
  <c r="A41" i="13"/>
  <c r="A40" i="13"/>
  <c r="A39" i="13"/>
  <c r="A38" i="13"/>
  <c r="A37" i="13"/>
  <c r="A36" i="13"/>
  <c r="A35" i="13"/>
  <c r="A34" i="13"/>
  <c r="A33" i="13"/>
  <c r="A32" i="13"/>
  <c r="A31" i="13"/>
  <c r="N41" i="10"/>
  <c r="A41" i="10"/>
  <c r="N40" i="10"/>
  <c r="A40" i="10"/>
  <c r="N39" i="10"/>
  <c r="A39" i="10"/>
  <c r="N38" i="10"/>
  <c r="A38" i="10"/>
  <c r="N37" i="10"/>
  <c r="A37" i="10"/>
  <c r="N36" i="10"/>
  <c r="A36" i="10"/>
  <c r="N35" i="10"/>
  <c r="A35" i="10"/>
  <c r="N34" i="10"/>
  <c r="A34" i="10"/>
  <c r="N33" i="10"/>
  <c r="A33" i="10"/>
  <c r="N32" i="10"/>
  <c r="A32" i="10"/>
  <c r="N31" i="10"/>
  <c r="A31" i="10"/>
  <c r="A41" i="3"/>
  <c r="A40" i="3"/>
  <c r="A39" i="3"/>
  <c r="A38" i="3"/>
  <c r="A37" i="3"/>
  <c r="A36" i="3"/>
  <c r="A35" i="3"/>
  <c r="A34" i="3"/>
  <c r="A33" i="3"/>
  <c r="A32" i="3"/>
  <c r="A31" i="3"/>
  <c r="N41" i="8"/>
  <c r="A41" i="8"/>
  <c r="N40" i="8"/>
  <c r="A40" i="8"/>
  <c r="N39" i="8"/>
  <c r="A39" i="8"/>
  <c r="N38" i="8"/>
  <c r="A38" i="8"/>
  <c r="N37" i="8"/>
  <c r="A37" i="8"/>
  <c r="N36" i="8"/>
  <c r="A36" i="8"/>
  <c r="N35" i="8"/>
  <c r="A35" i="8"/>
  <c r="N34" i="8"/>
  <c r="A34" i="8"/>
  <c r="N33" i="8"/>
  <c r="A33" i="8"/>
  <c r="N32" i="8"/>
  <c r="A32" i="8"/>
  <c r="N31" i="8"/>
  <c r="A31" i="8"/>
  <c r="A41" i="7"/>
  <c r="A40" i="7"/>
  <c r="A39" i="7"/>
  <c r="A38" i="7"/>
  <c r="A37" i="7"/>
  <c r="A36" i="7"/>
  <c r="A35" i="7"/>
  <c r="A34" i="7"/>
  <c r="A33" i="7"/>
  <c r="A32" i="7"/>
  <c r="A31" i="7"/>
  <c r="N31" i="1"/>
  <c r="N41" i="11"/>
  <c r="A41" i="11"/>
  <c r="N40" i="11"/>
  <c r="A40" i="11"/>
  <c r="N39" i="11"/>
  <c r="A39" i="11"/>
  <c r="N38" i="11"/>
  <c r="A38" i="11"/>
  <c r="N37" i="11"/>
  <c r="A37" i="11"/>
  <c r="N36" i="11"/>
  <c r="A36" i="11"/>
  <c r="N35" i="11"/>
  <c r="A35" i="11"/>
  <c r="N34" i="11"/>
  <c r="A34" i="11"/>
  <c r="N33" i="11"/>
  <c r="A33" i="11"/>
  <c r="N32" i="11"/>
  <c r="A32" i="11"/>
  <c r="N31" i="11"/>
  <c r="A31" i="11"/>
  <c r="N41" i="2"/>
  <c r="A41" i="2"/>
  <c r="A40" i="2"/>
  <c r="A39" i="2"/>
  <c r="A38" i="2"/>
  <c r="A37" i="2"/>
  <c r="A36" i="2"/>
  <c r="A35" i="2"/>
  <c r="A34" i="2"/>
  <c r="A33" i="2"/>
  <c r="A32" i="2"/>
  <c r="A31" i="2"/>
  <c r="A351" i="15"/>
  <c r="L351" i="15"/>
  <c r="A351" i="9"/>
  <c r="N351" i="9"/>
  <c r="A351" i="13"/>
  <c r="K351" i="13"/>
  <c r="A351" i="10"/>
  <c r="A351" i="3"/>
  <c r="N351" i="3"/>
  <c r="A351" i="14"/>
  <c r="N351" i="14"/>
  <c r="A351" i="8"/>
  <c r="N351" i="8"/>
  <c r="A351" i="7"/>
  <c r="N351" i="7"/>
  <c r="A351" i="1"/>
  <c r="N351" i="1"/>
  <c r="A351" i="11"/>
  <c r="N351" i="11"/>
  <c r="A351" i="2"/>
  <c r="N351" i="2"/>
  <c r="A351" i="4"/>
  <c r="N351" i="4"/>
  <c r="A351" i="5"/>
  <c r="N351" i="5"/>
  <c r="A351" i="6"/>
  <c r="N351" i="6"/>
  <c r="A350" i="15"/>
  <c r="L350" i="15"/>
  <c r="A350" i="9"/>
  <c r="N350" i="9"/>
  <c r="A350" i="13"/>
  <c r="K350" i="13"/>
  <c r="A350" i="10"/>
  <c r="L350" i="10"/>
  <c r="A350" i="3"/>
  <c r="N350" i="3"/>
  <c r="A350" i="14"/>
  <c r="L350" i="14"/>
  <c r="N350" i="14"/>
  <c r="A350" i="8"/>
  <c r="L350" i="8"/>
  <c r="N350" i="8"/>
  <c r="A350" i="7"/>
  <c r="L350" i="7"/>
  <c r="N350" i="7"/>
  <c r="A350" i="2"/>
  <c r="L350" i="2"/>
  <c r="N350" i="2"/>
  <c r="A350" i="1"/>
  <c r="N350" i="1"/>
  <c r="A350" i="11"/>
  <c r="L350" i="11"/>
  <c r="N350" i="11"/>
  <c r="A350" i="4"/>
  <c r="N350" i="4"/>
  <c r="A350" i="5"/>
  <c r="N350" i="5"/>
  <c r="A350" i="6"/>
  <c r="N350" i="6"/>
  <c r="A30" i="13"/>
  <c r="N41" i="5"/>
  <c r="A41" i="5"/>
  <c r="N40" i="5"/>
  <c r="A40" i="5"/>
  <c r="N39" i="5"/>
  <c r="A39" i="5"/>
  <c r="N38" i="5"/>
  <c r="A38" i="5"/>
  <c r="N37" i="5"/>
  <c r="A37" i="5"/>
  <c r="N36" i="5"/>
  <c r="A36" i="5"/>
  <c r="N35" i="5"/>
  <c r="A35" i="5"/>
  <c r="N34" i="5"/>
  <c r="A34" i="5"/>
  <c r="N33" i="5"/>
  <c r="A33" i="5"/>
  <c r="N32" i="5"/>
  <c r="A32" i="5"/>
  <c r="N31" i="5"/>
  <c r="A31" i="5"/>
  <c r="A41" i="12"/>
  <c r="A40" i="12"/>
  <c r="A39" i="12"/>
  <c r="A38" i="12"/>
  <c r="A37" i="12"/>
  <c r="A36" i="12"/>
  <c r="A35" i="12"/>
  <c r="A34" i="12"/>
  <c r="A33" i="12"/>
  <c r="A32" i="12"/>
  <c r="A31" i="12"/>
  <c r="A40" i="6"/>
  <c r="A41" i="6"/>
  <c r="L349" i="15"/>
  <c r="A349" i="15"/>
  <c r="L348" i="15"/>
  <c r="A348" i="15"/>
  <c r="N349" i="9"/>
  <c r="A349" i="9"/>
  <c r="N348" i="9"/>
  <c r="A348" i="9"/>
  <c r="K349" i="13"/>
  <c r="G349" i="13"/>
  <c r="A349" i="13"/>
  <c r="K348" i="13"/>
  <c r="A348" i="13"/>
  <c r="A349" i="10"/>
  <c r="N348" i="10"/>
  <c r="A348" i="10"/>
  <c r="N349" i="3"/>
  <c r="A349" i="3"/>
  <c r="N348" i="3"/>
  <c r="A348" i="3"/>
  <c r="N349" i="14"/>
  <c r="G350" i="14"/>
  <c r="A349" i="14"/>
  <c r="N348" i="14"/>
  <c r="A348" i="14"/>
  <c r="N349" i="8"/>
  <c r="A349" i="8"/>
  <c r="N348" i="8"/>
  <c r="A348" i="8"/>
  <c r="N349" i="7"/>
  <c r="A349" i="7"/>
  <c r="N348" i="7"/>
  <c r="A348" i="7"/>
  <c r="N349" i="1"/>
  <c r="A349" i="1"/>
  <c r="N348" i="1"/>
  <c r="A348" i="1"/>
  <c r="N349" i="11"/>
  <c r="A349" i="11"/>
  <c r="N348" i="11"/>
  <c r="A348" i="11"/>
  <c r="N349" i="2"/>
  <c r="A349" i="2"/>
  <c r="N348" i="2"/>
  <c r="A348" i="2"/>
  <c r="N349" i="4"/>
  <c r="A349" i="4"/>
  <c r="N348" i="4"/>
  <c r="A348" i="4"/>
  <c r="N348" i="6"/>
  <c r="A348" i="6"/>
  <c r="K348" i="12"/>
  <c r="A348" i="12"/>
  <c r="N349" i="5"/>
  <c r="A349" i="5"/>
  <c r="N348" i="5"/>
  <c r="A348" i="5"/>
  <c r="N349" i="6"/>
  <c r="A349" i="6"/>
  <c r="L349" i="10"/>
  <c r="L349" i="8"/>
  <c r="L349" i="2"/>
  <c r="L349" i="11"/>
  <c r="L349" i="7"/>
  <c r="L349" i="14"/>
  <c r="L30" i="15"/>
  <c r="N103" i="15"/>
  <c r="N102" i="15"/>
  <c r="N101" i="15"/>
  <c r="N100" i="15"/>
  <c r="I103" i="13"/>
  <c r="H103" i="13"/>
  <c r="F103" i="13"/>
  <c r="E103" i="13"/>
  <c r="D103" i="13"/>
  <c r="C103" i="13"/>
  <c r="A30" i="7"/>
  <c r="I103" i="11"/>
  <c r="I16" i="11" s="1"/>
  <c r="G103" i="11"/>
  <c r="F103" i="11"/>
  <c r="E103" i="11"/>
  <c r="D103" i="11"/>
  <c r="C103" i="11"/>
  <c r="G103" i="13"/>
  <c r="G349" i="14"/>
  <c r="I103" i="5"/>
  <c r="I16" i="5" s="1"/>
  <c r="I103" i="6"/>
  <c r="I16" i="6" s="1"/>
  <c r="I103" i="4"/>
  <c r="I16" i="4" s="1"/>
  <c r="I103" i="7"/>
  <c r="I16" i="7" s="1"/>
  <c r="I103" i="9"/>
  <c r="I16" i="9" s="1"/>
  <c r="I103" i="8"/>
  <c r="I16" i="8" s="1"/>
  <c r="I103" i="14"/>
  <c r="I16" i="14" s="1"/>
  <c r="I103" i="3"/>
  <c r="I16" i="3" s="1"/>
  <c r="I103" i="2"/>
  <c r="I16" i="2" s="1"/>
  <c r="I103" i="12"/>
  <c r="I16" i="12" s="1"/>
  <c r="I103" i="1"/>
  <c r="I16" i="1" s="1"/>
  <c r="J16" i="15"/>
  <c r="I103" i="10"/>
  <c r="I16" i="10" s="1"/>
  <c r="D103" i="7"/>
  <c r="L103" i="7"/>
  <c r="E103" i="2"/>
  <c r="E103" i="5"/>
  <c r="E103" i="12"/>
  <c r="C103" i="5"/>
  <c r="L103" i="4"/>
  <c r="H103" i="4"/>
  <c r="C103" i="4"/>
  <c r="L103" i="2"/>
  <c r="H103" i="2"/>
  <c r="C103" i="2"/>
  <c r="E103" i="1"/>
  <c r="F103" i="7"/>
  <c r="F103" i="8"/>
  <c r="F103" i="14"/>
  <c r="E103" i="4"/>
  <c r="C103" i="1"/>
  <c r="H103" i="12"/>
  <c r="C103" i="12"/>
  <c r="L103" i="5"/>
  <c r="H103" i="5"/>
  <c r="F103" i="12"/>
  <c r="F103" i="5"/>
  <c r="F103" i="4"/>
  <c r="F103" i="2"/>
  <c r="D103" i="1"/>
  <c r="E103" i="7"/>
  <c r="E103" i="8"/>
  <c r="L103" i="1"/>
  <c r="H103" i="1"/>
  <c r="D103" i="8"/>
  <c r="D103" i="12"/>
  <c r="D103" i="5"/>
  <c r="D103" i="4"/>
  <c r="D103" i="2"/>
  <c r="F103" i="1"/>
  <c r="H103" i="7"/>
  <c r="C103" i="7"/>
  <c r="L103" i="8"/>
  <c r="H103" i="8"/>
  <c r="C103" i="8"/>
  <c r="H103" i="3"/>
  <c r="C103" i="3"/>
  <c r="H103" i="9"/>
  <c r="F103" i="9"/>
  <c r="D103" i="9"/>
  <c r="C103" i="9"/>
  <c r="E103" i="9"/>
  <c r="L103" i="10"/>
  <c r="H103" i="10"/>
  <c r="E103" i="10"/>
  <c r="C103" i="10"/>
  <c r="F103" i="10"/>
  <c r="D103" i="10"/>
  <c r="F103" i="3"/>
  <c r="E103" i="3"/>
  <c r="D103" i="3"/>
  <c r="D103" i="14"/>
  <c r="H103" i="14"/>
  <c r="C103" i="14"/>
  <c r="L103" i="14"/>
  <c r="E103" i="14"/>
  <c r="L103" i="11"/>
  <c r="H103" i="11"/>
  <c r="I102" i="13"/>
  <c r="H102" i="13"/>
  <c r="G102" i="13"/>
  <c r="F102" i="13"/>
  <c r="E102" i="13"/>
  <c r="D102" i="13"/>
  <c r="C102" i="13"/>
  <c r="I101" i="13"/>
  <c r="H101" i="13"/>
  <c r="G101" i="13"/>
  <c r="F101" i="13"/>
  <c r="E101" i="13"/>
  <c r="D101" i="13"/>
  <c r="C101" i="13"/>
  <c r="I100" i="13"/>
  <c r="H100" i="13"/>
  <c r="F100" i="13"/>
  <c r="E100" i="13"/>
  <c r="D100" i="13"/>
  <c r="C100" i="13"/>
  <c r="I102" i="10"/>
  <c r="I102" i="8"/>
  <c r="G103" i="14"/>
  <c r="G103" i="3"/>
  <c r="G103" i="9"/>
  <c r="G103" i="10"/>
  <c r="G103" i="8"/>
  <c r="I102" i="14"/>
  <c r="I102" i="3"/>
  <c r="I102" i="9"/>
  <c r="G103" i="7"/>
  <c r="G103" i="1"/>
  <c r="I102" i="11"/>
  <c r="G102" i="11"/>
  <c r="F102" i="11"/>
  <c r="E102" i="11"/>
  <c r="D102" i="11"/>
  <c r="C102" i="11"/>
  <c r="I101" i="11"/>
  <c r="G101" i="11"/>
  <c r="F101" i="11"/>
  <c r="E101" i="11"/>
  <c r="D101" i="11"/>
  <c r="C101" i="11"/>
  <c r="I100" i="11"/>
  <c r="G100" i="11"/>
  <c r="F100" i="11"/>
  <c r="E100" i="11"/>
  <c r="D100" i="11"/>
  <c r="C100" i="11"/>
  <c r="I102" i="1"/>
  <c r="I102" i="7"/>
  <c r="G103" i="2"/>
  <c r="I102" i="2"/>
  <c r="I102" i="4"/>
  <c r="G103" i="4"/>
  <c r="G103" i="5"/>
  <c r="G103" i="12"/>
  <c r="I102" i="5"/>
  <c r="I102" i="12"/>
  <c r="I102" i="6"/>
  <c r="L102" i="11"/>
  <c r="H102" i="11"/>
  <c r="I101" i="7"/>
  <c r="I101" i="1"/>
  <c r="I101" i="6"/>
  <c r="I101" i="8"/>
  <c r="I101" i="14"/>
  <c r="I101" i="3"/>
  <c r="I101" i="10"/>
  <c r="I101" i="9"/>
  <c r="I101" i="12"/>
  <c r="I101" i="5"/>
  <c r="I101" i="2"/>
  <c r="I101" i="4"/>
  <c r="H101" i="11"/>
  <c r="L101" i="11"/>
  <c r="I100" i="9"/>
  <c r="I100" i="8"/>
  <c r="I100" i="14"/>
  <c r="I100" i="3"/>
  <c r="I100" i="10"/>
  <c r="I100" i="1"/>
  <c r="I100" i="7"/>
  <c r="I100" i="5"/>
  <c r="I100" i="12"/>
  <c r="I100" i="4"/>
  <c r="I100" i="2"/>
  <c r="I100" i="6"/>
  <c r="L335" i="15"/>
  <c r="A335" i="15"/>
  <c r="N335" i="9"/>
  <c r="A335" i="9"/>
  <c r="K335" i="13"/>
  <c r="A335" i="13"/>
  <c r="N335" i="10"/>
  <c r="A335" i="10"/>
  <c r="N335" i="3"/>
  <c r="A335" i="3"/>
  <c r="N335" i="14"/>
  <c r="A335" i="14"/>
  <c r="N335" i="8"/>
  <c r="A335" i="8"/>
  <c r="N335" i="7"/>
  <c r="A335" i="7"/>
  <c r="N335" i="1"/>
  <c r="A335" i="1"/>
  <c r="N335" i="11"/>
  <c r="A335" i="11"/>
  <c r="N335" i="2"/>
  <c r="A335" i="2"/>
  <c r="N335" i="4"/>
  <c r="A335" i="4"/>
  <c r="N335" i="5"/>
  <c r="A335" i="5"/>
  <c r="G100" i="13"/>
  <c r="F100" i="8"/>
  <c r="D100" i="14"/>
  <c r="H100" i="8"/>
  <c r="C100" i="3"/>
  <c r="E100" i="10"/>
  <c r="C100" i="9"/>
  <c r="H100" i="9"/>
  <c r="D100" i="8"/>
  <c r="F100" i="14"/>
  <c r="D100" i="3"/>
  <c r="F100" i="10"/>
  <c r="D100" i="9"/>
  <c r="F100" i="3"/>
  <c r="D100" i="10"/>
  <c r="F100" i="9"/>
  <c r="C100" i="8"/>
  <c r="E100" i="14"/>
  <c r="H100" i="3"/>
  <c r="E100" i="8"/>
  <c r="C100" i="14"/>
  <c r="H100" i="14"/>
  <c r="E100" i="3"/>
  <c r="C100" i="10"/>
  <c r="H100" i="10"/>
  <c r="E100" i="9"/>
  <c r="C100" i="1"/>
  <c r="E100" i="7"/>
  <c r="D100" i="1"/>
  <c r="F100" i="7"/>
  <c r="E100" i="1"/>
  <c r="C100" i="7"/>
  <c r="H100" i="7"/>
  <c r="H100" i="1"/>
  <c r="H100" i="11"/>
  <c r="F100" i="1"/>
  <c r="D100" i="7"/>
  <c r="D100" i="5"/>
  <c r="F100" i="5"/>
  <c r="C100" i="5"/>
  <c r="H100" i="5"/>
  <c r="E100" i="5"/>
  <c r="F100" i="2"/>
  <c r="D100" i="2"/>
  <c r="C100" i="2"/>
  <c r="H100" i="2"/>
  <c r="E100" i="2"/>
  <c r="D100" i="4"/>
  <c r="E100" i="4"/>
  <c r="F100" i="4"/>
  <c r="C100" i="4"/>
  <c r="H100" i="4"/>
  <c r="K335" i="12"/>
  <c r="A335" i="12"/>
  <c r="L100" i="14"/>
  <c r="L100" i="10"/>
  <c r="L100" i="8"/>
  <c r="L100" i="7"/>
  <c r="L100" i="1"/>
  <c r="L100" i="11"/>
  <c r="L100" i="5"/>
  <c r="L100" i="2"/>
  <c r="L100" i="4"/>
  <c r="D100" i="12"/>
  <c r="E100" i="12"/>
  <c r="F100" i="12"/>
  <c r="C100" i="12"/>
  <c r="H100" i="12"/>
  <c r="A335" i="6"/>
  <c r="A30" i="15"/>
  <c r="N30" i="9"/>
  <c r="A30" i="9"/>
  <c r="I98" i="13"/>
  <c r="H98" i="13"/>
  <c r="F98" i="13"/>
  <c r="E98" i="13"/>
  <c r="D98" i="13"/>
  <c r="C98" i="13"/>
  <c r="N30" i="10"/>
  <c r="A30" i="10"/>
  <c r="N30" i="3"/>
  <c r="A30" i="3"/>
  <c r="N30" i="8"/>
  <c r="A30" i="8"/>
  <c r="N30" i="7"/>
  <c r="N30" i="1"/>
  <c r="A30" i="1"/>
  <c r="N30" i="11"/>
  <c r="A30" i="11"/>
  <c r="G100" i="9"/>
  <c r="G100" i="1"/>
  <c r="G100" i="14"/>
  <c r="G100" i="12"/>
  <c r="G100" i="3"/>
  <c r="G100" i="8"/>
  <c r="G100" i="7"/>
  <c r="G100" i="4"/>
  <c r="G100" i="5"/>
  <c r="G100" i="2"/>
  <c r="G100" i="10"/>
  <c r="G98" i="13"/>
  <c r="I97" i="13"/>
  <c r="D97" i="13"/>
  <c r="E97" i="13"/>
  <c r="F97" i="13"/>
  <c r="H97" i="13"/>
  <c r="C97" i="13"/>
  <c r="G97" i="13"/>
  <c r="I96" i="13"/>
  <c r="D96" i="13"/>
  <c r="E96" i="13"/>
  <c r="F96" i="13"/>
  <c r="H96" i="13"/>
  <c r="C96" i="13"/>
  <c r="G96" i="13"/>
  <c r="I95" i="13"/>
  <c r="H95" i="13"/>
  <c r="F95" i="13"/>
  <c r="E95" i="13"/>
  <c r="D95" i="13"/>
  <c r="C95" i="13"/>
  <c r="G95" i="13"/>
  <c r="I57" i="13"/>
  <c r="H57" i="13"/>
  <c r="G57" i="13"/>
  <c r="F57" i="13"/>
  <c r="E57" i="13"/>
  <c r="D57" i="13"/>
  <c r="C57" i="13"/>
  <c r="I93" i="13"/>
  <c r="D93" i="13"/>
  <c r="E93" i="13"/>
  <c r="F93" i="13"/>
  <c r="H93" i="13"/>
  <c r="C93" i="13"/>
  <c r="I92" i="13"/>
  <c r="D92" i="13"/>
  <c r="E92" i="13"/>
  <c r="F92" i="13"/>
  <c r="H92" i="13"/>
  <c r="C92" i="13"/>
  <c r="C91" i="13"/>
  <c r="I91" i="13"/>
  <c r="H91" i="13"/>
  <c r="F91" i="13"/>
  <c r="E91" i="13"/>
  <c r="D91" i="13"/>
  <c r="G93" i="13"/>
  <c r="G92" i="13"/>
  <c r="G91" i="13"/>
  <c r="I90" i="13"/>
  <c r="D90" i="13"/>
  <c r="E90" i="13"/>
  <c r="F90" i="13"/>
  <c r="H90" i="13"/>
  <c r="C90" i="13"/>
  <c r="I88" i="13"/>
  <c r="D88" i="13"/>
  <c r="E88" i="13"/>
  <c r="F88" i="13"/>
  <c r="H88" i="13"/>
  <c r="C88" i="13"/>
  <c r="C87" i="13"/>
  <c r="G90" i="13"/>
  <c r="H87" i="13"/>
  <c r="F87" i="13"/>
  <c r="E87" i="13"/>
  <c r="D87" i="13"/>
  <c r="I87" i="13"/>
  <c r="G87" i="13"/>
  <c r="G88" i="13"/>
  <c r="I86" i="13"/>
  <c r="I85" i="13"/>
  <c r="H86" i="13"/>
  <c r="F86" i="13"/>
  <c r="E86" i="13"/>
  <c r="D86" i="13"/>
  <c r="C86" i="13"/>
  <c r="D85" i="13"/>
  <c r="E85" i="13"/>
  <c r="F85" i="13"/>
  <c r="H85" i="13"/>
  <c r="C85" i="13"/>
  <c r="I83" i="13"/>
  <c r="D83" i="13"/>
  <c r="E83" i="13"/>
  <c r="F83" i="13"/>
  <c r="H83" i="13"/>
  <c r="C83" i="13"/>
  <c r="I82" i="13"/>
  <c r="H82" i="13"/>
  <c r="F82" i="13"/>
  <c r="E82" i="13"/>
  <c r="D82" i="13"/>
  <c r="C82" i="13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D81" i="13"/>
  <c r="E81" i="13"/>
  <c r="F81" i="13"/>
  <c r="H81" i="13"/>
  <c r="I81" i="13"/>
  <c r="C81" i="13"/>
  <c r="I80" i="13"/>
  <c r="H80" i="13"/>
  <c r="F80" i="13"/>
  <c r="E80" i="13"/>
  <c r="D80" i="13"/>
  <c r="C80" i="13"/>
  <c r="I78" i="13"/>
  <c r="I77" i="13"/>
  <c r="I76" i="13"/>
  <c r="I75" i="13"/>
  <c r="I73" i="13"/>
  <c r="I72" i="13"/>
  <c r="I71" i="13"/>
  <c r="I70" i="13"/>
  <c r="I68" i="13"/>
  <c r="I67" i="13"/>
  <c r="I66" i="13"/>
  <c r="I65" i="13"/>
  <c r="I63" i="13"/>
  <c r="I62" i="13"/>
  <c r="I61" i="13"/>
  <c r="I60" i="13"/>
  <c r="I58" i="13"/>
  <c r="I56" i="13"/>
  <c r="I55" i="13"/>
  <c r="H78" i="13"/>
  <c r="F78" i="13"/>
  <c r="E78" i="13"/>
  <c r="D78" i="13"/>
  <c r="C78" i="13"/>
  <c r="H77" i="13"/>
  <c r="F77" i="13"/>
  <c r="E77" i="13"/>
  <c r="D77" i="13"/>
  <c r="C77" i="13"/>
  <c r="H76" i="13"/>
  <c r="F76" i="13"/>
  <c r="E76" i="13"/>
  <c r="D76" i="13"/>
  <c r="C76" i="13"/>
  <c r="H75" i="13"/>
  <c r="F75" i="13"/>
  <c r="E75" i="13"/>
  <c r="D75" i="13"/>
  <c r="C75" i="13"/>
  <c r="H73" i="13"/>
  <c r="F73" i="13"/>
  <c r="E73" i="13"/>
  <c r="D73" i="13"/>
  <c r="C73" i="13"/>
  <c r="H72" i="13"/>
  <c r="F72" i="13"/>
  <c r="E72" i="13"/>
  <c r="D72" i="13"/>
  <c r="C72" i="13"/>
  <c r="H71" i="13"/>
  <c r="F71" i="13"/>
  <c r="E71" i="13"/>
  <c r="D71" i="13"/>
  <c r="C71" i="13"/>
  <c r="H70" i="13"/>
  <c r="F70" i="13"/>
  <c r="E70" i="13"/>
  <c r="D70" i="13"/>
  <c r="C70" i="13"/>
  <c r="H68" i="13"/>
  <c r="G68" i="13"/>
  <c r="F68" i="13"/>
  <c r="E68" i="13"/>
  <c r="D68" i="13"/>
  <c r="C68" i="13"/>
  <c r="H67" i="13"/>
  <c r="G67" i="13"/>
  <c r="F67" i="13"/>
  <c r="E67" i="13"/>
  <c r="D67" i="13"/>
  <c r="C67" i="13"/>
  <c r="H66" i="13"/>
  <c r="G66" i="13"/>
  <c r="F66" i="13"/>
  <c r="E66" i="13"/>
  <c r="D66" i="13"/>
  <c r="C66" i="13"/>
  <c r="H65" i="13"/>
  <c r="G65" i="13"/>
  <c r="F65" i="13"/>
  <c r="E65" i="13"/>
  <c r="D65" i="13"/>
  <c r="C65" i="13"/>
  <c r="H63" i="13"/>
  <c r="G63" i="13"/>
  <c r="F63" i="13"/>
  <c r="E63" i="13"/>
  <c r="D63" i="13"/>
  <c r="C63" i="13"/>
  <c r="H62" i="13"/>
  <c r="G62" i="13"/>
  <c r="F62" i="13"/>
  <c r="E62" i="13"/>
  <c r="D62" i="13"/>
  <c r="C62" i="13"/>
  <c r="H61" i="13"/>
  <c r="G61" i="13"/>
  <c r="F61" i="13"/>
  <c r="E61" i="13"/>
  <c r="D61" i="13"/>
  <c r="C61" i="13"/>
  <c r="H60" i="13"/>
  <c r="G60" i="13"/>
  <c r="F60" i="13"/>
  <c r="E60" i="13"/>
  <c r="D60" i="13"/>
  <c r="C60" i="13"/>
  <c r="H58" i="13"/>
  <c r="G58" i="13"/>
  <c r="F58" i="13"/>
  <c r="E58" i="13"/>
  <c r="D58" i="13"/>
  <c r="C58" i="13"/>
  <c r="H56" i="13"/>
  <c r="G56" i="13"/>
  <c r="F56" i="13"/>
  <c r="E56" i="13"/>
  <c r="D56" i="13"/>
  <c r="C56" i="13"/>
  <c r="H55" i="13"/>
  <c r="G55" i="13"/>
  <c r="F55" i="13"/>
  <c r="E55" i="13"/>
  <c r="D55" i="13"/>
  <c r="C55" i="13"/>
  <c r="G232" i="6"/>
  <c r="G233" i="6"/>
  <c r="G234" i="6"/>
  <c r="G235" i="6"/>
  <c r="G236" i="6"/>
  <c r="G237" i="6"/>
  <c r="G238" i="6"/>
  <c r="G239" i="6"/>
  <c r="G240" i="6"/>
  <c r="G241" i="6"/>
  <c r="G242" i="6"/>
  <c r="G243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L245" i="6"/>
  <c r="L246" i="6"/>
  <c r="L247" i="6"/>
  <c r="L248" i="6"/>
  <c r="L249" i="6"/>
  <c r="L250" i="6"/>
  <c r="L251" i="6"/>
  <c r="L252" i="6"/>
  <c r="L253" i="6"/>
  <c r="L254" i="6"/>
  <c r="L255" i="6"/>
  <c r="L256" i="6"/>
  <c r="G178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L220" i="6"/>
  <c r="L221" i="6"/>
  <c r="L222" i="6"/>
  <c r="L223" i="6"/>
  <c r="L224" i="6"/>
  <c r="L225" i="6"/>
  <c r="L226" i="6"/>
  <c r="L227" i="6"/>
  <c r="L228" i="6"/>
  <c r="L229" i="6"/>
  <c r="L230" i="6"/>
  <c r="L232" i="6"/>
  <c r="L233" i="6"/>
  <c r="L234" i="6"/>
  <c r="L235" i="6"/>
  <c r="L236" i="6"/>
  <c r="L237" i="6"/>
  <c r="L238" i="6"/>
  <c r="L239" i="6"/>
  <c r="L240" i="6"/>
  <c r="L241" i="6"/>
  <c r="L242" i="6"/>
  <c r="L243" i="6"/>
  <c r="L219" i="6"/>
  <c r="G83" i="13"/>
  <c r="G86" i="13"/>
  <c r="G82" i="13"/>
  <c r="G77" i="13"/>
  <c r="G72" i="13"/>
  <c r="G73" i="13"/>
  <c r="G71" i="13"/>
  <c r="G70" i="13"/>
  <c r="G80" i="13"/>
  <c r="G78" i="13"/>
  <c r="G76" i="13"/>
  <c r="G81" i="13"/>
  <c r="G75" i="13"/>
  <c r="G85" i="13"/>
  <c r="A39" i="6"/>
  <c r="A37" i="6"/>
  <c r="A35" i="6"/>
  <c r="A33" i="6"/>
  <c r="A31" i="6"/>
  <c r="A38" i="6"/>
  <c r="A36" i="6"/>
  <c r="A34" i="6"/>
  <c r="A32" i="6"/>
  <c r="E101" i="8"/>
  <c r="H101" i="3"/>
  <c r="E101" i="14"/>
  <c r="C101" i="10"/>
  <c r="E101" i="9"/>
  <c r="F101" i="14"/>
  <c r="D101" i="10"/>
  <c r="F101" i="9"/>
  <c r="C101" i="8"/>
  <c r="H101" i="8"/>
  <c r="E101" i="3"/>
  <c r="C101" i="14"/>
  <c r="H101" i="14"/>
  <c r="E101" i="10"/>
  <c r="C101" i="9"/>
  <c r="H101" i="9"/>
  <c r="C101" i="3"/>
  <c r="H101" i="10"/>
  <c r="F101" i="8"/>
  <c r="D101" i="3"/>
  <c r="D101" i="8"/>
  <c r="F101" i="3"/>
  <c r="D101" i="14"/>
  <c r="F101" i="10"/>
  <c r="D101" i="9"/>
  <c r="E101" i="1"/>
  <c r="H101" i="7"/>
  <c r="C101" i="1"/>
  <c r="H101" i="1"/>
  <c r="E101" i="7"/>
  <c r="C101" i="7"/>
  <c r="F101" i="1"/>
  <c r="D101" i="7"/>
  <c r="D101" i="1"/>
  <c r="F101" i="7"/>
  <c r="D101" i="12"/>
  <c r="F101" i="4"/>
  <c r="E101" i="2"/>
  <c r="E101" i="12"/>
  <c r="E101" i="5"/>
  <c r="F101" i="2"/>
  <c r="F101" i="12"/>
  <c r="F101" i="5"/>
  <c r="C101" i="2"/>
  <c r="H101" i="2"/>
  <c r="C101" i="12"/>
  <c r="H101" i="12"/>
  <c r="E101" i="4"/>
  <c r="D101" i="2"/>
  <c r="G101" i="3"/>
  <c r="L101" i="8"/>
  <c r="L101" i="14"/>
  <c r="G101" i="9"/>
  <c r="L101" i="10"/>
  <c r="G101" i="14"/>
  <c r="G101" i="8"/>
  <c r="G101" i="10"/>
  <c r="L101" i="7"/>
  <c r="G101" i="7"/>
  <c r="L101" i="1"/>
  <c r="G101" i="1"/>
  <c r="C101" i="5"/>
  <c r="G101" i="12"/>
  <c r="D101" i="4"/>
  <c r="G101" i="4"/>
  <c r="H101" i="4"/>
  <c r="L101" i="2"/>
  <c r="C101" i="4"/>
  <c r="H101" i="5"/>
  <c r="D101" i="5"/>
  <c r="G101" i="2"/>
  <c r="L101" i="4"/>
  <c r="L101" i="5"/>
  <c r="G101" i="5"/>
  <c r="C102" i="3"/>
  <c r="E102" i="14"/>
  <c r="C102" i="10"/>
  <c r="E102" i="9"/>
  <c r="F102" i="8"/>
  <c r="D102" i="3"/>
  <c r="F102" i="14"/>
  <c r="D102" i="10"/>
  <c r="F102" i="9"/>
  <c r="C102" i="8"/>
  <c r="H102" i="8"/>
  <c r="E102" i="3"/>
  <c r="C102" i="14"/>
  <c r="H102" i="14"/>
  <c r="E102" i="10"/>
  <c r="C102" i="9"/>
  <c r="H102" i="9"/>
  <c r="E102" i="8"/>
  <c r="H102" i="3"/>
  <c r="H102" i="10"/>
  <c r="D102" i="8"/>
  <c r="F102" i="3"/>
  <c r="D102" i="14"/>
  <c r="F102" i="10"/>
  <c r="D102" i="9"/>
  <c r="E102" i="1"/>
  <c r="H102" i="7"/>
  <c r="C102" i="1"/>
  <c r="H102" i="1"/>
  <c r="E102" i="7"/>
  <c r="C102" i="7"/>
  <c r="F102" i="1"/>
  <c r="D102" i="7"/>
  <c r="D102" i="1"/>
  <c r="F102" i="7"/>
  <c r="D102" i="2"/>
  <c r="E102" i="2"/>
  <c r="C102" i="2"/>
  <c r="H102" i="2"/>
  <c r="F102" i="2"/>
  <c r="E102" i="4"/>
  <c r="C102" i="12"/>
  <c r="H102" i="12"/>
  <c r="D102" i="12"/>
  <c r="E102" i="12"/>
  <c r="E102" i="5"/>
  <c r="F102" i="12"/>
  <c r="L102" i="1"/>
  <c r="G102" i="8"/>
  <c r="G102" i="14"/>
  <c r="L102" i="7"/>
  <c r="G102" i="10"/>
  <c r="G102" i="3"/>
  <c r="L102" i="8"/>
  <c r="G102" i="9"/>
  <c r="L102" i="10"/>
  <c r="L102" i="14"/>
  <c r="G102" i="1"/>
  <c r="G102" i="7"/>
  <c r="G102" i="2"/>
  <c r="L102" i="2"/>
  <c r="H102" i="4"/>
  <c r="C102" i="4"/>
  <c r="F102" i="4"/>
  <c r="D102" i="4"/>
  <c r="D102" i="5"/>
  <c r="F102" i="5"/>
  <c r="G102" i="12"/>
  <c r="H102" i="5"/>
  <c r="C102" i="5"/>
  <c r="G102" i="4"/>
  <c r="L102" i="4"/>
  <c r="L102" i="5"/>
  <c r="G102" i="5"/>
  <c r="G351" i="14"/>
  <c r="L351" i="7"/>
  <c r="L351" i="10"/>
  <c r="L351" i="14"/>
  <c r="L351" i="2"/>
  <c r="L351" i="6"/>
  <c r="L351" i="8"/>
  <c r="L351" i="11"/>
  <c r="L105" i="1"/>
  <c r="L349" i="5"/>
  <c r="G107" i="6" l="1"/>
  <c r="L107" i="6"/>
  <c r="K353" i="16"/>
  <c r="G108" i="6"/>
  <c r="K355" i="16"/>
  <c r="K357" i="16"/>
  <c r="K360" i="16"/>
  <c r="K351" i="16"/>
  <c r="G105" i="6"/>
  <c r="L106" i="6"/>
  <c r="K359" i="16"/>
  <c r="K352" i="16"/>
  <c r="K358" i="16"/>
  <c r="L105" i="6"/>
  <c r="K356" i="16"/>
  <c r="K350" i="16"/>
  <c r="K354" i="16"/>
  <c r="K349" i="16"/>
  <c r="K384" i="16"/>
  <c r="K118" i="16" s="1"/>
  <c r="G118" i="9"/>
  <c r="G118" i="2"/>
  <c r="G118" i="10"/>
  <c r="G118" i="3"/>
  <c r="G118" i="8"/>
  <c r="R19" i="15"/>
  <c r="C19" i="14"/>
  <c r="N19" i="15"/>
  <c r="F19" i="14"/>
  <c r="G108" i="14"/>
  <c r="G108" i="7"/>
  <c r="C19" i="11"/>
  <c r="E19" i="14"/>
  <c r="E19" i="15"/>
  <c r="C16" i="9"/>
  <c r="L107" i="11"/>
  <c r="G19" i="11"/>
  <c r="D17" i="2"/>
  <c r="E19" i="11"/>
  <c r="H19" i="14"/>
  <c r="D19" i="14"/>
  <c r="C17" i="1"/>
  <c r="E16" i="9"/>
  <c r="G105" i="3"/>
  <c r="E17" i="4"/>
  <c r="C17" i="9"/>
  <c r="L106" i="14"/>
  <c r="D17" i="14"/>
  <c r="H18" i="14"/>
  <c r="E17" i="2"/>
  <c r="D16" i="3"/>
  <c r="E17" i="8"/>
  <c r="D19" i="11"/>
  <c r="L16" i="11"/>
  <c r="C17" i="5"/>
  <c r="G108" i="8"/>
  <c r="L108" i="14"/>
  <c r="F19" i="11"/>
  <c r="G19" i="14"/>
  <c r="G19" i="15"/>
  <c r="G112" i="13"/>
  <c r="H112" i="11"/>
  <c r="I113" i="3"/>
  <c r="I18" i="3" s="1"/>
  <c r="D111" i="10"/>
  <c r="L118" i="5"/>
  <c r="L105" i="10"/>
  <c r="G17" i="11"/>
  <c r="I113" i="12"/>
  <c r="I18" i="12" s="1"/>
  <c r="I113" i="10"/>
  <c r="I18" i="10" s="1"/>
  <c r="G108" i="2"/>
  <c r="I113" i="1"/>
  <c r="I18" i="1" s="1"/>
  <c r="G106" i="12"/>
  <c r="D17" i="8"/>
  <c r="G107" i="10"/>
  <c r="H116" i="8"/>
  <c r="E16" i="1"/>
  <c r="F16" i="3"/>
  <c r="H17" i="7"/>
  <c r="G106" i="10"/>
  <c r="E17" i="9"/>
  <c r="L106" i="10"/>
  <c r="G107" i="9"/>
  <c r="I113" i="6"/>
  <c r="I18" i="6" s="1"/>
  <c r="I113" i="8"/>
  <c r="I18" i="8" s="1"/>
  <c r="F110" i="9"/>
  <c r="L118" i="1"/>
  <c r="E17" i="5"/>
  <c r="E17" i="11"/>
  <c r="R17" i="15"/>
  <c r="F18" i="11"/>
  <c r="H16" i="10"/>
  <c r="G112" i="14"/>
  <c r="F110" i="10"/>
  <c r="H110" i="9"/>
  <c r="I110" i="4"/>
  <c r="I110" i="5"/>
  <c r="C17" i="15"/>
  <c r="D16" i="4"/>
  <c r="C16" i="5"/>
  <c r="C16" i="7"/>
  <c r="E16" i="14"/>
  <c r="F16" i="11"/>
  <c r="L105" i="8"/>
  <c r="G349" i="5"/>
  <c r="C17" i="2"/>
  <c r="E18" i="11"/>
  <c r="G113" i="14"/>
  <c r="L105" i="7"/>
  <c r="G16" i="1"/>
  <c r="E16" i="4"/>
  <c r="E17" i="14"/>
  <c r="L107" i="7"/>
  <c r="R18" i="15"/>
  <c r="E16" i="11"/>
  <c r="G16" i="10"/>
  <c r="L16" i="7"/>
  <c r="D17" i="12"/>
  <c r="F17" i="4"/>
  <c r="G105" i="10"/>
  <c r="F17" i="10"/>
  <c r="F17" i="7"/>
  <c r="G106" i="7"/>
  <c r="F17" i="8"/>
  <c r="C18" i="11"/>
  <c r="H18" i="15"/>
  <c r="D18" i="15"/>
  <c r="F112" i="1"/>
  <c r="F110" i="1"/>
  <c r="C112" i="7"/>
  <c r="D111" i="7"/>
  <c r="F112" i="7"/>
  <c r="F111" i="7"/>
  <c r="E111" i="8"/>
  <c r="E116" i="8"/>
  <c r="E110" i="10"/>
  <c r="L16" i="4"/>
  <c r="L16" i="14"/>
  <c r="F16" i="5"/>
  <c r="C16" i="1"/>
  <c r="L105" i="4"/>
  <c r="H17" i="2"/>
  <c r="G107" i="12"/>
  <c r="G107" i="7"/>
  <c r="L107" i="14"/>
  <c r="G107" i="13"/>
  <c r="L108" i="10"/>
  <c r="G108" i="4"/>
  <c r="L18" i="14"/>
  <c r="D110" i="12"/>
  <c r="H116" i="3"/>
  <c r="H110" i="10"/>
  <c r="E112" i="1"/>
  <c r="D110" i="7"/>
  <c r="E111" i="7"/>
  <c r="C116" i="8"/>
  <c r="E115" i="8"/>
  <c r="G378" i="8"/>
  <c r="C111" i="3"/>
  <c r="D110" i="3"/>
  <c r="F112" i="3"/>
  <c r="H110" i="3"/>
  <c r="D111" i="9"/>
  <c r="G105" i="2"/>
  <c r="G115" i="13"/>
  <c r="E115" i="12"/>
  <c r="I117" i="12"/>
  <c r="G384" i="12"/>
  <c r="G118" i="12" s="1"/>
  <c r="L16" i="10"/>
  <c r="D16" i="2"/>
  <c r="F17" i="12"/>
  <c r="H16" i="5"/>
  <c r="L16" i="9"/>
  <c r="H16" i="14"/>
  <c r="L106" i="5"/>
  <c r="G106" i="9"/>
  <c r="F110" i="4"/>
  <c r="L383" i="5"/>
  <c r="L383" i="4"/>
  <c r="F110" i="7"/>
  <c r="I117" i="7"/>
  <c r="G384" i="7"/>
  <c r="E110" i="8"/>
  <c r="F16" i="10"/>
  <c r="F16" i="9"/>
  <c r="E16" i="5"/>
  <c r="D16" i="15"/>
  <c r="E16" i="15"/>
  <c r="H16" i="15"/>
  <c r="L106" i="11"/>
  <c r="D17" i="10"/>
  <c r="G107" i="1"/>
  <c r="D17" i="11"/>
  <c r="F17" i="1"/>
  <c r="C17" i="3"/>
  <c r="G107" i="3"/>
  <c r="L108" i="11"/>
  <c r="E18" i="14"/>
  <c r="D112" i="4"/>
  <c r="G113" i="13"/>
  <c r="H115" i="9"/>
  <c r="D112" i="8"/>
  <c r="E112" i="10"/>
  <c r="C112" i="9"/>
  <c r="E110" i="9"/>
  <c r="G105" i="9"/>
  <c r="C16" i="14"/>
  <c r="E18" i="15"/>
  <c r="H112" i="12"/>
  <c r="H111" i="12"/>
  <c r="C115" i="12"/>
  <c r="D117" i="12"/>
  <c r="E117" i="12"/>
  <c r="F116" i="12"/>
  <c r="G105" i="7"/>
  <c r="C16" i="4"/>
  <c r="L16" i="8"/>
  <c r="D16" i="7"/>
  <c r="C16" i="8"/>
  <c r="E16" i="8"/>
  <c r="C16" i="12"/>
  <c r="H16" i="11"/>
  <c r="L105" i="14"/>
  <c r="G106" i="1"/>
  <c r="E17" i="15"/>
  <c r="L108" i="7"/>
  <c r="G18" i="15"/>
  <c r="L112" i="7"/>
  <c r="H112" i="7"/>
  <c r="D110" i="1"/>
  <c r="L362" i="11"/>
  <c r="C110" i="7"/>
  <c r="L375" i="7"/>
  <c r="E116" i="3"/>
  <c r="F115" i="3"/>
  <c r="L17" i="1"/>
  <c r="G16" i="8"/>
  <c r="G16" i="5"/>
  <c r="G16" i="7"/>
  <c r="D16" i="1"/>
  <c r="E16" i="7"/>
  <c r="E16" i="10"/>
  <c r="F16" i="14"/>
  <c r="C16" i="15"/>
  <c r="C17" i="14"/>
  <c r="F17" i="5"/>
  <c r="C17" i="4"/>
  <c r="G106" i="2"/>
  <c r="H17" i="11"/>
  <c r="F17" i="2"/>
  <c r="C17" i="8"/>
  <c r="H17" i="9"/>
  <c r="C17" i="10"/>
  <c r="L106" i="8"/>
  <c r="E17" i="7"/>
  <c r="E17" i="1"/>
  <c r="E17" i="10"/>
  <c r="H17" i="14"/>
  <c r="D17" i="15"/>
  <c r="H17" i="15"/>
  <c r="F17" i="15"/>
  <c r="G108" i="3"/>
  <c r="F110" i="8"/>
  <c r="D18" i="11"/>
  <c r="N18" i="15"/>
  <c r="H111" i="3"/>
  <c r="G111" i="13"/>
  <c r="C18" i="15"/>
  <c r="H112" i="9"/>
  <c r="I113" i="4"/>
  <c r="I18" i="4" s="1"/>
  <c r="F113" i="2"/>
  <c r="C113" i="7"/>
  <c r="E113" i="8"/>
  <c r="C113" i="3"/>
  <c r="E113" i="10"/>
  <c r="C113" i="9"/>
  <c r="H116" i="10"/>
  <c r="G117" i="13"/>
  <c r="I117" i="1"/>
  <c r="G384" i="1"/>
  <c r="L375" i="8"/>
  <c r="L43" i="8" s="1"/>
  <c r="C116" i="3"/>
  <c r="C115" i="3"/>
  <c r="E115" i="3"/>
  <c r="F116" i="3"/>
  <c r="C111" i="9"/>
  <c r="C110" i="9"/>
  <c r="D112" i="9"/>
  <c r="E112" i="9"/>
  <c r="E111" i="9"/>
  <c r="F111" i="9"/>
  <c r="C111" i="1"/>
  <c r="D111" i="1"/>
  <c r="L16" i="2"/>
  <c r="D16" i="12"/>
  <c r="E16" i="3"/>
  <c r="G16" i="15"/>
  <c r="C16" i="2"/>
  <c r="G16" i="11"/>
  <c r="F17" i="14"/>
  <c r="H17" i="5"/>
  <c r="H17" i="4"/>
  <c r="G106" i="8"/>
  <c r="D17" i="1"/>
  <c r="H17" i="8"/>
  <c r="F17" i="3"/>
  <c r="H17" i="1"/>
  <c r="G106" i="3"/>
  <c r="G107" i="2"/>
  <c r="C17" i="11"/>
  <c r="G17" i="15"/>
  <c r="L107" i="8"/>
  <c r="G107" i="14"/>
  <c r="F17" i="9"/>
  <c r="G108" i="1"/>
  <c r="C17" i="12"/>
  <c r="G108" i="12"/>
  <c r="L108" i="4"/>
  <c r="I110" i="9"/>
  <c r="D113" i="9"/>
  <c r="G110" i="14"/>
  <c r="G111" i="14"/>
  <c r="D115" i="5"/>
  <c r="I117" i="4"/>
  <c r="G118" i="4"/>
  <c r="F112" i="2"/>
  <c r="F115" i="10"/>
  <c r="L116" i="10"/>
  <c r="G375" i="9"/>
  <c r="H16" i="4"/>
  <c r="H16" i="3"/>
  <c r="H16" i="1"/>
  <c r="G16" i="3"/>
  <c r="E16" i="2"/>
  <c r="D16" i="10"/>
  <c r="D16" i="8"/>
  <c r="L105" i="11"/>
  <c r="L105" i="2"/>
  <c r="G105" i="12"/>
  <c r="F16" i="1"/>
  <c r="D16" i="14"/>
  <c r="F16" i="2"/>
  <c r="G16" i="9"/>
  <c r="L16" i="1"/>
  <c r="D16" i="9"/>
  <c r="C16" i="3"/>
  <c r="G105" i="13"/>
  <c r="L106" i="2"/>
  <c r="L105" i="5"/>
  <c r="G105" i="14"/>
  <c r="L106" i="4"/>
  <c r="H17" i="3"/>
  <c r="G105" i="8"/>
  <c r="G105" i="1"/>
  <c r="G16" i="4"/>
  <c r="G16" i="12"/>
  <c r="F16" i="12"/>
  <c r="L16" i="3"/>
  <c r="F16" i="4"/>
  <c r="H16" i="2"/>
  <c r="D16" i="5"/>
  <c r="F16" i="15"/>
  <c r="H16" i="9"/>
  <c r="H16" i="8"/>
  <c r="F16" i="8"/>
  <c r="H17" i="12"/>
  <c r="G105" i="4"/>
  <c r="D17" i="4"/>
  <c r="G353" i="5"/>
  <c r="G106" i="5" s="1"/>
  <c r="G106" i="4"/>
  <c r="D17" i="9"/>
  <c r="G107" i="4"/>
  <c r="G355" i="5"/>
  <c r="G107" i="5" s="1"/>
  <c r="G107" i="8"/>
  <c r="F17" i="11"/>
  <c r="L107" i="4"/>
  <c r="L107" i="10"/>
  <c r="E17" i="12"/>
  <c r="L107" i="5"/>
  <c r="G108" i="10"/>
  <c r="L108" i="5"/>
  <c r="L108" i="2"/>
  <c r="L108" i="8"/>
  <c r="C16" i="10"/>
  <c r="H16" i="12"/>
  <c r="F16" i="7"/>
  <c r="G16" i="2"/>
  <c r="G16" i="14"/>
  <c r="E16" i="12"/>
  <c r="L16" i="5"/>
  <c r="H16" i="7"/>
  <c r="C16" i="11"/>
  <c r="D16" i="11"/>
  <c r="G106" i="14"/>
  <c r="D17" i="5"/>
  <c r="D17" i="3"/>
  <c r="L106" i="7"/>
  <c r="E17" i="3"/>
  <c r="C17" i="7"/>
  <c r="D17" i="7"/>
  <c r="H17" i="10"/>
  <c r="G106" i="13"/>
  <c r="L107" i="2"/>
  <c r="G108" i="5"/>
  <c r="D18" i="14"/>
  <c r="F18" i="14"/>
  <c r="G110" i="13"/>
  <c r="G18" i="11"/>
  <c r="F18" i="15"/>
  <c r="H113" i="7"/>
  <c r="L113" i="7"/>
  <c r="H113" i="11"/>
  <c r="H112" i="3"/>
  <c r="L375" i="10"/>
  <c r="H115" i="10"/>
  <c r="H112" i="2"/>
  <c r="G108" i="9"/>
  <c r="C18" i="14"/>
  <c r="L372" i="11"/>
  <c r="K372" i="16" s="1"/>
  <c r="D113" i="3"/>
  <c r="G116" i="13"/>
  <c r="H111" i="9"/>
  <c r="L112" i="8"/>
  <c r="G378" i="3"/>
  <c r="G380" i="10"/>
  <c r="C113" i="12"/>
  <c r="H113" i="12"/>
  <c r="E111" i="2"/>
  <c r="C117" i="2"/>
  <c r="C116" i="2"/>
  <c r="E115" i="2"/>
  <c r="C110" i="8"/>
  <c r="C111" i="10"/>
  <c r="F112" i="10"/>
  <c r="E115" i="10"/>
  <c r="G377" i="6"/>
  <c r="L375" i="6"/>
  <c r="L43" i="6" s="1"/>
  <c r="H110" i="12"/>
  <c r="L368" i="11"/>
  <c r="K368" i="16" s="1"/>
  <c r="F111" i="1"/>
  <c r="D117" i="1"/>
  <c r="C116" i="7"/>
  <c r="G380" i="8"/>
  <c r="C112" i="10"/>
  <c r="F117" i="2"/>
  <c r="E110" i="1"/>
  <c r="G381" i="9"/>
  <c r="G382" i="9"/>
  <c r="I115" i="5"/>
  <c r="I115" i="4"/>
  <c r="L111" i="8"/>
  <c r="H111" i="8"/>
  <c r="L373" i="11"/>
  <c r="K373" i="16" s="1"/>
  <c r="D116" i="4"/>
  <c r="L375" i="4"/>
  <c r="D113" i="2"/>
  <c r="C112" i="12"/>
  <c r="C116" i="5"/>
  <c r="H117" i="4"/>
  <c r="L367" i="11"/>
  <c r="K367" i="16" s="1"/>
  <c r="H111" i="7"/>
  <c r="C117" i="1"/>
  <c r="D112" i="7"/>
  <c r="E117" i="7"/>
  <c r="E112" i="8"/>
  <c r="E117" i="8"/>
  <c r="C110" i="3"/>
  <c r="C117" i="3"/>
  <c r="E117" i="10"/>
  <c r="C117" i="9"/>
  <c r="C116" i="9"/>
  <c r="D116" i="9"/>
  <c r="G383" i="9"/>
  <c r="H110" i="4"/>
  <c r="H116" i="11"/>
  <c r="E110" i="7"/>
  <c r="G382" i="7"/>
  <c r="C112" i="8"/>
  <c r="C111" i="8"/>
  <c r="D111" i="8"/>
  <c r="D110" i="8"/>
  <c r="C112" i="3"/>
  <c r="D111" i="3"/>
  <c r="G376" i="3"/>
  <c r="F111" i="10"/>
  <c r="C117" i="10"/>
  <c r="G382" i="10"/>
  <c r="G378" i="10"/>
  <c r="E117" i="9"/>
  <c r="C111" i="7"/>
  <c r="E112" i="7"/>
  <c r="H110" i="2"/>
  <c r="I112" i="2"/>
  <c r="E113" i="2"/>
  <c r="C113" i="1"/>
  <c r="F113" i="7"/>
  <c r="F113" i="3"/>
  <c r="D113" i="10"/>
  <c r="F113" i="9"/>
  <c r="C110" i="12"/>
  <c r="D111" i="12"/>
  <c r="C117" i="12"/>
  <c r="C112" i="2"/>
  <c r="E110" i="2"/>
  <c r="F110" i="2"/>
  <c r="L380" i="11"/>
  <c r="D117" i="7"/>
  <c r="G377" i="7"/>
  <c r="D117" i="8"/>
  <c r="G377" i="8"/>
  <c r="D115" i="3"/>
  <c r="F112" i="9"/>
  <c r="F116" i="9"/>
  <c r="G379" i="9"/>
  <c r="F117" i="12"/>
  <c r="G383" i="12"/>
  <c r="D117" i="2"/>
  <c r="E117" i="1"/>
  <c r="F117" i="7"/>
  <c r="F117" i="8"/>
  <c r="D117" i="3"/>
  <c r="F117" i="10"/>
  <c r="D117" i="9"/>
  <c r="I117" i="9"/>
  <c r="E117" i="2"/>
  <c r="F117" i="1"/>
  <c r="H117" i="11"/>
  <c r="C117" i="7"/>
  <c r="C117" i="8"/>
  <c r="I117" i="8"/>
  <c r="E117" i="3"/>
  <c r="I117" i="10"/>
  <c r="I117" i="2"/>
  <c r="I117" i="3"/>
  <c r="I117" i="6"/>
  <c r="H117" i="12"/>
  <c r="F117" i="3"/>
  <c r="D117" i="10"/>
  <c r="F117" i="9"/>
  <c r="L382" i="2"/>
  <c r="H117" i="2"/>
  <c r="D117" i="5"/>
  <c r="D117" i="4"/>
  <c r="L382" i="7"/>
  <c r="L117" i="7" s="1"/>
  <c r="H117" i="7"/>
  <c r="L382" i="8"/>
  <c r="L117" i="8" s="1"/>
  <c r="H117" i="8"/>
  <c r="L382" i="10"/>
  <c r="L117" i="10" s="1"/>
  <c r="H117" i="10"/>
  <c r="L382" i="3"/>
  <c r="L117" i="3" s="1"/>
  <c r="H117" i="3"/>
  <c r="L382" i="6"/>
  <c r="L117" i="6" s="1"/>
  <c r="G382" i="12"/>
  <c r="E117" i="5"/>
  <c r="E117" i="4"/>
  <c r="F117" i="5"/>
  <c r="F117" i="4"/>
  <c r="C117" i="5"/>
  <c r="C117" i="4"/>
  <c r="L382" i="9"/>
  <c r="L117" i="9" s="1"/>
  <c r="H117" i="9"/>
  <c r="L379" i="9"/>
  <c r="L116" i="9" s="1"/>
  <c r="H116" i="9"/>
  <c r="I112" i="6"/>
  <c r="F116" i="5"/>
  <c r="H111" i="4"/>
  <c r="L371" i="11"/>
  <c r="K371" i="16" s="1"/>
  <c r="D113" i="12"/>
  <c r="H113" i="9"/>
  <c r="H116" i="7"/>
  <c r="D115" i="4"/>
  <c r="F116" i="2"/>
  <c r="G376" i="9"/>
  <c r="F115" i="4"/>
  <c r="I116" i="4"/>
  <c r="I116" i="5"/>
  <c r="F115" i="2"/>
  <c r="L116" i="7"/>
  <c r="F115" i="8"/>
  <c r="G382" i="3"/>
  <c r="G381" i="3"/>
  <c r="E116" i="10"/>
  <c r="D115" i="9"/>
  <c r="D110" i="9"/>
  <c r="H110" i="7"/>
  <c r="H111" i="11"/>
  <c r="I111" i="9"/>
  <c r="H112" i="8"/>
  <c r="F112" i="4"/>
  <c r="I113" i="9"/>
  <c r="I18" i="9" s="1"/>
  <c r="C113" i="2"/>
  <c r="F113" i="8"/>
  <c r="H115" i="7"/>
  <c r="H115" i="8"/>
  <c r="I115" i="10"/>
  <c r="H116" i="12"/>
  <c r="F112" i="5"/>
  <c r="L369" i="11"/>
  <c r="K369" i="16" s="1"/>
  <c r="E115" i="7"/>
  <c r="D116" i="3"/>
  <c r="G377" i="9"/>
  <c r="D112" i="12"/>
  <c r="F111" i="12"/>
  <c r="C116" i="12"/>
  <c r="C110" i="4"/>
  <c r="C115" i="2"/>
  <c r="D116" i="1"/>
  <c r="D115" i="1"/>
  <c r="E115" i="1"/>
  <c r="G378" i="7"/>
  <c r="F112" i="8"/>
  <c r="L116" i="3"/>
  <c r="H115" i="3"/>
  <c r="C110" i="10"/>
  <c r="D112" i="10"/>
  <c r="E111" i="10"/>
  <c r="C116" i="10"/>
  <c r="C115" i="10"/>
  <c r="D115" i="10"/>
  <c r="F116" i="10"/>
  <c r="C111" i="12"/>
  <c r="D110" i="2"/>
  <c r="C112" i="1"/>
  <c r="C110" i="1"/>
  <c r="D112" i="1"/>
  <c r="E111" i="1"/>
  <c r="F116" i="7"/>
  <c r="D112" i="3"/>
  <c r="E112" i="3"/>
  <c r="E111" i="3"/>
  <c r="E110" i="3"/>
  <c r="F111" i="3"/>
  <c r="F110" i="3"/>
  <c r="E116" i="9"/>
  <c r="E115" i="9"/>
  <c r="F115" i="9"/>
  <c r="G383" i="6"/>
  <c r="G383" i="8"/>
  <c r="G383" i="3"/>
  <c r="G383" i="10"/>
  <c r="L112" i="4"/>
  <c r="H112" i="4"/>
  <c r="G383" i="7"/>
  <c r="F113" i="4"/>
  <c r="E113" i="12"/>
  <c r="C113" i="5"/>
  <c r="L379" i="5"/>
  <c r="L379" i="4"/>
  <c r="H116" i="4"/>
  <c r="L111" i="2"/>
  <c r="H111" i="2"/>
  <c r="L363" i="11"/>
  <c r="K363" i="16" s="1"/>
  <c r="H110" i="11"/>
  <c r="L376" i="1"/>
  <c r="H115" i="11"/>
  <c r="L376" i="11"/>
  <c r="C112" i="5"/>
  <c r="C112" i="4"/>
  <c r="D111" i="5"/>
  <c r="D111" i="4"/>
  <c r="E112" i="4"/>
  <c r="E112" i="5"/>
  <c r="E110" i="4"/>
  <c r="D113" i="4"/>
  <c r="D113" i="5"/>
  <c r="F113" i="1"/>
  <c r="C113" i="8"/>
  <c r="E113" i="3"/>
  <c r="C113" i="10"/>
  <c r="H113" i="2"/>
  <c r="L113" i="2"/>
  <c r="D113" i="7"/>
  <c r="F112" i="12"/>
  <c r="G383" i="2"/>
  <c r="G382" i="2"/>
  <c r="G375" i="2"/>
  <c r="I113" i="2"/>
  <c r="I18" i="2" s="1"/>
  <c r="F115" i="7"/>
  <c r="L376" i="7"/>
  <c r="H110" i="8"/>
  <c r="C115" i="9"/>
  <c r="F111" i="5"/>
  <c r="F111" i="4"/>
  <c r="G375" i="1"/>
  <c r="G43" i="1" s="1"/>
  <c r="I112" i="7"/>
  <c r="G380" i="3"/>
  <c r="G379" i="3"/>
  <c r="D113" i="1"/>
  <c r="D113" i="8"/>
  <c r="I115" i="9"/>
  <c r="G377" i="12"/>
  <c r="D112" i="2"/>
  <c r="E112" i="2"/>
  <c r="E116" i="1"/>
  <c r="G377" i="1"/>
  <c r="L375" i="11"/>
  <c r="D116" i="7"/>
  <c r="G380" i="7"/>
  <c r="G376" i="8"/>
  <c r="F113" i="5"/>
  <c r="G381" i="12"/>
  <c r="F113" i="12"/>
  <c r="D115" i="12"/>
  <c r="G380" i="12"/>
  <c r="D112" i="5"/>
  <c r="C116" i="4"/>
  <c r="G376" i="4"/>
  <c r="G376" i="5" s="1"/>
  <c r="L381" i="4"/>
  <c r="L381" i="5"/>
  <c r="C111" i="2"/>
  <c r="C110" i="2"/>
  <c r="C116" i="1"/>
  <c r="C115" i="1"/>
  <c r="F116" i="1"/>
  <c r="G380" i="1"/>
  <c r="C115" i="8"/>
  <c r="G382" i="8"/>
  <c r="G377" i="3"/>
  <c r="G375" i="3"/>
  <c r="G43" i="3" s="1"/>
  <c r="L376" i="10"/>
  <c r="G378" i="9"/>
  <c r="G379" i="6"/>
  <c r="E111" i="12"/>
  <c r="D116" i="12"/>
  <c r="E116" i="12"/>
  <c r="D115" i="2"/>
  <c r="L365" i="11"/>
  <c r="K365" i="16" s="1"/>
  <c r="L370" i="11"/>
  <c r="K370" i="16" s="1"/>
  <c r="L366" i="11"/>
  <c r="K366" i="16" s="1"/>
  <c r="L383" i="11"/>
  <c r="L383" i="1"/>
  <c r="E116" i="7"/>
  <c r="F111" i="8"/>
  <c r="L111" i="10"/>
  <c r="G380" i="9"/>
  <c r="G383" i="4"/>
  <c r="G378" i="4"/>
  <c r="D111" i="2"/>
  <c r="E116" i="2"/>
  <c r="G383" i="1"/>
  <c r="G379" i="1"/>
  <c r="C115" i="7"/>
  <c r="G379" i="8"/>
  <c r="D116" i="8"/>
  <c r="I110" i="12"/>
  <c r="F111" i="2"/>
  <c r="H111" i="10"/>
  <c r="E113" i="9"/>
  <c r="E113" i="1"/>
  <c r="F113" i="10"/>
  <c r="E112" i="12"/>
  <c r="F115" i="12"/>
  <c r="D116" i="5"/>
  <c r="E115" i="4"/>
  <c r="L379" i="2"/>
  <c r="H116" i="2"/>
  <c r="L382" i="11"/>
  <c r="L116" i="8"/>
  <c r="H113" i="3"/>
  <c r="H113" i="4"/>
  <c r="C111" i="5"/>
  <c r="G381" i="2"/>
  <c r="I116" i="2"/>
  <c r="H115" i="2"/>
  <c r="L375" i="2"/>
  <c r="L43" i="2" s="1"/>
  <c r="D115" i="7"/>
  <c r="L112" i="10"/>
  <c r="H112" i="10"/>
  <c r="E110" i="12"/>
  <c r="D110" i="4"/>
  <c r="E113" i="7"/>
  <c r="L113" i="8"/>
  <c r="H113" i="8"/>
  <c r="L113" i="10"/>
  <c r="H113" i="10"/>
  <c r="C111" i="4"/>
  <c r="I111" i="12"/>
  <c r="C113" i="4"/>
  <c r="E113" i="5"/>
  <c r="E113" i="4"/>
  <c r="H115" i="12"/>
  <c r="I111" i="5"/>
  <c r="E111" i="4"/>
  <c r="I111" i="4"/>
  <c r="C115" i="4"/>
  <c r="L382" i="4"/>
  <c r="I115" i="2"/>
  <c r="G378" i="2"/>
  <c r="F115" i="1"/>
  <c r="L378" i="11"/>
  <c r="D115" i="8"/>
  <c r="G379" i="12"/>
  <c r="F116" i="4"/>
  <c r="H115" i="4"/>
  <c r="L377" i="4"/>
  <c r="L377" i="5"/>
  <c r="G380" i="2"/>
  <c r="G382" i="1"/>
  <c r="G381" i="1"/>
  <c r="L379" i="11"/>
  <c r="L379" i="1"/>
  <c r="G382" i="6"/>
  <c r="G376" i="12"/>
  <c r="E116" i="5"/>
  <c r="E116" i="4"/>
  <c r="L378" i="4"/>
  <c r="G377" i="2"/>
  <c r="F110" i="12"/>
  <c r="I115" i="6"/>
  <c r="G380" i="6"/>
  <c r="G378" i="6"/>
  <c r="G376" i="6"/>
  <c r="G43" i="6" s="1"/>
  <c r="G378" i="12"/>
  <c r="G381" i="4"/>
  <c r="G379" i="4"/>
  <c r="G377" i="4"/>
  <c r="G375" i="4"/>
  <c r="G43" i="4" s="1"/>
  <c r="L380" i="4"/>
  <c r="L380" i="5"/>
  <c r="D116" i="2"/>
  <c r="G379" i="2"/>
  <c r="G379" i="7"/>
  <c r="F116" i="8"/>
  <c r="L375" i="3"/>
  <c r="L43" i="3" s="1"/>
  <c r="G381" i="6"/>
  <c r="G375" i="12"/>
  <c r="G382" i="4"/>
  <c r="G380" i="4"/>
  <c r="L376" i="4"/>
  <c r="G376" i="2"/>
  <c r="L381" i="11"/>
  <c r="G378" i="1"/>
  <c r="L377" i="11"/>
  <c r="G376" i="7"/>
  <c r="G376" i="10"/>
  <c r="G375" i="10"/>
  <c r="G43" i="10" s="1"/>
  <c r="G376" i="1"/>
  <c r="G381" i="7"/>
  <c r="G375" i="7"/>
  <c r="G381" i="10"/>
  <c r="G377" i="10"/>
  <c r="G381" i="8"/>
  <c r="G375" i="8"/>
  <c r="G379" i="10"/>
  <c r="L375" i="9"/>
  <c r="L43" i="9" s="1"/>
  <c r="L43" i="10" l="1"/>
  <c r="G43" i="8"/>
  <c r="G43" i="12"/>
  <c r="G43" i="9"/>
  <c r="L43" i="7"/>
  <c r="L43" i="11"/>
  <c r="G43" i="7"/>
  <c r="L43" i="4"/>
  <c r="L42" i="11"/>
  <c r="G43" i="2"/>
  <c r="G17" i="6"/>
  <c r="L17" i="6"/>
  <c r="G115" i="6"/>
  <c r="G116" i="6"/>
  <c r="K380" i="16"/>
  <c r="K379" i="16"/>
  <c r="K362" i="16"/>
  <c r="K42" i="16" s="1"/>
  <c r="K381" i="16"/>
  <c r="K383" i="16"/>
  <c r="G117" i="6"/>
  <c r="L115" i="6"/>
  <c r="L19" i="6" s="1"/>
  <c r="K107" i="16"/>
  <c r="K108" i="16"/>
  <c r="K106" i="16"/>
  <c r="K105" i="16"/>
  <c r="K111" i="16"/>
  <c r="G118" i="1"/>
  <c r="G118" i="7"/>
  <c r="L117" i="2"/>
  <c r="G17" i="9"/>
  <c r="F19" i="1"/>
  <c r="F19" i="12"/>
  <c r="L111" i="11"/>
  <c r="H19" i="4"/>
  <c r="H19" i="12"/>
  <c r="F19" i="9"/>
  <c r="H19" i="2"/>
  <c r="H19" i="11"/>
  <c r="E19" i="1"/>
  <c r="C19" i="2"/>
  <c r="H19" i="7"/>
  <c r="C19" i="1"/>
  <c r="F19" i="7"/>
  <c r="E19" i="9"/>
  <c r="H19" i="3"/>
  <c r="D19" i="9"/>
  <c r="F19" i="8"/>
  <c r="D19" i="2"/>
  <c r="C19" i="10"/>
  <c r="D19" i="1"/>
  <c r="D19" i="5"/>
  <c r="E19" i="3"/>
  <c r="C19" i="8"/>
  <c r="F19" i="4"/>
  <c r="D19" i="3"/>
  <c r="C19" i="3"/>
  <c r="H19" i="9"/>
  <c r="E19" i="2"/>
  <c r="H19" i="10"/>
  <c r="C19" i="12"/>
  <c r="D19" i="8"/>
  <c r="C19" i="9"/>
  <c r="E19" i="12"/>
  <c r="D19" i="7"/>
  <c r="C19" i="7"/>
  <c r="G381" i="5"/>
  <c r="C19" i="4"/>
  <c r="E19" i="4"/>
  <c r="D19" i="12"/>
  <c r="D19" i="10"/>
  <c r="E19" i="7"/>
  <c r="H19" i="8"/>
  <c r="F19" i="2"/>
  <c r="D19" i="4"/>
  <c r="E19" i="10"/>
  <c r="F19" i="10"/>
  <c r="F19" i="3"/>
  <c r="E19" i="8"/>
  <c r="L18" i="3"/>
  <c r="C18" i="3"/>
  <c r="E18" i="8"/>
  <c r="C18" i="7"/>
  <c r="G112" i="1"/>
  <c r="L113" i="1"/>
  <c r="L111" i="4"/>
  <c r="G377" i="5"/>
  <c r="L112" i="11"/>
  <c r="D18" i="7"/>
  <c r="G17" i="10"/>
  <c r="L17" i="10"/>
  <c r="G105" i="5"/>
  <c r="G17" i="5" s="1"/>
  <c r="G113" i="9"/>
  <c r="G384" i="5"/>
  <c r="G17" i="12"/>
  <c r="G18" i="14"/>
  <c r="L17" i="3"/>
  <c r="G17" i="3"/>
  <c r="G17" i="7"/>
  <c r="G380" i="5"/>
  <c r="G116" i="8"/>
  <c r="G112" i="12"/>
  <c r="H112" i="5"/>
  <c r="F115" i="5"/>
  <c r="F19" i="5" s="1"/>
  <c r="I113" i="5"/>
  <c r="I18" i="5" s="1"/>
  <c r="G110" i="3"/>
  <c r="L113" i="4"/>
  <c r="H18" i="7"/>
  <c r="L112" i="2"/>
  <c r="G113" i="3"/>
  <c r="L17" i="9"/>
  <c r="L110" i="7"/>
  <c r="D18" i="9"/>
  <c r="F18" i="3"/>
  <c r="D18" i="1"/>
  <c r="C18" i="10"/>
  <c r="L17" i="4"/>
  <c r="H18" i="11"/>
  <c r="L17" i="7"/>
  <c r="L17" i="8"/>
  <c r="L17" i="14"/>
  <c r="C18" i="8"/>
  <c r="G111" i="9"/>
  <c r="C18" i="9"/>
  <c r="F18" i="10"/>
  <c r="E18" i="9"/>
  <c r="L110" i="11"/>
  <c r="E18" i="10"/>
  <c r="F18" i="7"/>
  <c r="H18" i="3"/>
  <c r="G113" i="10"/>
  <c r="H18" i="9"/>
  <c r="G112" i="10"/>
  <c r="G116" i="1"/>
  <c r="L115" i="4"/>
  <c r="C115" i="5"/>
  <c r="C19" i="5" s="1"/>
  <c r="H113" i="1"/>
  <c r="F18" i="2"/>
  <c r="L375" i="1"/>
  <c r="L43" i="1" s="1"/>
  <c r="L18" i="9"/>
  <c r="E110" i="5"/>
  <c r="D18" i="10"/>
  <c r="L115" i="8"/>
  <c r="L19" i="8" s="1"/>
  <c r="G110" i="2"/>
  <c r="G117" i="9"/>
  <c r="G17" i="1"/>
  <c r="L17" i="11"/>
  <c r="C110" i="5"/>
  <c r="C18" i="5" s="1"/>
  <c r="G17" i="2"/>
  <c r="D110" i="5"/>
  <c r="D18" i="5" s="1"/>
  <c r="H18" i="4"/>
  <c r="L375" i="5"/>
  <c r="H18" i="12"/>
  <c r="L115" i="10"/>
  <c r="L19" i="10" s="1"/>
  <c r="F110" i="5"/>
  <c r="F18" i="5" s="1"/>
  <c r="F18" i="1"/>
  <c r="D18" i="12"/>
  <c r="L17" i="2"/>
  <c r="G116" i="10"/>
  <c r="E18" i="2"/>
  <c r="L111" i="7"/>
  <c r="F18" i="9"/>
  <c r="D18" i="3"/>
  <c r="G17" i="8"/>
  <c r="L17" i="5"/>
  <c r="G111" i="1"/>
  <c r="G112" i="2"/>
  <c r="G111" i="12"/>
  <c r="H18" i="8"/>
  <c r="G113" i="12"/>
  <c r="G117" i="8"/>
  <c r="C18" i="1"/>
  <c r="C18" i="12"/>
  <c r="G115" i="9"/>
  <c r="L113" i="11"/>
  <c r="G17" i="4"/>
  <c r="G17" i="14"/>
  <c r="L117" i="4"/>
  <c r="E18" i="7"/>
  <c r="L117" i="11"/>
  <c r="H18" i="10"/>
  <c r="G111" i="8"/>
  <c r="C18" i="2"/>
  <c r="D18" i="8"/>
  <c r="G113" i="7"/>
  <c r="G117" i="10"/>
  <c r="G113" i="4"/>
  <c r="E18" i="1"/>
  <c r="G110" i="9"/>
  <c r="F18" i="8"/>
  <c r="G112" i="3"/>
  <c r="G111" i="7"/>
  <c r="G116" i="12"/>
  <c r="G117" i="1"/>
  <c r="D18" i="2"/>
  <c r="G113" i="1"/>
  <c r="G117" i="7"/>
  <c r="G117" i="4"/>
  <c r="I117" i="5"/>
  <c r="G117" i="12"/>
  <c r="L382" i="5"/>
  <c r="H117" i="5"/>
  <c r="G117" i="2"/>
  <c r="L382" i="1"/>
  <c r="H117" i="1"/>
  <c r="G117" i="3"/>
  <c r="G116" i="4"/>
  <c r="F18" i="4"/>
  <c r="E18" i="3"/>
  <c r="H18" i="2"/>
  <c r="H111" i="5"/>
  <c r="G111" i="10"/>
  <c r="G111" i="2"/>
  <c r="G116" i="7"/>
  <c r="G112" i="8"/>
  <c r="H112" i="1"/>
  <c r="G110" i="12"/>
  <c r="G112" i="7"/>
  <c r="L116" i="11"/>
  <c r="L110" i="8"/>
  <c r="L18" i="8" s="1"/>
  <c r="G113" i="2"/>
  <c r="L110" i="4"/>
  <c r="G112" i="9"/>
  <c r="I112" i="5"/>
  <c r="G383" i="5"/>
  <c r="G379" i="5"/>
  <c r="F18" i="12"/>
  <c r="D18" i="4"/>
  <c r="H110" i="5"/>
  <c r="G116" i="9"/>
  <c r="G115" i="3"/>
  <c r="G113" i="8"/>
  <c r="L115" i="7"/>
  <c r="L19" i="7" s="1"/>
  <c r="H111" i="1"/>
  <c r="C18" i="4"/>
  <c r="H113" i="5"/>
  <c r="G116" i="3"/>
  <c r="G111" i="3"/>
  <c r="G115" i="7"/>
  <c r="L115" i="9"/>
  <c r="L19" i="9" s="1"/>
  <c r="H110" i="1"/>
  <c r="G110" i="8"/>
  <c r="G115" i="12"/>
  <c r="G382" i="5"/>
  <c r="H116" i="5"/>
  <c r="L378" i="5"/>
  <c r="G110" i="7"/>
  <c r="G116" i="2"/>
  <c r="L110" i="2"/>
  <c r="E111" i="5"/>
  <c r="L116" i="2"/>
  <c r="G115" i="8"/>
  <c r="G115" i="10"/>
  <c r="H115" i="5"/>
  <c r="L376" i="5"/>
  <c r="K376" i="16" s="1"/>
  <c r="G378" i="5"/>
  <c r="L115" i="3"/>
  <c r="L19" i="3" s="1"/>
  <c r="L116" i="4"/>
  <c r="G110" i="10"/>
  <c r="G111" i="4"/>
  <c r="L115" i="11"/>
  <c r="G110" i="4"/>
  <c r="G112" i="4"/>
  <c r="E18" i="12"/>
  <c r="L115" i="2"/>
  <c r="G115" i="2"/>
  <c r="E115" i="5"/>
  <c r="E19" i="5" s="1"/>
  <c r="G115" i="1"/>
  <c r="L113" i="5"/>
  <c r="L110" i="10"/>
  <c r="L18" i="10" s="1"/>
  <c r="L377" i="1"/>
  <c r="K377" i="16" s="1"/>
  <c r="H115" i="1"/>
  <c r="G115" i="4"/>
  <c r="L112" i="1"/>
  <c r="L378" i="1"/>
  <c r="H116" i="1"/>
  <c r="G110" i="1"/>
  <c r="E18" i="4"/>
  <c r="G375" i="5"/>
  <c r="G43" i="5" s="1"/>
  <c r="L43" i="5" l="1"/>
  <c r="G19" i="6"/>
  <c r="K113" i="16"/>
  <c r="K378" i="16"/>
  <c r="K116" i="16" s="1"/>
  <c r="K375" i="16"/>
  <c r="K43" i="16" s="1"/>
  <c r="K382" i="16"/>
  <c r="K117" i="16" s="1"/>
  <c r="K112" i="16"/>
  <c r="K17" i="16"/>
  <c r="G118" i="5"/>
  <c r="K110" i="16"/>
  <c r="L117" i="1"/>
  <c r="G19" i="2"/>
  <c r="L117" i="5"/>
  <c r="G19" i="8"/>
  <c r="G19" i="4"/>
  <c r="G19" i="10"/>
  <c r="G19" i="12"/>
  <c r="L18" i="7"/>
  <c r="L19" i="2"/>
  <c r="G19" i="7"/>
  <c r="G19" i="3"/>
  <c r="L19" i="4"/>
  <c r="G19" i="1"/>
  <c r="H19" i="1"/>
  <c r="G19" i="9"/>
  <c r="L19" i="11"/>
  <c r="L18" i="11"/>
  <c r="L18" i="2"/>
  <c r="L112" i="5"/>
  <c r="H19" i="5"/>
  <c r="L18" i="4"/>
  <c r="G113" i="5"/>
  <c r="G18" i="10"/>
  <c r="G18" i="1"/>
  <c r="E18" i="5"/>
  <c r="H18" i="1"/>
  <c r="G18" i="3"/>
  <c r="G110" i="5"/>
  <c r="G18" i="12"/>
  <c r="G18" i="9"/>
  <c r="L110" i="5"/>
  <c r="G18" i="2"/>
  <c r="G117" i="5"/>
  <c r="H18" i="5"/>
  <c r="G116" i="5"/>
  <c r="L111" i="5"/>
  <c r="L111" i="1"/>
  <c r="G112" i="5"/>
  <c r="G111" i="5"/>
  <c r="G18" i="4"/>
  <c r="G18" i="8"/>
  <c r="G18" i="7"/>
  <c r="G115" i="5"/>
  <c r="L115" i="5"/>
  <c r="L116" i="5"/>
  <c r="L110" i="1"/>
  <c r="L116" i="1"/>
  <c r="L115" i="1"/>
  <c r="K18" i="16" l="1"/>
  <c r="K115" i="16"/>
  <c r="K19" i="16" s="1"/>
  <c r="L19" i="1"/>
  <c r="L19" i="5"/>
  <c r="G19" i="5"/>
  <c r="L18" i="5"/>
  <c r="G18" i="5"/>
  <c r="L18" i="1"/>
  <c r="G437" i="5" l="1"/>
  <c r="F138" i="5"/>
  <c r="F23" i="5" s="1"/>
  <c r="H138" i="5"/>
  <c r="D138" i="5"/>
  <c r="E138" i="5"/>
  <c r="C138" i="5"/>
  <c r="G436" i="5"/>
  <c r="L436" i="5"/>
  <c r="F56" i="18" l="1"/>
  <c r="F44" i="18"/>
  <c r="K436" i="16"/>
  <c r="K135" i="16"/>
  <c r="D56" i="18"/>
  <c r="L138" i="5"/>
  <c r="E23" i="5"/>
  <c r="D23" i="5"/>
  <c r="C23" i="5"/>
  <c r="H23" i="5"/>
  <c r="G138" i="5"/>
  <c r="I56" i="18" l="1"/>
  <c r="M58" i="18"/>
  <c r="K56" i="18"/>
  <c r="O58" i="18"/>
  <c r="K44" i="18"/>
  <c r="O46" i="18"/>
  <c r="K138" i="16"/>
  <c r="K23" i="16" s="1"/>
  <c r="L23" i="5"/>
  <c r="G23" i="5"/>
  <c r="F23" i="7"/>
  <c r="C25" i="2"/>
</calcChain>
</file>

<file path=xl/sharedStrings.xml><?xml version="1.0" encoding="utf-8"?>
<sst xmlns="http://schemas.openxmlformats.org/spreadsheetml/2006/main" count="8145" uniqueCount="314">
  <si>
    <t>Månedsstatistik: Motorbenzin</t>
  </si>
  <si>
    <t>Enhed: m3</t>
  </si>
  <si>
    <t>Import</t>
  </si>
  <si>
    <t>Eksport</t>
  </si>
  <si>
    <t>Bunkring</t>
  </si>
  <si>
    <t>Lagertræk</t>
  </si>
  <si>
    <t>Salg/Forbrug</t>
  </si>
  <si>
    <t>Lagerbeholdning, ultimo</t>
  </si>
  <si>
    <t>Produktion, netto</t>
  </si>
  <si>
    <t>Månedsstatistik: Råolie</t>
  </si>
  <si>
    <t>Månedsstatistik: Gas-/dieselolie</t>
  </si>
  <si>
    <t>Månedsstatistik: Petroleum</t>
  </si>
  <si>
    <t>Månedsstatistik: JP1</t>
  </si>
  <si>
    <t>Månedsstatistik: Fuelolie</t>
  </si>
  <si>
    <t>Månedsstatistik: Raffinaderigas</t>
  </si>
  <si>
    <t>Månedsstatistik: LPG</t>
  </si>
  <si>
    <t>Månedsstatistik: Petroleumskoks</t>
  </si>
  <si>
    <t>Månedsstatistik: Bitumen</t>
  </si>
  <si>
    <t>Månedsstatistik: Halvfabrikata</t>
  </si>
  <si>
    <t>Produktion</t>
  </si>
  <si>
    <t>Anvendt til produktion</t>
  </si>
  <si>
    <t>Månedsstatistik: LVN</t>
  </si>
  <si>
    <t>Månedsstatistik: Smøreolie</t>
  </si>
  <si>
    <t>Månedsstatistik: Orimulsion</t>
  </si>
  <si>
    <t>-</t>
  </si>
  <si>
    <t>Smøreolie</t>
  </si>
  <si>
    <t>Min. terpentin</t>
  </si>
  <si>
    <t>Spildolie</t>
  </si>
  <si>
    <t>Månedsstatistik: Olieforbrug</t>
  </si>
  <si>
    <t>Enhed: TJ</t>
  </si>
  <si>
    <t>Salg/Forbrug, TJ</t>
  </si>
  <si>
    <t>Enhed: Ton</t>
  </si>
  <si>
    <t>Production</t>
  </si>
  <si>
    <t>Imports</t>
  </si>
  <si>
    <t>Exports</t>
  </si>
  <si>
    <t>Marine Bunkers</t>
  </si>
  <si>
    <t>Stock Change</t>
  </si>
  <si>
    <t>Used for Production</t>
  </si>
  <si>
    <t>Stock, Closing</t>
  </si>
  <si>
    <t>Sales/Use</t>
  </si>
  <si>
    <t>1. kvartal 2005</t>
  </si>
  <si>
    <t>2. kvartal 2005</t>
  </si>
  <si>
    <t>3. kvartal 2005</t>
  </si>
  <si>
    <t>4. kvartal 2005</t>
  </si>
  <si>
    <t>1. kvartal 2006</t>
  </si>
  <si>
    <t>2. kvartal 2006</t>
  </si>
  <si>
    <t>3. kvartal 2006</t>
  </si>
  <si>
    <t>4. kvartal 2006</t>
  </si>
  <si>
    <t>1. kvartal 2007</t>
  </si>
  <si>
    <t>2. kvartal 2007</t>
  </si>
  <si>
    <t>3. kvartal 2007</t>
  </si>
  <si>
    <t>4. kvartal 2007</t>
  </si>
  <si>
    <t>1. kvartal 2008</t>
  </si>
  <si>
    <t>2. kvartal 2008</t>
  </si>
  <si>
    <t>3. kvartal 2008</t>
  </si>
  <si>
    <t>4. kvartal 2008</t>
  </si>
  <si>
    <t>1. kvartal 2009</t>
  </si>
  <si>
    <t>2. kvartal 2009</t>
  </si>
  <si>
    <t>3. kvartal 2009</t>
  </si>
  <si>
    <t xml:space="preserve">Monthly Statistics: Oil </t>
  </si>
  <si>
    <t>Unit: TJ</t>
  </si>
  <si>
    <t>1. Quarter 2005</t>
  </si>
  <si>
    <t>2. Quarter 2005</t>
  </si>
  <si>
    <t>3. Quarter 2005</t>
  </si>
  <si>
    <t>4. Quarter 2005</t>
  </si>
  <si>
    <t>Monthly Statistics: Crude Oil</t>
  </si>
  <si>
    <t>Unit: Tonnes</t>
  </si>
  <si>
    <t>Monthly Statistics: Refinery Feedstocks</t>
  </si>
  <si>
    <t>Sales/Consumption</t>
  </si>
  <si>
    <t>Monthly Statistics: Aviation Gasoline</t>
  </si>
  <si>
    <t>Unit: m3</t>
  </si>
  <si>
    <t>Monthly Statistics: Gas-/Diesel Oil</t>
  </si>
  <si>
    <t>Monthly Statistics: Other Kerosene</t>
  </si>
  <si>
    <t>Monthly Statistics: JP1</t>
  </si>
  <si>
    <t>Monthly Statistics: Fuel Oil</t>
  </si>
  <si>
    <t>Monthly Statistics: LPG</t>
  </si>
  <si>
    <t>Monthly Statistics: Naphtha (LVN)</t>
  </si>
  <si>
    <t>Monthly Statistics: Petroleum Coke</t>
  </si>
  <si>
    <t>Monthly Statistics: Orimulsion</t>
  </si>
  <si>
    <t>Monthly Statistics: Bitumen</t>
  </si>
  <si>
    <t>Monthly Statistics: Lubricants, White Spirit and Waste Oil</t>
  </si>
  <si>
    <t>1. Quarter 2006</t>
  </si>
  <si>
    <t>2. Quarter 2006</t>
  </si>
  <si>
    <t>3. Quarter 2006</t>
  </si>
  <si>
    <t>4. Quarter 2006</t>
  </si>
  <si>
    <t>1. Quarter 2007</t>
  </si>
  <si>
    <t>2. Quarter 2007</t>
  </si>
  <si>
    <t>3. Quarter 2007</t>
  </si>
  <si>
    <t>4. Quarter 2007</t>
  </si>
  <si>
    <t>1. Quarter 2008</t>
  </si>
  <si>
    <t>2. Quarter 2008</t>
  </si>
  <si>
    <t>3. Quarter 2008</t>
  </si>
  <si>
    <t>4. Quarter 2008</t>
  </si>
  <si>
    <t>1. Quarter 2009</t>
  </si>
  <si>
    <t>2. Quarter 2009</t>
  </si>
  <si>
    <t>3. Quarter 2009</t>
  </si>
  <si>
    <t>4. kvartal 2009</t>
  </si>
  <si>
    <t>4. Quarter 2009</t>
  </si>
  <si>
    <t>1. kvartal 2010</t>
  </si>
  <si>
    <t>1. Quarter 2010</t>
  </si>
  <si>
    <t>Produktion, TJ</t>
  </si>
  <si>
    <t>Production, TJ</t>
  </si>
  <si>
    <t xml:space="preserve">  Januar </t>
  </si>
  <si>
    <t xml:space="preserve">Februar </t>
  </si>
  <si>
    <t xml:space="preserve">Marts </t>
  </si>
  <si>
    <t xml:space="preserve">April </t>
  </si>
  <si>
    <t xml:space="preserve">Maj </t>
  </si>
  <si>
    <t xml:space="preserve">Juni </t>
  </si>
  <si>
    <t xml:space="preserve">Juli </t>
  </si>
  <si>
    <t xml:space="preserve">August </t>
  </si>
  <si>
    <t xml:space="preserve">September </t>
  </si>
  <si>
    <t xml:space="preserve">Oktober </t>
  </si>
  <si>
    <t xml:space="preserve">November </t>
  </si>
  <si>
    <t>December</t>
  </si>
  <si>
    <t>2. kvartal 2010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</si>
  <si>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</si>
  <si>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</si>
  <si>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</si>
  <si>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</si>
  <si>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</si>
  <si>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</si>
  <si>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</si>
  <si>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</si>
  <si>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</si>
  <si>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</si>
  <si>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</si>
  <si>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2. Quarter 2010</t>
  </si>
  <si>
    <t>3. kvartal 2010</t>
  </si>
  <si>
    <t>3. Quarter 2010</t>
  </si>
  <si>
    <t>Juli</t>
  </si>
  <si>
    <t>Monthly Statistics: Motor Gasoline</t>
  </si>
  <si>
    <t>Oktober</t>
  </si>
  <si>
    <t>4. kvartal 2010</t>
  </si>
  <si>
    <t>4. Quarter 2010</t>
  </si>
  <si>
    <t>1. kvartal 2011</t>
  </si>
  <si>
    <t>1. Quarter 2011</t>
  </si>
  <si>
    <t>1.kvartal 2011</t>
  </si>
  <si>
    <t>Maj</t>
  </si>
  <si>
    <t>Juni</t>
  </si>
  <si>
    <t>2. kvartal 2011</t>
  </si>
  <si>
    <t>2. Quarter 2011</t>
  </si>
  <si>
    <t>3. kvartal 2011</t>
  </si>
  <si>
    <t>3. Quarter 2011</t>
  </si>
  <si>
    <t>Månedsstatistik: Flybenzin</t>
  </si>
  <si>
    <t>Lubricants</t>
  </si>
  <si>
    <t>White spirits</t>
  </si>
  <si>
    <t>Waste oil</t>
  </si>
  <si>
    <t>Note: Motorbenzin inkluderer også bioethanol</t>
  </si>
  <si>
    <t>Note: Motor gasoline also includes bioethanol</t>
  </si>
  <si>
    <t>Note: Gas-/diesel oil also includes biodiesel</t>
  </si>
  <si>
    <t>Note: Gas-/dieselolie inkluderer også biodiesel</t>
  </si>
  <si>
    <t>4. kvartal 2011</t>
  </si>
  <si>
    <t>4. Quarter 2011</t>
  </si>
  <si>
    <t>Januar</t>
  </si>
  <si>
    <t>Februar</t>
  </si>
  <si>
    <t>Marts</t>
  </si>
  <si>
    <t>1. kvartal 2012</t>
  </si>
  <si>
    <t>1. Quarter 2012</t>
  </si>
  <si>
    <t>Monthly Statistics: Refinery gas</t>
  </si>
  <si>
    <t>2. kvartal 2012</t>
  </si>
  <si>
    <t>2. Quarter 2012</t>
  </si>
  <si>
    <t>3. kvartal 2012</t>
  </si>
  <si>
    <t>3. Quarter 2012</t>
  </si>
  <si>
    <t>4. kvartal 2012</t>
  </si>
  <si>
    <t>4. Quarter 2012</t>
  </si>
  <si>
    <t>1. kvartal 2013</t>
  </si>
  <si>
    <t>1. Quarter 2013</t>
  </si>
  <si>
    <t>2. kvartal 2013</t>
  </si>
  <si>
    <t>2. Quarter 2013</t>
  </si>
  <si>
    <t>3. kvartal 2013</t>
  </si>
  <si>
    <t>3. Quarter 2013</t>
  </si>
  <si>
    <t>4. kvartal 2013</t>
  </si>
  <si>
    <t>4. Quarter 2013</t>
  </si>
  <si>
    <t>1. kvartal 2014</t>
  </si>
  <si>
    <t>1. Quarter 2014</t>
  </si>
  <si>
    <t>2. kvartal 2014</t>
  </si>
  <si>
    <t>2. Quarter 2014</t>
  </si>
  <si>
    <t>3. kvartal 2014</t>
  </si>
  <si>
    <t>3. Quarter 2014</t>
  </si>
  <si>
    <t>4. kvartal 2014</t>
  </si>
  <si>
    <t>4. Quarter 2014</t>
  </si>
  <si>
    <t>1. kvartal 2015</t>
  </si>
  <si>
    <t>2. kvartal 2015</t>
  </si>
  <si>
    <t>3. kvartal 2015</t>
  </si>
  <si>
    <t>4. kvartal 2015</t>
  </si>
  <si>
    <t>1. Quarter 2015</t>
  </si>
  <si>
    <t>2. Quarter 2015</t>
  </si>
  <si>
    <t>3. Quarter 2015</t>
  </si>
  <si>
    <t>4. Quarter 2015</t>
  </si>
  <si>
    <t>1. Quarter 2016</t>
  </si>
  <si>
    <t>2. Quarter 2016</t>
  </si>
  <si>
    <t>3. Quarter 2016</t>
  </si>
  <si>
    <t>4. Quarter 2016</t>
  </si>
  <si>
    <t>1. kvartal 2016</t>
  </si>
  <si>
    <t>2. kvartal 2016</t>
  </si>
  <si>
    <t>3. kvartal 2016</t>
  </si>
  <si>
    <t>4. kvartal 2016</t>
  </si>
  <si>
    <t>1. kvartal 2017</t>
  </si>
  <si>
    <t>2. kvartal 2017</t>
  </si>
  <si>
    <t>3. kvartal 2017</t>
  </si>
  <si>
    <t>4. kvartal 2017</t>
  </si>
  <si>
    <t>1. Quarter 2017</t>
  </si>
  <si>
    <t>2. Quarter 2017</t>
  </si>
  <si>
    <t>3. Quarter 2017</t>
  </si>
  <si>
    <t>4. Quarter 2017</t>
  </si>
  <si>
    <t>1. kvartal 2018</t>
  </si>
  <si>
    <t>2. kvartal 2018</t>
  </si>
  <si>
    <t>3. kvartal 2018</t>
  </si>
  <si>
    <t>4. kvartal 2018</t>
  </si>
  <si>
    <t>1. Quarter 2018</t>
  </si>
  <si>
    <t>2. Quarter 2018</t>
  </si>
  <si>
    <t>3. Quarter 2018</t>
  </si>
  <si>
    <t>4. Quarter 2018</t>
  </si>
  <si>
    <t>1. kvartal 2019</t>
  </si>
  <si>
    <t>2. kvartal 2019</t>
  </si>
  <si>
    <t>3. kvartal 2019</t>
  </si>
  <si>
    <t>1. Quarter 2019</t>
  </si>
  <si>
    <t>2. Quarter 2019</t>
  </si>
  <si>
    <t>3. Quarter 2019</t>
  </si>
  <si>
    <t>4. kvartal 2019</t>
  </si>
  <si>
    <t>4. Quarter 2019</t>
  </si>
  <si>
    <t>1. kvartal 2020</t>
  </si>
  <si>
    <t>2. kvartal 2020</t>
  </si>
  <si>
    <t>3. kvartal 2020</t>
  </si>
  <si>
    <t>4. kvartal 2020</t>
  </si>
  <si>
    <t>1. Quarter 2020</t>
  </si>
  <si>
    <t>2. Quarter 2020</t>
  </si>
  <si>
    <t>3. Quarter 2020</t>
  </si>
  <si>
    <t>4. Quarter 2020</t>
  </si>
  <si>
    <t>jan</t>
  </si>
  <si>
    <t>feb</t>
  </si>
  <si>
    <t>mar</t>
  </si>
  <si>
    <t>apr</t>
  </si>
  <si>
    <t>maj</t>
  </si>
  <si>
    <t>jun</t>
  </si>
  <si>
    <t>jul</t>
  </si>
  <si>
    <t>aug</t>
  </si>
  <si>
    <t>sep</t>
  </si>
  <si>
    <t>okt</t>
  </si>
  <si>
    <t>nov</t>
  </si>
  <si>
    <t>dec</t>
  </si>
  <si>
    <t>Benzinforbrug TJ</t>
  </si>
  <si>
    <t>JP1 forbrug TJ</t>
  </si>
  <si>
    <t>Året før</t>
  </si>
  <si>
    <t>Gnsn.5 forg. år</t>
  </si>
  <si>
    <t>Benzin</t>
  </si>
  <si>
    <t>JP1</t>
  </si>
  <si>
    <t>Gas-dieselolieforbrug TJ</t>
  </si>
  <si>
    <t>Dieselolie</t>
  </si>
  <si>
    <t>1. kvartal 2021</t>
  </si>
  <si>
    <t>1. Quarter 2021</t>
  </si>
  <si>
    <t>2. kvartal 2021</t>
  </si>
  <si>
    <t>2. Quarter 2021</t>
  </si>
  <si>
    <t>3. kvartal 2021</t>
  </si>
  <si>
    <t>3. Quarter 2021</t>
  </si>
  <si>
    <t>4. kvartal 2021</t>
  </si>
  <si>
    <t>4. Quarter 2021</t>
  </si>
  <si>
    <t>1. kvartal 2022</t>
  </si>
  <si>
    <t>2. kvartal 2022</t>
  </si>
  <si>
    <t>3. kvartal 2022</t>
  </si>
  <si>
    <t>4. kvartal 2022</t>
  </si>
  <si>
    <t>1. Quarter 2022</t>
  </si>
  <si>
    <t>2. Quarter 2022</t>
  </si>
  <si>
    <t>3. Quarter 2022</t>
  </si>
  <si>
    <t>4. Quarter 2022</t>
  </si>
  <si>
    <t>1. kvartal 2023</t>
  </si>
  <si>
    <t>2. kvartal 2023</t>
  </si>
  <si>
    <t>3. kvartal 2023</t>
  </si>
  <si>
    <t>4. kvartal 2023</t>
  </si>
  <si>
    <t>1. Quarter 2023</t>
  </si>
  <si>
    <t>2. Quarter 2023</t>
  </si>
  <si>
    <t>3. Quarter 2023</t>
  </si>
  <si>
    <t>4. Quarter 2023</t>
  </si>
  <si>
    <t xml:space="preserve">marts </t>
  </si>
  <si>
    <t>Purchase from other 2e</t>
  </si>
  <si>
    <t>Før</t>
  </si>
  <si>
    <t>Rev</t>
  </si>
  <si>
    <t>Purchase from other 2e TJ</t>
  </si>
  <si>
    <t>Før TJ</t>
  </si>
  <si>
    <t>Rev TJ</t>
  </si>
  <si>
    <t>1. kvartal 2024</t>
  </si>
  <si>
    <t>2. kvartal 2024</t>
  </si>
  <si>
    <t>3. kvartal 2024</t>
  </si>
  <si>
    <t>4. kvartal 2024</t>
  </si>
  <si>
    <t>1. Quarter 2024</t>
  </si>
  <si>
    <t>2. Quarter 2024</t>
  </si>
  <si>
    <t>3. Quarter 2024</t>
  </si>
  <si>
    <t>4. Quarter 2024</t>
  </si>
  <si>
    <t>Udvikling 1. kvt., 1. halvår og første 9. måneder</t>
  </si>
  <si>
    <t>1. kvt</t>
  </si>
  <si>
    <t>1. halvår</t>
  </si>
  <si>
    <t>første 9.mnd.</t>
  </si>
  <si>
    <t>året</t>
  </si>
  <si>
    <t>Udvikling i forhold til året før</t>
  </si>
  <si>
    <t>Udvikling i forhold til gnsn. af forudgående 5 år</t>
  </si>
  <si>
    <t>Sammenligning af måneder</t>
  </si>
  <si>
    <t>1. kvartal 2025</t>
  </si>
  <si>
    <t>2. kvartal 2025</t>
  </si>
  <si>
    <t>3. kvartal 2025</t>
  </si>
  <si>
    <t>4. kvartal 2025</t>
  </si>
  <si>
    <t>1. Quarter 2025</t>
  </si>
  <si>
    <t>2. Quarter 2025</t>
  </si>
  <si>
    <t>3. Quarter 2025</t>
  </si>
  <si>
    <t>4. Quarter 2025</t>
  </si>
  <si>
    <t>1. kvartal 2026</t>
  </si>
  <si>
    <t>2. kvartal 2026</t>
  </si>
  <si>
    <t>3. kvartal 2026</t>
  </si>
  <si>
    <t>4. kvartal 2026</t>
  </si>
  <si>
    <t>1. Quarter 2026</t>
  </si>
  <si>
    <t>2. Quarter 2026</t>
  </si>
  <si>
    <t>3. Quarter 2026</t>
  </si>
  <si>
    <t>4. Quarter 2026</t>
  </si>
  <si>
    <t>Januar - Februar</t>
  </si>
  <si>
    <t>January - February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</si>
</sst>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\ ##0"/>
    <numFmt numFmtId="165" formatCode="#\ ###\ ##0;\-#\ ###\ ##0;\-"/>
    <numFmt numFmtId="166" formatCode="#\ ###\ ##0"/>
    <numFmt numFmtId="167" formatCode="0.0"/>
    <numFmt numFmtId="168" formatCode="###\ ###\ ##0;[Red]\-#\ ##0;&quot;-&quot;"/>
    <numFmt numFmtId="169" formatCode="0.0%"/>
    <numFmt numFmtId="170" formatCode="0.000%"/>
    <numFmt numFmtId="171" formatCode="#.0\ ###\ ##0;\-#.0\ ###\ ##0;\-"/>
    <numFmt numFmtId="172" formatCode=".\ ####\ ##0;\-.\ ####\ ##0;\ȭ;_끹"/>
  </numFmts>
  <fonts count="1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63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3">
    <xf numFmtId="0" fontId="0" fillId="0" borderId="0"/>
    <xf numFmtId="0" fontId="4" fillId="0" borderId="0"/>
    <xf numFmtId="9" fontId="8" fillId="0" borderId="0" applyFont="0" applyFill="0" applyBorder="0" applyAlignment="0" applyProtection="0"/>
  </cellStyleXfs>
  <cellXfs count="189">
    <xf numFmtId="0" fontId="0" fillId="0" borderId="0" xfId="0"/>
    <xf numFmtId="0" fontId="0" fillId="2" borderId="0" xfId="0" applyFill="1"/>
    <xf numFmtId="0" fontId="0" fillId="0" borderId="1" xfId="0" applyBorder="1"/>
    <xf numFmtId="165" fontId="0" fillId="0" borderId="0" xfId="0" applyNumberFormat="1"/>
    <xf numFmtId="0" fontId="0" fillId="0" borderId="0" xfId="0" applyAlignment="1"/>
    <xf numFmtId="0" fontId="0" fillId="3" borderId="1" xfId="0" applyFill="1" applyBorder="1"/>
    <xf numFmtId="165" fontId="0" fillId="3" borderId="1" xfId="0" applyNumberFormat="1" applyFill="1" applyBorder="1" applyAlignment="1">
      <alignment horizontal="right"/>
    </xf>
    <xf numFmtId="165" fontId="0" fillId="0" borderId="0" xfId="0" applyNumberFormat="1" applyFill="1"/>
    <xf numFmtId="0" fontId="0" fillId="0" borderId="0" xfId="0" applyAlignment="1">
      <alignment horizontal="right"/>
    </xf>
    <xf numFmtId="165" fontId="0" fillId="4" borderId="1" xfId="0" applyNumberFormat="1" applyFill="1" applyBorder="1" applyAlignment="1">
      <alignment horizontal="right"/>
    </xf>
    <xf numFmtId="164" fontId="0" fillId="0" borderId="0" xfId="0" applyNumberFormat="1"/>
    <xf numFmtId="0" fontId="3" fillId="0" borderId="0" xfId="0" applyFont="1"/>
    <xf numFmtId="1" fontId="0" fillId="0" borderId="0" xfId="0" applyNumberFormat="1"/>
    <xf numFmtId="0" fontId="3" fillId="0" borderId="0" xfId="0" applyFont="1" applyAlignment="1">
      <alignment horizontal="right"/>
    </xf>
    <xf numFmtId="164" fontId="0" fillId="0" borderId="0" xfId="0" applyNumberFormat="1" applyBorder="1"/>
    <xf numFmtId="0" fontId="0" fillId="0" borderId="0" xfId="0" applyBorder="1"/>
    <xf numFmtId="165" fontId="0" fillId="0" borderId="0" xfId="0" applyNumberFormat="1" applyBorder="1"/>
    <xf numFmtId="0" fontId="5" fillId="0" borderId="0" xfId="0" applyFont="1"/>
    <xf numFmtId="0" fontId="0" fillId="5" borderId="1" xfId="0" applyFill="1" applyBorder="1"/>
    <xf numFmtId="165" fontId="0" fillId="5" borderId="1" xfId="0" applyNumberFormat="1" applyFill="1" applyBorder="1" applyAlignment="1">
      <alignment horizontal="right"/>
    </xf>
    <xf numFmtId="165" fontId="1" fillId="5" borderId="1" xfId="0" applyNumberFormat="1" applyFont="1" applyFill="1" applyBorder="1" applyAlignment="1">
      <alignment horizontal="right"/>
    </xf>
    <xf numFmtId="166" fontId="3" fillId="0" borderId="0" xfId="0" applyNumberFormat="1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0" fontId="6" fillId="4" borderId="1" xfId="0" applyNumberFormat="1" applyFont="1" applyFill="1" applyBorder="1"/>
    <xf numFmtId="167" fontId="6" fillId="4" borderId="1" xfId="0" applyNumberFormat="1" applyFont="1" applyFill="1" applyBorder="1"/>
    <xf numFmtId="0" fontId="7" fillId="0" borderId="0" xfId="0" applyFont="1" applyAlignment="1">
      <alignment horizontal="left" indent="1"/>
    </xf>
    <xf numFmtId="0" fontId="0" fillId="5" borderId="0" xfId="0" applyFill="1"/>
    <xf numFmtId="165" fontId="0" fillId="5" borderId="1" xfId="0" applyNumberFormat="1" applyFill="1" applyBorder="1" applyAlignment="1">
      <alignment horizontal="center"/>
    </xf>
    <xf numFmtId="165" fontId="1" fillId="5" borderId="1" xfId="0" applyNumberFormat="1" applyFon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4" borderId="1" xfId="0" applyNumberForma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167" fontId="6" fillId="0" borderId="0" xfId="0" applyNumberFormat="1" applyFont="1" applyFill="1" applyBorder="1"/>
    <xf numFmtId="165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0" fontId="3" fillId="6" borderId="0" xfId="0" applyFont="1" applyFill="1" applyAlignment="1">
      <alignment horizontal="center"/>
    </xf>
    <xf numFmtId="1" fontId="0" fillId="0" borderId="0" xfId="0" applyNumberFormat="1" applyBorder="1"/>
    <xf numFmtId="0" fontId="3" fillId="0" borderId="0" xfId="0" applyFont="1" applyBorder="1"/>
    <xf numFmtId="0" fontId="5" fillId="0" borderId="0" xfId="0" applyFont="1" applyBorder="1"/>
    <xf numFmtId="0" fontId="0" fillId="0" borderId="1" xfId="0" quotePrefix="1" applyBorder="1" applyAlignment="1">
      <alignment horizontal="center"/>
    </xf>
    <xf numFmtId="165" fontId="0" fillId="0" borderId="1" xfId="0" applyNumberFormat="1" applyBorder="1"/>
    <xf numFmtId="0" fontId="0" fillId="0" borderId="1" xfId="0" applyBorder="1" applyAlignment="1">
      <alignment horizont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/>
    </xf>
    <xf numFmtId="168" fontId="1" fillId="0" borderId="0" xfId="0" applyNumberFormat="1" applyFont="1" applyAlignment="1">
      <alignment vertical="top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quotePrefix="1" applyFill="1" applyBorder="1" applyAlignment="1">
      <alignment horizontal="center"/>
    </xf>
    <xf numFmtId="9" fontId="0" fillId="0" borderId="0" xfId="2" applyFont="1"/>
    <xf numFmtId="169" fontId="0" fillId="0" borderId="0" xfId="2" applyNumberFormat="1" applyFont="1"/>
    <xf numFmtId="169" fontId="6" fillId="4" borderId="1" xfId="2" applyNumberFormat="1" applyFont="1" applyFill="1" applyBorder="1"/>
    <xf numFmtId="164" fontId="0" fillId="0" borderId="1" xfId="0" applyNumberFormat="1" applyBorder="1"/>
    <xf numFmtId="165" fontId="0" fillId="0" borderId="0" xfId="0" quotePrefix="1" applyNumberFormat="1" applyAlignment="1">
      <alignment horizontal="center"/>
    </xf>
    <xf numFmtId="0" fontId="1" fillId="2" borderId="0" xfId="0" applyFont="1" applyFill="1"/>
    <xf numFmtId="0" fontId="1" fillId="0" borderId="0" xfId="0" applyFont="1"/>
    <xf numFmtId="0" fontId="1" fillId="0" borderId="0" xfId="0" applyFont="1" applyAlignment="1"/>
    <xf numFmtId="0" fontId="1" fillId="5" borderId="0" xfId="0" applyFont="1" applyFill="1"/>
    <xf numFmtId="0" fontId="1" fillId="3" borderId="1" xfId="0" applyFont="1" applyFill="1" applyBorder="1"/>
    <xf numFmtId="165" fontId="1" fillId="3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5" borderId="1" xfId="0" applyFont="1" applyFill="1" applyBorder="1"/>
    <xf numFmtId="164" fontId="1" fillId="0" borderId="0" xfId="0" applyNumberFormat="1" applyFont="1"/>
    <xf numFmtId="165" fontId="1" fillId="0" borderId="0" xfId="0" applyNumberFormat="1" applyFont="1"/>
    <xf numFmtId="0" fontId="1" fillId="0" borderId="1" xfId="0" applyFont="1" applyBorder="1"/>
    <xf numFmtId="165" fontId="1" fillId="0" borderId="0" xfId="0" applyNumberFormat="1" applyFont="1" applyFill="1"/>
    <xf numFmtId="0" fontId="1" fillId="0" borderId="0" xfId="0" quotePrefix="1" applyFont="1" applyAlignment="1">
      <alignment horizontal="center"/>
    </xf>
    <xf numFmtId="165" fontId="1" fillId="0" borderId="0" xfId="0" applyNumberFormat="1" applyFont="1" applyBorder="1"/>
    <xf numFmtId="0" fontId="1" fillId="0" borderId="0" xfId="0" applyFont="1" applyBorder="1"/>
    <xf numFmtId="0" fontId="1" fillId="0" borderId="1" xfId="0" quotePrefix="1" applyFont="1" applyBorder="1" applyAlignment="1">
      <alignment horizontal="center"/>
    </xf>
    <xf numFmtId="165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0" borderId="1" xfId="0" applyNumberFormat="1" applyBorder="1" applyAlignment="1">
      <alignment horizontal="right"/>
    </xf>
    <xf numFmtId="170" fontId="0" fillId="0" borderId="0" xfId="2" applyNumberFormat="1" applyFont="1"/>
    <xf numFmtId="165" fontId="0" fillId="0" borderId="0" xfId="0" applyNumberFormat="1" applyFill="1" applyBorder="1"/>
    <xf numFmtId="169" fontId="9" fillId="0" borderId="0" xfId="2" applyNumberFormat="1" applyFont="1"/>
    <xf numFmtId="1" fontId="0" fillId="0" borderId="0" xfId="2" applyNumberFormat="1" applyFont="1"/>
    <xf numFmtId="165" fontId="1" fillId="0" borderId="0" xfId="0" quotePrefix="1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0" fontId="0" fillId="0" borderId="0" xfId="2" applyNumberFormat="1" applyFont="1"/>
    <xf numFmtId="169" fontId="10" fillId="0" borderId="0" xfId="2" applyNumberFormat="1" applyFont="1"/>
    <xf numFmtId="167" fontId="9" fillId="0" borderId="0" xfId="2" applyNumberFormat="1" applyFont="1"/>
    <xf numFmtId="0" fontId="11" fillId="2" borderId="0" xfId="0" applyFont="1" applyFill="1"/>
    <xf numFmtId="0" fontId="11" fillId="5" borderId="0" xfId="0" applyFont="1" applyFill="1"/>
    <xf numFmtId="17" fontId="0" fillId="3" borderId="4" xfId="0" applyNumberFormat="1" applyFill="1" applyBorder="1"/>
    <xf numFmtId="164" fontId="0" fillId="8" borderId="0" xfId="0" applyNumberFormat="1" applyFill="1" applyBorder="1" applyAlignment="1"/>
    <xf numFmtId="0" fontId="1" fillId="9" borderId="4" xfId="0" applyFont="1" applyFill="1" applyBorder="1" applyAlignment="1">
      <alignment horizontal="right"/>
    </xf>
    <xf numFmtId="164" fontId="0" fillId="8" borderId="5" xfId="0" applyNumberFormat="1" applyFill="1" applyBorder="1" applyAlignment="1"/>
    <xf numFmtId="17" fontId="0" fillId="3" borderId="7" xfId="0" applyNumberFormat="1" applyFill="1" applyBorder="1"/>
    <xf numFmtId="0" fontId="1" fillId="9" borderId="7" xfId="0" applyFont="1" applyFill="1" applyBorder="1" applyAlignment="1">
      <alignment horizontal="right"/>
    </xf>
    <xf numFmtId="164" fontId="0" fillId="8" borderId="8" xfId="0" applyNumberFormat="1" applyFill="1" applyBorder="1" applyAlignment="1"/>
    <xf numFmtId="164" fontId="0" fillId="8" borderId="6" xfId="0" applyNumberFormat="1" applyFill="1" applyBorder="1" applyAlignment="1"/>
    <xf numFmtId="17" fontId="0" fillId="3" borderId="9" xfId="0" applyNumberFormat="1" applyFill="1" applyBorder="1"/>
    <xf numFmtId="164" fontId="0" fillId="8" borderId="10" xfId="0" applyNumberFormat="1" applyFill="1" applyBorder="1" applyAlignment="1"/>
    <xf numFmtId="10" fontId="0" fillId="0" borderId="0" xfId="0" applyNumberFormat="1"/>
    <xf numFmtId="0" fontId="0" fillId="0" borderId="1" xfId="0" quotePrefix="1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10" borderId="0" xfId="0" applyFill="1"/>
    <xf numFmtId="165" fontId="0" fillId="10" borderId="0" xfId="0" applyNumberFormat="1" applyFill="1" applyBorder="1"/>
    <xf numFmtId="0" fontId="0" fillId="10" borderId="0" xfId="0" applyFill="1" applyBorder="1"/>
    <xf numFmtId="164" fontId="0" fillId="10" borderId="0" xfId="0" applyNumberFormat="1" applyFill="1" applyBorder="1"/>
    <xf numFmtId="0" fontId="3" fillId="0" borderId="0" xfId="0" applyFont="1" applyFill="1" applyAlignment="1">
      <alignment horizontal="center"/>
    </xf>
    <xf numFmtId="0" fontId="0" fillId="0" borderId="0" xfId="0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7" fillId="0" borderId="0" xfId="0" applyFont="1" applyFill="1" applyAlignment="1">
      <alignment horizontal="left" inden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165" fontId="0" fillId="10" borderId="0" xfId="0" applyNumberFormat="1" applyFill="1"/>
    <xf numFmtId="0" fontId="3" fillId="6" borderId="0" xfId="0" applyFont="1" applyFill="1" applyBorder="1" applyAlignment="1">
      <alignment horizontal="center"/>
    </xf>
    <xf numFmtId="165" fontId="0" fillId="0" borderId="0" xfId="0" quotePrefix="1" applyNumberFormat="1" applyBorder="1" applyAlignment="1">
      <alignment horizontal="center"/>
    </xf>
    <xf numFmtId="165" fontId="1" fillId="0" borderId="0" xfId="0" quotePrefix="1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5" fontId="0" fillId="0" borderId="1" xfId="0" applyNumberFormat="1" applyFill="1" applyBorder="1"/>
    <xf numFmtId="0" fontId="3" fillId="0" borderId="0" xfId="0" quotePrefix="1" applyFont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171" fontId="1" fillId="0" borderId="0" xfId="0" applyNumberFormat="1" applyFont="1"/>
    <xf numFmtId="165" fontId="1" fillId="3" borderId="1" xfId="0" applyNumberFormat="1" applyFont="1" applyFill="1" applyBorder="1" applyAlignment="1">
      <alignment horizontal="left"/>
    </xf>
    <xf numFmtId="165" fontId="1" fillId="0" borderId="1" xfId="0" applyNumberFormat="1" applyFont="1" applyFill="1" applyBorder="1"/>
    <xf numFmtId="0" fontId="0" fillId="0" borderId="0" xfId="0" applyNumberFormat="1" applyFill="1"/>
    <xf numFmtId="0" fontId="12" fillId="11" borderId="11" xfId="0" applyFont="1" applyFill="1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9" borderId="6" xfId="0" applyFont="1" applyFill="1" applyBorder="1" applyAlignment="1">
      <alignment horizontal="right"/>
    </xf>
    <xf numFmtId="0" fontId="1" fillId="9" borderId="0" xfId="0" applyFont="1" applyFill="1" applyBorder="1" applyAlignment="1">
      <alignment horizontal="right"/>
    </xf>
    <xf numFmtId="0" fontId="1" fillId="9" borderId="1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172" fontId="0" fillId="0" borderId="0" xfId="0" applyNumberFormat="1"/>
    <xf numFmtId="0" fontId="1" fillId="0" borderId="0" xfId="0" applyFont="1" applyAlignment="1">
      <alignment horizontal="center"/>
    </xf>
    <xf numFmtId="49" fontId="1" fillId="0" borderId="0" xfId="0" quotePrefix="1" applyNumberFormat="1" applyFont="1"/>
    <xf numFmtId="49" fontId="0" fillId="0" borderId="0" xfId="0" quotePrefix="1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1" fillId="2" borderId="6" xfId="0" applyFont="1" applyFill="1" applyBorder="1"/>
    <xf numFmtId="0" fontId="11" fillId="0" borderId="0" xfId="0" applyFont="1" applyFill="1"/>
    <xf numFmtId="0" fontId="11" fillId="2" borderId="4" xfId="0" applyFont="1" applyFill="1" applyBorder="1"/>
    <xf numFmtId="0" fontId="11" fillId="2" borderId="5" xfId="0" applyFont="1" applyFill="1" applyBorder="1"/>
    <xf numFmtId="0" fontId="11" fillId="5" borderId="9" xfId="0" applyFont="1" applyFill="1" applyBorder="1"/>
    <xf numFmtId="0" fontId="11" fillId="5" borderId="1" xfId="0" applyFont="1" applyFill="1" applyBorder="1"/>
    <xf numFmtId="0" fontId="11" fillId="5" borderId="10" xfId="0" applyFont="1" applyFill="1" applyBorder="1"/>
    <xf numFmtId="0" fontId="1" fillId="0" borderId="4" xfId="0" applyFont="1" applyFill="1" applyBorder="1" applyAlignment="1">
      <alignment horizontal="right"/>
    </xf>
    <xf numFmtId="169" fontId="0" fillId="0" borderId="5" xfId="2" applyNumberFormat="1" applyFont="1" applyFill="1" applyBorder="1" applyAlignment="1"/>
    <xf numFmtId="17" fontId="0" fillId="0" borderId="6" xfId="0" applyNumberFormat="1" applyFill="1" applyBorder="1"/>
    <xf numFmtId="164" fontId="0" fillId="0" borderId="8" xfId="0" applyNumberFormat="1" applyFill="1" applyBorder="1" applyAlignment="1"/>
    <xf numFmtId="0" fontId="1" fillId="0" borderId="7" xfId="0" applyFont="1" applyFill="1" applyBorder="1" applyAlignment="1">
      <alignment horizontal="right"/>
    </xf>
    <xf numFmtId="169" fontId="0" fillId="0" borderId="8" xfId="2" applyNumberFormat="1" applyFont="1" applyFill="1" applyBorder="1" applyAlignment="1"/>
    <xf numFmtId="17" fontId="0" fillId="0" borderId="0" xfId="0" applyNumberFormat="1" applyFill="1" applyBorder="1"/>
    <xf numFmtId="0" fontId="1" fillId="0" borderId="9" xfId="0" applyFont="1" applyFill="1" applyBorder="1" applyAlignment="1">
      <alignment horizontal="right"/>
    </xf>
    <xf numFmtId="169" fontId="0" fillId="0" borderId="10" xfId="2" applyNumberFormat="1" applyFont="1" applyFill="1" applyBorder="1" applyAlignment="1"/>
    <xf numFmtId="169" fontId="0" fillId="0" borderId="0" xfId="2" applyNumberFormat="1" applyFont="1" applyFill="1" applyBorder="1" applyAlignment="1"/>
    <xf numFmtId="164" fontId="0" fillId="0" borderId="5" xfId="0" applyNumberFormat="1" applyFill="1" applyBorder="1" applyAlignment="1"/>
    <xf numFmtId="17" fontId="0" fillId="0" borderId="1" xfId="0" applyNumberFormat="1" applyFill="1" applyBorder="1"/>
    <xf numFmtId="0" fontId="1" fillId="7" borderId="4" xfId="0" applyFont="1" applyFill="1" applyBorder="1" applyAlignment="1">
      <alignment horizontal="right"/>
    </xf>
    <xf numFmtId="0" fontId="1" fillId="7" borderId="7" xfId="0" applyFont="1" applyFill="1" applyBorder="1" applyAlignment="1">
      <alignment horizontal="right"/>
    </xf>
    <xf numFmtId="0" fontId="1" fillId="7" borderId="9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9" fontId="0" fillId="0" borderId="6" xfId="2" applyNumberFormat="1" applyFont="1" applyFill="1" applyBorder="1" applyAlignment="1"/>
    <xf numFmtId="169" fontId="0" fillId="0" borderId="1" xfId="2" applyNumberFormat="1" applyFont="1" applyFill="1" applyBorder="1" applyAlignment="1"/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5" fontId="1" fillId="0" borderId="0" xfId="0" applyNumberFormat="1" applyFont="1" applyFill="1" applyBorder="1"/>
    <xf numFmtId="0" fontId="1" fillId="0" borderId="0" xfId="0" applyFont="1" applyFill="1" applyBorder="1"/>
    <xf numFmtId="0" fontId="1" fillId="0" borderId="0" xfId="0" quotePrefix="1" applyFont="1" applyFill="1" applyAlignment="1">
      <alignment horizontal="center"/>
    </xf>
    <xf numFmtId="0" fontId="1" fillId="0" borderId="1" xfId="0" quotePrefix="1" applyFont="1" applyFill="1" applyBorder="1" applyAlignment="1">
      <alignment horizont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" fillId="0" borderId="0" xfId="0" quotePrefix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quotePrefix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7" borderId="4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center" wrapText="1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86780709831631"/>
          <c:y val="0.11496736644837081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Fig!$A$3:$B$3</c:f>
              <c:strCache>
                <c:ptCount val="1"/>
                <c:pt idx="0">
                  <c:v>Dieselolie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solidFill>
                <a:schemeClr val="tx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Fig!$A$6:$A$17</c:f>
              <c:numCache>
                <c:formatCode>mmm\-yy</c:formatCode>
                <c:ptCount val="12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</c:numCache>
            </c:numRef>
          </c:cat>
          <c:val>
            <c:numRef>
              <c:f>Fig!$B$6:$B$17</c:f>
              <c:numCache>
                <c:formatCode>#\ ##0</c:formatCode>
                <c:ptCount val="12"/>
                <c:pt idx="0">
                  <c:v>11927.150172</c:v>
                </c:pt>
                <c:pt idx="1">
                  <c:v>10434.252276000001</c:v>
                </c:pt>
                <c:pt idx="2">
                  <c:v>10217.071535999999</c:v>
                </c:pt>
                <c:pt idx="3">
                  <c:v>9846.8779080000004</c:v>
                </c:pt>
                <c:pt idx="4">
                  <c:v>9869.0443320000013</c:v>
                </c:pt>
                <c:pt idx="5">
                  <c:v>11184.00108</c:v>
                </c:pt>
                <c:pt idx="6">
                  <c:v>10634.072904000001</c:v>
                </c:pt>
                <c:pt idx="7">
                  <c:v>11254.445832000001</c:v>
                </c:pt>
                <c:pt idx="8">
                  <c:v>9929.6612519999999</c:v>
                </c:pt>
                <c:pt idx="9">
                  <c:v>9369.152016</c:v>
                </c:pt>
                <c:pt idx="10">
                  <c:v>9634.1089319999992</c:v>
                </c:pt>
                <c:pt idx="11">
                  <c:v>9333.9655079999993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Fig!$D$6:$D$17</c:f>
              <c:numCache>
                <c:formatCode>#\ ##0</c:formatCode>
                <c:ptCount val="12"/>
                <c:pt idx="0">
                  <c:v>11714.955084000001</c:v>
                </c:pt>
                <c:pt idx="1">
                  <c:v>12065.385444</c:v>
                </c:pt>
                <c:pt idx="2">
                  <c:v>12804.409716000002</c:v>
                </c:pt>
                <c:pt idx="3">
                  <c:v>10369.689876</c:v>
                </c:pt>
                <c:pt idx="4">
                  <c:v>10359.754439999999</c:v>
                </c:pt>
                <c:pt idx="5">
                  <c:v>12863.556048</c:v>
                </c:pt>
                <c:pt idx="6">
                  <c:v>11865.636552000002</c:v>
                </c:pt>
                <c:pt idx="7">
                  <c:v>12149.352432</c:v>
                </c:pt>
                <c:pt idx="8">
                  <c:v>10843.183344000001</c:v>
                </c:pt>
                <c:pt idx="9">
                  <c:v>11090.708412</c:v>
                </c:pt>
                <c:pt idx="10">
                  <c:v>9284.6111400000009</c:v>
                </c:pt>
                <c:pt idx="11">
                  <c:v>10747.128839999999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9A-40D1-B8E7-A6E21865D36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Fig!$F$6:$F$17</c:f>
              <c:numCache>
                <c:formatCode>#\ ##0</c:formatCode>
                <c:ptCount val="12"/>
                <c:pt idx="0">
                  <c:v>13696.124064</c:v>
                </c:pt>
                <c:pt idx="1">
                  <c:v>12624.990806399999</c:v>
                </c:pt>
                <c:pt idx="2">
                  <c:v>12633.4771752</c:v>
                </c:pt>
                <c:pt idx="3">
                  <c:v>12154.295042400001</c:v>
                </c:pt>
                <c:pt idx="4">
                  <c:v>11891.719761600001</c:v>
                </c:pt>
                <c:pt idx="5">
                  <c:v>13947.185716799999</c:v>
                </c:pt>
                <c:pt idx="6">
                  <c:v>13216.863021600002</c:v>
                </c:pt>
                <c:pt idx="7">
                  <c:v>12807.358065600001</c:v>
                </c:pt>
                <c:pt idx="8">
                  <c:v>12508.269160800002</c:v>
                </c:pt>
                <c:pt idx="9">
                  <c:v>12646.712467200001</c:v>
                </c:pt>
                <c:pt idx="10">
                  <c:v>11429.4529776</c:v>
                </c:pt>
                <c:pt idx="11">
                  <c:v>11327.6093784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8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36074110380922E-2"/>
              <c:y val="4.141121501494763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97425901931034"/>
          <c:y val="0.11496725530667888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Fig!$A$34</c:f>
              <c:strCache>
                <c:ptCount val="1"/>
                <c:pt idx="0">
                  <c:v>Benzin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Fig!$A$37:$A$48</c:f>
              <c:numCache>
                <c:formatCode>mmm\-yy</c:formatCode>
                <c:ptCount val="12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</c:numCache>
            </c:numRef>
          </c:cat>
          <c:val>
            <c:numRef>
              <c:f>Fig!$B$37:$B$48</c:f>
              <c:numCache>
                <c:formatCode>#\ ##0</c:formatCode>
                <c:ptCount val="12"/>
                <c:pt idx="0">
                  <c:v>4132.6614</c:v>
                </c:pt>
                <c:pt idx="1">
                  <c:v>4613.8481999999995</c:v>
                </c:pt>
                <c:pt idx="2">
                  <c:v>4578.5015999999996</c:v>
                </c:pt>
                <c:pt idx="3">
                  <c:v>4469.3081999999995</c:v>
                </c:pt>
                <c:pt idx="4">
                  <c:v>4379.2991999999995</c:v>
                </c:pt>
                <c:pt idx="5">
                  <c:v>4523.2807499999999</c:v>
                </c:pt>
                <c:pt idx="6">
                  <c:v>4251.5783999999994</c:v>
                </c:pt>
                <c:pt idx="7">
                  <c:v>4415.5655999999999</c:v>
                </c:pt>
                <c:pt idx="8">
                  <c:v>3939.2077499999996</c:v>
                </c:pt>
                <c:pt idx="9">
                  <c:v>4054.3798499999998</c:v>
                </c:pt>
                <c:pt idx="10">
                  <c:v>3714.2837999999997</c:v>
                </c:pt>
                <c:pt idx="11">
                  <c:v>3580.7813999999998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Fig!$D$37:$D$48</c:f>
              <c:numCache>
                <c:formatCode>#\ ##0</c:formatCode>
                <c:ptCount val="12"/>
                <c:pt idx="0">
                  <c:v>4420.1317499999996</c:v>
                </c:pt>
                <c:pt idx="1">
                  <c:v>4823.0698499999999</c:v>
                </c:pt>
                <c:pt idx="2">
                  <c:v>5098.2214499999991</c:v>
                </c:pt>
                <c:pt idx="3">
                  <c:v>4537.2091499999997</c:v>
                </c:pt>
                <c:pt idx="4">
                  <c:v>4628.6306999999997</c:v>
                </c:pt>
                <c:pt idx="5">
                  <c:v>4763.6113499999992</c:v>
                </c:pt>
                <c:pt idx="6">
                  <c:v>4529.6207999999997</c:v>
                </c:pt>
                <c:pt idx="7">
                  <c:v>4589.5720499999998</c:v>
                </c:pt>
                <c:pt idx="8">
                  <c:v>4216.4617500000004</c:v>
                </c:pt>
                <c:pt idx="9">
                  <c:v>4293.0679500000006</c:v>
                </c:pt>
                <c:pt idx="10">
                  <c:v>4070.1478499999998</c:v>
                </c:pt>
                <c:pt idx="11">
                  <c:v>3927.5131499999998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3C-44F8-8584-E66F1FBA0DBC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Fig!$F$37:$F$48</c:f>
              <c:numCache>
                <c:formatCode>#\ ##0</c:formatCode>
                <c:ptCount val="12"/>
                <c:pt idx="0">
                  <c:v>4481.7452099999991</c:v>
                </c:pt>
                <c:pt idx="1">
                  <c:v>4522.1704199999995</c:v>
                </c:pt>
                <c:pt idx="2">
                  <c:v>4929.8126399999992</c:v>
                </c:pt>
                <c:pt idx="3">
                  <c:v>4955.8824000000004</c:v>
                </c:pt>
                <c:pt idx="4">
                  <c:v>4882.9159799999998</c:v>
                </c:pt>
                <c:pt idx="5">
                  <c:v>5096.8680299999996</c:v>
                </c:pt>
                <c:pt idx="6">
                  <c:v>4848.1212599999999</c:v>
                </c:pt>
                <c:pt idx="7">
                  <c:v>4754.5710300000001</c:v>
                </c:pt>
                <c:pt idx="8">
                  <c:v>4590.25533</c:v>
                </c:pt>
                <c:pt idx="9">
                  <c:v>4501.3238099999999</c:v>
                </c:pt>
                <c:pt idx="10">
                  <c:v>3366.9114749999994</c:v>
                </c:pt>
                <c:pt idx="11">
                  <c:v>3345.8600999999999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6167923422933626E-2"/>
              <c:y val="4.162406141356605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492372604766965E-2"/>
          <c:y val="0.12830905613192917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Fig!$A$64:$B$64</c:f>
              <c:strCache>
                <c:ptCount val="1"/>
                <c:pt idx="0">
                  <c:v>JP1</c:v>
                </c:pt>
              </c:strCache>
            </c:strRef>
          </c:tx>
          <c:spPr>
            <a:solidFill>
              <a:schemeClr val="accent5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Fig!$A$67:$A$78</c:f>
              <c:numCache>
                <c:formatCode>mmm\-yy</c:formatCode>
                <c:ptCount val="12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</c:numCache>
            </c:numRef>
          </c:cat>
          <c:val>
            <c:numRef>
              <c:f>Fig!$B$67:$B$78</c:f>
              <c:numCache>
                <c:formatCode>#\ ##0</c:formatCode>
                <c:ptCount val="12"/>
                <c:pt idx="0">
                  <c:v>3324.4788000000003</c:v>
                </c:pt>
                <c:pt idx="1">
                  <c:v>3560.2836000000002</c:v>
                </c:pt>
                <c:pt idx="2">
                  <c:v>3800.0208000000002</c:v>
                </c:pt>
                <c:pt idx="3">
                  <c:v>4303.6116000000002</c:v>
                </c:pt>
                <c:pt idx="4">
                  <c:v>4424.9592000000002</c:v>
                </c:pt>
                <c:pt idx="5">
                  <c:v>4208.2248</c:v>
                </c:pt>
                <c:pt idx="6">
                  <c:v>4264.5659999999998</c:v>
                </c:pt>
                <c:pt idx="7">
                  <c:v>4266.4452000000001</c:v>
                </c:pt>
                <c:pt idx="8">
                  <c:v>3618.6084000000005</c:v>
                </c:pt>
                <c:pt idx="9">
                  <c:v>3245.3436000000002</c:v>
                </c:pt>
                <c:pt idx="10">
                  <c:v>3226.9344000000006</c:v>
                </c:pt>
                <c:pt idx="11">
                  <c:v>2989.2504000000004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95000"/>
                  <a:satMod val="10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Fig!$D$67:$D$78</c:f>
              <c:numCache>
                <c:formatCode>#\ ##0</c:formatCode>
                <c:ptCount val="12"/>
                <c:pt idx="0">
                  <c:v>2984.1348000000003</c:v>
                </c:pt>
                <c:pt idx="1">
                  <c:v>3326.88</c:v>
                </c:pt>
                <c:pt idx="2">
                  <c:v>4082.0052000000005</c:v>
                </c:pt>
                <c:pt idx="3">
                  <c:v>3780.2544000000003</c:v>
                </c:pt>
                <c:pt idx="4">
                  <c:v>4362.18</c:v>
                </c:pt>
                <c:pt idx="5">
                  <c:v>4001.2692000000006</c:v>
                </c:pt>
                <c:pt idx="6">
                  <c:v>3825.1464000000005</c:v>
                </c:pt>
                <c:pt idx="7">
                  <c:v>3926.5188000000003</c:v>
                </c:pt>
                <c:pt idx="8">
                  <c:v>3447.5316000000003</c:v>
                </c:pt>
                <c:pt idx="9">
                  <c:v>3380.9591999999998</c:v>
                </c:pt>
                <c:pt idx="10">
                  <c:v>3640.6368000000002</c:v>
                </c:pt>
                <c:pt idx="11">
                  <c:v>2369.6712000000002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9-40BE-8762-6874F3DDA9A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5">
                  <a:tint val="6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Fig!$F$67:$F$78</c:f>
              <c:numCache>
                <c:formatCode>#\ ##0</c:formatCode>
                <c:ptCount val="12"/>
                <c:pt idx="0">
                  <c:v>2092.6771199999998</c:v>
                </c:pt>
                <c:pt idx="1">
                  <c:v>2221.47192</c:v>
                </c:pt>
                <c:pt idx="2">
                  <c:v>2388.6232800000002</c:v>
                </c:pt>
                <c:pt idx="3">
                  <c:v>2520.6962400000002</c:v>
                </c:pt>
                <c:pt idx="4">
                  <c:v>3024.2731200000003</c:v>
                </c:pt>
                <c:pt idx="5">
                  <c:v>2910.0595200000002</c:v>
                </c:pt>
                <c:pt idx="6">
                  <c:v>2906.2941599999999</c:v>
                </c:pt>
                <c:pt idx="7">
                  <c:v>2854.2890400000001</c:v>
                </c:pt>
                <c:pt idx="8">
                  <c:v>2322.4476000000004</c:v>
                </c:pt>
                <c:pt idx="9">
                  <c:v>2552.3851199999999</c:v>
                </c:pt>
                <c:pt idx="10">
                  <c:v>2249.6947200000004</c:v>
                </c:pt>
                <c:pt idx="11">
                  <c:v>1905.5227200000002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5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49084729604116E-2"/>
              <c:y val="5.51398323007638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73098</xdr:colOff>
      <xdr:row>2</xdr:row>
      <xdr:rowOff>105661</xdr:rowOff>
    </xdr:from>
    <xdr:to>
      <xdr:col>26</xdr:col>
      <xdr:colOff>366576</xdr:colOff>
      <xdr:row>23</xdr:row>
      <xdr:rowOff>75117</xdr:rowOff>
    </xdr:to>
    <xdr:graphicFrame macro="">
      <xdr:nvGraphicFramePr>
        <xdr:cNvPr id="3" name="Diagram 3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152400</xdr:colOff>
      <xdr:row>32</xdr:row>
      <xdr:rowOff>133488</xdr:rowOff>
    </xdr:from>
    <xdr:to>
      <xdr:col>26</xdr:col>
      <xdr:colOff>445878</xdr:colOff>
      <xdr:row>54</xdr:row>
      <xdr:rowOff>47727</xdr:rowOff>
    </xdr:to>
    <xdr:graphicFrame macro="">
      <xdr:nvGraphicFramePr>
        <xdr:cNvPr id="7" name="Diagram 3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141250</xdr:colOff>
      <xdr:row>62</xdr:row>
      <xdr:rowOff>132242</xdr:rowOff>
    </xdr:from>
    <xdr:to>
      <xdr:col>26</xdr:col>
      <xdr:colOff>434728</xdr:colOff>
      <xdr:row>84</xdr:row>
      <xdr:rowOff>46481</xdr:rowOff>
    </xdr:to>
    <xdr:graphicFrame macro="">
      <xdr:nvGraphicFramePr>
        <xdr:cNvPr id="9" name="Diagram 3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tabColor indexed="44"/>
  </sheetPr>
  <dimension ref="A1:AB493"/>
  <sheetViews>
    <sheetView tabSelected="1" zoomScale="80" zoomScaleNormal="80" workbookViewId="0">
      <pane xSplit="2" ySplit="5" topLeftCell="C458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L496" sqref="L496"/>
    </sheetView>
  </sheetViews>
  <sheetFormatPr defaultRowHeight="13.2" x14ac:dyDescent="0.25"/>
  <cols>
    <col min="1" max="1" width="22.44140625" customWidth="1"/>
    <col min="2" max="2" width="4.88671875" style="3" customWidth="1"/>
    <col min="3" max="4" width="12.44140625" style="3" customWidth="1"/>
    <col min="5" max="5" width="9.109375" style="3"/>
    <col min="6" max="6" width="11.5546875" style="3" customWidth="1"/>
    <col min="7" max="7" width="20.109375" style="3" customWidth="1"/>
    <col min="8" max="8" width="20.109375" style="3" bestFit="1" customWidth="1"/>
    <col min="9" max="9" width="21.5546875" bestFit="1" customWidth="1"/>
    <col min="10" max="10" width="3.44140625" customWidth="1"/>
    <col min="11" max="11" width="14" bestFit="1" customWidth="1"/>
    <col min="12" max="12" width="17.44140625" bestFit="1" customWidth="1"/>
    <col min="13" max="13" width="21.88671875" customWidth="1"/>
    <col min="14" max="14" width="10.109375" customWidth="1"/>
    <col min="15" max="15" width="16.5546875" bestFit="1" customWidth="1"/>
  </cols>
  <sheetData>
    <row r="1" spans="1:14" x14ac:dyDescent="0.25">
      <c r="A1" s="1" t="s">
        <v>28</v>
      </c>
      <c r="B1" s="1"/>
      <c r="D1"/>
      <c r="E1"/>
      <c r="F1"/>
      <c r="G1"/>
      <c r="H1"/>
    </row>
    <row r="2" spans="1:14" x14ac:dyDescent="0.25">
      <c r="A2" s="1" t="s">
        <v>29</v>
      </c>
      <c r="B2" s="1"/>
      <c r="C2"/>
      <c r="D2"/>
      <c r="E2"/>
      <c r="F2"/>
      <c r="G2"/>
      <c r="H2"/>
      <c r="M2" s="27" t="s">
        <v>59</v>
      </c>
    </row>
    <row r="3" spans="1:14" x14ac:dyDescent="0.25">
      <c r="C3"/>
      <c r="M3" s="27" t="s">
        <v>60</v>
      </c>
    </row>
    <row r="4" spans="1:14" ht="13.8" thickBot="1" x14ac:dyDescent="0.3">
      <c r="A4" s="5"/>
      <c r="C4" s="6" t="s">
        <v>19</v>
      </c>
      <c r="D4" s="6" t="s">
        <v>2</v>
      </c>
      <c r="E4" s="6" t="s">
        <v>3</v>
      </c>
      <c r="F4" s="6" t="s">
        <v>4</v>
      </c>
      <c r="G4" s="6" t="s">
        <v>5</v>
      </c>
      <c r="H4" s="6" t="s">
        <v>20</v>
      </c>
      <c r="I4" s="6" t="s">
        <v>7</v>
      </c>
      <c r="K4" s="9" t="s">
        <v>6</v>
      </c>
      <c r="M4" s="5"/>
    </row>
    <row r="5" spans="1:14" ht="13.8" thickBot="1" x14ac:dyDescent="0.3">
      <c r="A5" s="18"/>
      <c r="B5"/>
      <c r="C5" s="19" t="s">
        <v>32</v>
      </c>
      <c r="D5" s="19" t="s">
        <v>33</v>
      </c>
      <c r="E5" s="19" t="s">
        <v>34</v>
      </c>
      <c r="F5" s="20" t="s">
        <v>35</v>
      </c>
      <c r="G5" s="19" t="s">
        <v>36</v>
      </c>
      <c r="H5" s="20" t="s">
        <v>37</v>
      </c>
      <c r="I5" s="19" t="s">
        <v>38</v>
      </c>
      <c r="K5" s="9" t="s">
        <v>39</v>
      </c>
      <c r="M5" s="18"/>
    </row>
    <row r="6" spans="1:14" x14ac:dyDescent="0.25">
      <c r="A6" s="21"/>
      <c r="B6"/>
      <c r="C6" s="10"/>
      <c r="D6" s="10"/>
      <c r="E6" s="10"/>
      <c r="F6" s="10"/>
      <c r="G6" s="10"/>
      <c r="H6" s="10"/>
    </row>
    <row r="7" spans="1:14" x14ac:dyDescent="0.25">
      <c r="A7" s="22">
        <v>2005</v>
      </c>
      <c r="B7"/>
      <c r="I7" s="3"/>
      <c r="J7" s="3"/>
      <c r="K7" s="16">
        <v>351823.13108200004</v>
      </c>
      <c r="M7" s="22">
        <v>2005</v>
      </c>
      <c r="N7" s="3"/>
    </row>
    <row r="8" spans="1:14" x14ac:dyDescent="0.25">
      <c r="A8" s="22">
        <v>2006</v>
      </c>
      <c r="B8"/>
      <c r="I8" s="3"/>
      <c r="J8" s="3"/>
      <c r="K8" s="16">
        <v>353742.70983089996</v>
      </c>
      <c r="M8" s="22">
        <v>2006</v>
      </c>
      <c r="N8" s="3"/>
    </row>
    <row r="9" spans="1:14" x14ac:dyDescent="0.25">
      <c r="A9" s="22">
        <v>2007</v>
      </c>
      <c r="B9"/>
      <c r="I9" s="3"/>
      <c r="J9" s="3"/>
      <c r="K9" s="16">
        <v>351139.84554009436</v>
      </c>
      <c r="L9" s="52"/>
      <c r="M9" s="22">
        <v>2007</v>
      </c>
      <c r="N9" s="3"/>
    </row>
    <row r="10" spans="1:14" x14ac:dyDescent="0.25">
      <c r="A10" s="22">
        <v>2008</v>
      </c>
      <c r="B10"/>
      <c r="I10" s="3"/>
      <c r="J10" s="3"/>
      <c r="K10" s="16">
        <v>337982.40627623338</v>
      </c>
      <c r="L10" s="52"/>
      <c r="M10" s="22">
        <v>2008</v>
      </c>
      <c r="N10" s="3"/>
    </row>
    <row r="11" spans="1:14" x14ac:dyDescent="0.25">
      <c r="A11" s="22">
        <v>2009</v>
      </c>
      <c r="B11"/>
      <c r="I11" s="3"/>
      <c r="J11" s="3"/>
      <c r="K11" s="16">
        <v>321700.60549033614</v>
      </c>
      <c r="L11" s="52"/>
      <c r="M11" s="22">
        <v>2009</v>
      </c>
      <c r="N11" s="3"/>
    </row>
    <row r="12" spans="1:14" x14ac:dyDescent="0.25">
      <c r="A12" s="22">
        <v>2010</v>
      </c>
      <c r="B12"/>
      <c r="I12" s="3"/>
      <c r="J12" s="3"/>
      <c r="K12" s="16">
        <v>319383.56997243332</v>
      </c>
      <c r="L12" s="52"/>
      <c r="M12" s="22">
        <v>2010</v>
      </c>
      <c r="N12" s="3"/>
    </row>
    <row r="13" spans="1:14" x14ac:dyDescent="0.25">
      <c r="A13" s="22">
        <v>2011</v>
      </c>
      <c r="B13"/>
      <c r="I13" s="3"/>
      <c r="J13" s="3"/>
      <c r="K13" s="16">
        <v>312328.56537999999</v>
      </c>
      <c r="L13" s="52"/>
      <c r="M13" s="22">
        <v>2011</v>
      </c>
      <c r="N13" s="3"/>
    </row>
    <row r="14" spans="1:14" x14ac:dyDescent="0.25">
      <c r="A14" s="22">
        <v>2012</v>
      </c>
      <c r="B14"/>
      <c r="I14" s="3"/>
      <c r="J14" s="3"/>
      <c r="K14" s="3">
        <f>SUM(K90:K93)</f>
        <v>303115.77238239994</v>
      </c>
      <c r="L14" s="79"/>
      <c r="M14" s="22">
        <v>2012</v>
      </c>
      <c r="N14" s="3"/>
    </row>
    <row r="15" spans="1:14" x14ac:dyDescent="0.25">
      <c r="A15" s="22">
        <v>2013</v>
      </c>
      <c r="B15"/>
      <c r="I15" s="3"/>
      <c r="J15" s="3"/>
      <c r="K15" s="3">
        <f>SUM(K95:K98)</f>
        <v>295459.67336260004</v>
      </c>
      <c r="L15" s="12"/>
      <c r="M15" s="22">
        <v>2013</v>
      </c>
      <c r="N15" s="3"/>
    </row>
    <row r="16" spans="1:14" x14ac:dyDescent="0.25">
      <c r="A16" s="22">
        <v>2014</v>
      </c>
      <c r="B16"/>
      <c r="I16" s="3"/>
      <c r="J16" s="3"/>
      <c r="K16" s="3">
        <f>SUM(K100:K103)</f>
        <v>292544.60846839997</v>
      </c>
      <c r="M16" s="22">
        <v>2014</v>
      </c>
    </row>
    <row r="17" spans="1:17" x14ac:dyDescent="0.25">
      <c r="A17" s="22">
        <v>2015</v>
      </c>
      <c r="B17"/>
      <c r="I17" s="3"/>
      <c r="J17" s="3"/>
      <c r="K17" s="3">
        <f>SUM(K105:K108)</f>
        <v>295565.70118919999</v>
      </c>
      <c r="M17" s="22">
        <v>2015</v>
      </c>
    </row>
    <row r="18" spans="1:17" x14ac:dyDescent="0.25">
      <c r="A18" s="22">
        <v>2016</v>
      </c>
      <c r="B18"/>
      <c r="I18" s="3"/>
      <c r="J18" s="3"/>
      <c r="K18" s="3">
        <f>SUM(K110:K113)</f>
        <v>299898.97578949999</v>
      </c>
      <c r="M18" s="22">
        <v>2016</v>
      </c>
    </row>
    <row r="19" spans="1:17" x14ac:dyDescent="0.25">
      <c r="A19" s="22">
        <v>2017</v>
      </c>
      <c r="B19"/>
      <c r="I19" s="3"/>
      <c r="J19" s="3"/>
      <c r="K19" s="3">
        <f>SUM(K115:K118)</f>
        <v>305295.24411799997</v>
      </c>
      <c r="M19" s="22">
        <v>2017</v>
      </c>
    </row>
    <row r="20" spans="1:17" x14ac:dyDescent="0.25">
      <c r="A20" s="22">
        <v>2018</v>
      </c>
      <c r="B20"/>
      <c r="I20" s="3"/>
      <c r="J20" s="3"/>
      <c r="K20" s="3">
        <f>SUM(K120:K123)</f>
        <v>304924.35223620001</v>
      </c>
      <c r="M20" s="22">
        <v>2018</v>
      </c>
    </row>
    <row r="21" spans="1:17" x14ac:dyDescent="0.25">
      <c r="A21" s="22">
        <v>2019</v>
      </c>
      <c r="B21"/>
      <c r="I21" s="3"/>
      <c r="J21" s="3"/>
      <c r="K21" s="3">
        <f>SUM(K125:K128)</f>
        <v>311720.37408849993</v>
      </c>
      <c r="M21" s="22">
        <v>2019</v>
      </c>
    </row>
    <row r="22" spans="1:17" x14ac:dyDescent="0.25">
      <c r="A22" s="22">
        <v>2020</v>
      </c>
      <c r="B22"/>
      <c r="I22" s="3"/>
      <c r="J22" s="3"/>
      <c r="K22" s="3">
        <f>SUM(K130:K133)</f>
        <v>261114.29537599999</v>
      </c>
      <c r="M22" s="22">
        <v>2020</v>
      </c>
    </row>
    <row r="23" spans="1:17" x14ac:dyDescent="0.25">
      <c r="A23" s="22">
        <v>2021</v>
      </c>
      <c r="B23"/>
      <c r="I23" s="3"/>
      <c r="J23" s="3"/>
      <c r="K23" s="3">
        <f>SUM(K135:K138)</f>
        <v>271484.74314399995</v>
      </c>
      <c r="M23" s="22">
        <v>2021</v>
      </c>
    </row>
    <row r="24" spans="1:17" x14ac:dyDescent="0.25">
      <c r="A24" s="22">
        <v>2022</v>
      </c>
      <c r="B24"/>
      <c r="I24" s="3"/>
      <c r="J24" s="3"/>
      <c r="K24" s="3">
        <f>SUM(K140:K143)</f>
        <v>285248.783696</v>
      </c>
      <c r="M24" s="22">
        <v>2022</v>
      </c>
    </row>
    <row r="25" spans="1:17" x14ac:dyDescent="0.25">
      <c r="A25" s="22">
        <v>2023</v>
      </c>
      <c r="B25"/>
      <c r="I25" s="3"/>
      <c r="J25" s="3"/>
      <c r="K25" s="3">
        <f>SUM(K145:K148)</f>
        <v>280334.61372469831</v>
      </c>
      <c r="M25" s="22">
        <v>2023</v>
      </c>
    </row>
    <row r="26" spans="1:17" x14ac:dyDescent="0.25">
      <c r="A26" s="22">
        <v>2024</v>
      </c>
      <c r="B26"/>
      <c r="I26" s="3"/>
      <c r="J26" s="3"/>
      <c r="K26" s="3">
        <f>SUM(K466:K477)</f>
        <v>267702.27583999996</v>
      </c>
      <c r="M26" s="22">
        <v>2024</v>
      </c>
    </row>
    <row r="27" spans="1:17" x14ac:dyDescent="0.25">
      <c r="A27" s="22">
        <v>2025</v>
      </c>
      <c r="B27"/>
      <c r="I27" s="3"/>
      <c r="J27" s="3"/>
      <c r="K27" s="3">
        <f>SUM(K479:K490)</f>
        <v>252649.44136799997</v>
      </c>
      <c r="M27" s="22">
        <v>2025</v>
      </c>
    </row>
    <row r="28" spans="1:17" x14ac:dyDescent="0.25">
      <c r="A28" s="22">
        <v>2026</v>
      </c>
      <c r="B28"/>
      <c r="I28" s="3"/>
      <c r="J28" s="3"/>
      <c r="K28" s="3"/>
      <c r="M28" s="22">
        <v>2026</v>
      </c>
    </row>
    <row r="29" spans="1:17" x14ac:dyDescent="0.25">
      <c r="A29" s="23"/>
      <c r="B29"/>
      <c r="I29" s="3"/>
      <c r="J29" s="3"/>
      <c r="K29" s="82"/>
      <c r="N29" s="76"/>
    </row>
    <row r="30" spans="1:17" x14ac:dyDescent="0.25">
      <c r="A30" s="22" t="s">
        <v>312</v>
      </c>
      <c r="B30"/>
      <c r="I30" s="3"/>
      <c r="J30" s="3"/>
      <c r="K30" s="3"/>
      <c r="M30" s="22" t="s">
        <v>313</v>
      </c>
      <c r="N30" s="3"/>
    </row>
    <row r="31" spans="1:17" x14ac:dyDescent="0.25">
      <c r="A31" s="22">
        <v>2005</v>
      </c>
      <c r="B31"/>
      <c r="I31" s="3"/>
      <c r="J31" s="3"/>
      <c r="K31" s="3">
        <f>SUM(K219:K220)</f>
        <v>56929.95000966666</v>
      </c>
      <c r="L31" s="3"/>
      <c r="M31" s="22">
        <v>2005</v>
      </c>
      <c r="N31" s="22"/>
      <c r="O31" s="136"/>
      <c r="P31" s="3"/>
      <c r="Q31" s="3"/>
    </row>
    <row r="32" spans="1:17" x14ac:dyDescent="0.25">
      <c r="A32" s="22">
        <v>2006</v>
      </c>
      <c r="B32"/>
      <c r="I32" s="3"/>
      <c r="J32" s="3"/>
      <c r="K32" s="3">
        <f>SUM(K232:K233)</f>
        <v>59078.753646816651</v>
      </c>
      <c r="L32" s="3"/>
      <c r="M32" s="22">
        <v>2006</v>
      </c>
      <c r="N32" s="22"/>
      <c r="O32" s="137"/>
      <c r="P32" s="3"/>
      <c r="Q32" s="3"/>
    </row>
    <row r="33" spans="1:17" x14ac:dyDescent="0.25">
      <c r="A33" s="22">
        <v>2007</v>
      </c>
      <c r="B33"/>
      <c r="I33" s="3"/>
      <c r="J33" s="3"/>
      <c r="K33" s="3">
        <f>SUM(K245:K246)</f>
        <v>55742.75045434905</v>
      </c>
      <c r="L33" s="3"/>
      <c r="M33" s="22">
        <v>2007</v>
      </c>
      <c r="N33" s="22"/>
      <c r="O33" s="137"/>
      <c r="P33" s="3"/>
      <c r="Q33" s="3"/>
    </row>
    <row r="34" spans="1:17" x14ac:dyDescent="0.25">
      <c r="A34" s="22">
        <v>2008</v>
      </c>
      <c r="B34"/>
      <c r="I34" s="3"/>
      <c r="J34" s="3"/>
      <c r="K34" s="3">
        <f>SUM(K258:K259)</f>
        <v>54646.804135038881</v>
      </c>
      <c r="L34" s="3"/>
      <c r="M34" s="22">
        <v>2008</v>
      </c>
      <c r="N34" s="22"/>
      <c r="O34" s="137"/>
      <c r="P34" s="3"/>
      <c r="Q34" s="3"/>
    </row>
    <row r="35" spans="1:17" x14ac:dyDescent="0.25">
      <c r="A35" s="22">
        <v>2009</v>
      </c>
      <c r="B35"/>
      <c r="I35" s="3"/>
      <c r="J35" s="3"/>
      <c r="K35" s="3">
        <f>SUM(K271:K272)</f>
        <v>53437.678093056034</v>
      </c>
      <c r="L35" s="3"/>
      <c r="M35" s="22">
        <v>2009</v>
      </c>
      <c r="N35" s="22"/>
      <c r="O35" s="137"/>
      <c r="P35" s="3"/>
      <c r="Q35" s="3"/>
    </row>
    <row r="36" spans="1:17" x14ac:dyDescent="0.25">
      <c r="A36" s="22">
        <v>2010</v>
      </c>
      <c r="B36"/>
      <c r="I36" s="3"/>
      <c r="J36" s="3"/>
      <c r="K36" s="3">
        <f>SUM(K284:K285)</f>
        <v>50948.888788738892</v>
      </c>
      <c r="L36" s="3"/>
      <c r="M36" s="22">
        <v>2010</v>
      </c>
      <c r="N36" s="22"/>
      <c r="O36" s="137"/>
      <c r="P36" s="3"/>
      <c r="Q36" s="3"/>
    </row>
    <row r="37" spans="1:17" x14ac:dyDescent="0.25">
      <c r="A37" s="22">
        <v>2011</v>
      </c>
      <c r="B37"/>
      <c r="I37" s="3"/>
      <c r="J37" s="3"/>
      <c r="K37" s="3">
        <f>SUM(K297:K298)</f>
        <v>49247.178976333329</v>
      </c>
      <c r="L37" s="3"/>
      <c r="M37" s="22">
        <v>2011</v>
      </c>
      <c r="N37" s="22"/>
      <c r="O37" s="137"/>
      <c r="P37" s="3"/>
      <c r="Q37" s="3"/>
    </row>
    <row r="38" spans="1:17" x14ac:dyDescent="0.25">
      <c r="A38" s="22">
        <v>2012</v>
      </c>
      <c r="B38"/>
      <c r="I38" s="3"/>
      <c r="J38" s="3"/>
      <c r="K38" s="3">
        <f>SUM(K310:K311)</f>
        <v>48515.264063399991</v>
      </c>
      <c r="L38" s="3"/>
      <c r="M38" s="22">
        <v>2012</v>
      </c>
      <c r="N38" s="22"/>
      <c r="O38" s="137"/>
      <c r="P38" s="3"/>
      <c r="Q38" s="3"/>
    </row>
    <row r="39" spans="1:17" x14ac:dyDescent="0.25">
      <c r="A39" s="22">
        <v>2013</v>
      </c>
      <c r="B39"/>
      <c r="I39" s="3"/>
      <c r="J39" s="3"/>
      <c r="K39" s="3">
        <f>SUM(K323:K324)</f>
        <v>46648.378691266669</v>
      </c>
      <c r="L39" s="3"/>
      <c r="M39" s="22">
        <v>2013</v>
      </c>
      <c r="N39" s="22"/>
      <c r="O39" s="137"/>
      <c r="P39" s="3"/>
      <c r="Q39" s="3"/>
    </row>
    <row r="40" spans="1:17" x14ac:dyDescent="0.25">
      <c r="A40" s="22">
        <v>2014</v>
      </c>
      <c r="B40"/>
      <c r="I40" s="3"/>
      <c r="J40" s="3"/>
      <c r="K40" s="3">
        <f>SUM(K336:K337)</f>
        <v>44930.340482483327</v>
      </c>
      <c r="L40" s="3"/>
      <c r="M40" s="22">
        <v>2014</v>
      </c>
      <c r="N40" s="22"/>
      <c r="O40" s="137"/>
      <c r="P40" s="3"/>
      <c r="Q40" s="3"/>
    </row>
    <row r="41" spans="1:17" x14ac:dyDescent="0.25">
      <c r="A41" s="22">
        <v>2015</v>
      </c>
      <c r="B41"/>
      <c r="I41" s="3"/>
      <c r="J41" s="3"/>
      <c r="K41" s="3">
        <f>SUM(K349:K350)</f>
        <v>47360.125267533338</v>
      </c>
      <c r="L41" s="3"/>
      <c r="M41" s="22">
        <v>2015</v>
      </c>
      <c r="N41" s="22"/>
      <c r="O41" s="137"/>
      <c r="P41" s="3"/>
      <c r="Q41" s="3"/>
    </row>
    <row r="42" spans="1:17" x14ac:dyDescent="0.25">
      <c r="A42" s="22">
        <v>2016</v>
      </c>
      <c r="B42"/>
      <c r="I42" s="3"/>
      <c r="J42" s="3"/>
      <c r="K42" s="3">
        <f>SUM(K362:K363)</f>
        <v>45306.934812250001</v>
      </c>
      <c r="L42" s="3"/>
      <c r="M42" s="22">
        <v>2016</v>
      </c>
      <c r="N42" s="22"/>
      <c r="O42" s="137"/>
      <c r="P42" s="3"/>
      <c r="Q42" s="3"/>
    </row>
    <row r="43" spans="1:17" x14ac:dyDescent="0.25">
      <c r="A43" s="22">
        <v>2017</v>
      </c>
      <c r="B43"/>
      <c r="I43" s="3"/>
      <c r="J43" s="3"/>
      <c r="K43" s="3">
        <f>SUM(K375:K376)</f>
        <v>45432.685332666661</v>
      </c>
      <c r="L43" s="3"/>
      <c r="M43" s="22">
        <v>2017</v>
      </c>
      <c r="N43" s="22"/>
      <c r="O43" s="137"/>
      <c r="P43" s="3"/>
      <c r="Q43" s="3"/>
    </row>
    <row r="44" spans="1:17" x14ac:dyDescent="0.25">
      <c r="A44" s="22">
        <v>2018</v>
      </c>
      <c r="B44"/>
      <c r="I44" s="3"/>
      <c r="J44" s="3"/>
      <c r="K44" s="3">
        <f>SUM(K388:K389)</f>
        <v>46779.744998033333</v>
      </c>
      <c r="L44" s="3"/>
      <c r="M44" s="22">
        <v>2018</v>
      </c>
      <c r="N44" s="22"/>
      <c r="O44" s="137"/>
      <c r="P44" s="3"/>
      <c r="Q44" s="3"/>
    </row>
    <row r="45" spans="1:17" x14ac:dyDescent="0.25">
      <c r="A45" s="22">
        <v>2019</v>
      </c>
      <c r="B45"/>
      <c r="I45" s="3"/>
      <c r="J45" s="3"/>
      <c r="K45" s="3">
        <f>SUM(K401:K402)</f>
        <v>46792.741317083332</v>
      </c>
      <c r="L45" s="3"/>
      <c r="M45" s="22">
        <v>2019</v>
      </c>
      <c r="N45" s="22"/>
      <c r="O45" s="137"/>
      <c r="P45" s="3"/>
      <c r="Q45" s="3"/>
    </row>
    <row r="46" spans="1:17" x14ac:dyDescent="0.25">
      <c r="A46" s="22">
        <v>2020</v>
      </c>
      <c r="B46"/>
      <c r="I46" s="3"/>
      <c r="J46" s="3"/>
      <c r="K46" s="3">
        <f>SUM(K414:K415)</f>
        <v>45093.623999999996</v>
      </c>
      <c r="L46" s="3"/>
      <c r="M46" s="22">
        <v>2020</v>
      </c>
      <c r="N46" s="22"/>
      <c r="O46" s="137"/>
      <c r="P46" s="3"/>
      <c r="Q46" s="3"/>
    </row>
    <row r="47" spans="1:17" x14ac:dyDescent="0.25">
      <c r="A47" s="22">
        <v>2021</v>
      </c>
      <c r="B47"/>
      <c r="I47" s="3"/>
      <c r="J47" s="3"/>
      <c r="K47" s="3">
        <f>SUM(K427:K428)</f>
        <v>36741.208760999994</v>
      </c>
      <c r="L47" s="3"/>
      <c r="M47" s="22">
        <v>2021</v>
      </c>
      <c r="N47" s="22"/>
      <c r="O47" s="137"/>
      <c r="P47" s="3"/>
      <c r="Q47" s="3"/>
    </row>
    <row r="48" spans="1:17" x14ac:dyDescent="0.25">
      <c r="A48" s="22">
        <v>2022</v>
      </c>
      <c r="B48"/>
      <c r="I48" s="3"/>
      <c r="J48" s="3"/>
      <c r="K48" s="3">
        <f>SUM(K440:K441)</f>
        <v>42518.228024999997</v>
      </c>
      <c r="L48" s="3"/>
      <c r="M48" s="22">
        <v>2022</v>
      </c>
      <c r="N48" s="22"/>
      <c r="O48" s="137"/>
      <c r="P48" s="3"/>
      <c r="Q48" s="3"/>
    </row>
    <row r="49" spans="1:17" x14ac:dyDescent="0.25">
      <c r="A49" s="22">
        <v>2023</v>
      </c>
      <c r="B49"/>
      <c r="I49" s="3"/>
      <c r="J49" s="3"/>
      <c r="K49" s="3">
        <f>SUM(K453:K454)</f>
        <v>41705.224351749996</v>
      </c>
      <c r="L49" s="3"/>
      <c r="M49" s="22">
        <v>2023</v>
      </c>
      <c r="N49" s="22"/>
      <c r="O49" s="137"/>
      <c r="P49" s="3"/>
      <c r="Q49" s="3"/>
    </row>
    <row r="50" spans="1:17" x14ac:dyDescent="0.25">
      <c r="A50" s="22">
        <v>2024</v>
      </c>
      <c r="B50"/>
      <c r="I50" s="3"/>
      <c r="J50" s="3"/>
      <c r="K50" s="3">
        <f>SUM(K466:K467)</f>
        <v>40498.041510999989</v>
      </c>
      <c r="L50" s="3"/>
      <c r="M50" s="22">
        <v>2024</v>
      </c>
      <c r="N50" s="22"/>
      <c r="O50" s="137"/>
      <c r="P50" s="3"/>
      <c r="Q50" s="3"/>
    </row>
    <row r="51" spans="1:17" x14ac:dyDescent="0.25">
      <c r="A51" s="22">
        <v>2025</v>
      </c>
      <c r="B51"/>
      <c r="I51" s="3"/>
      <c r="J51" s="3"/>
      <c r="K51" s="3">
        <f>SUM(K479:K480)</f>
        <v>38115.064710999999</v>
      </c>
      <c r="L51" s="3"/>
      <c r="M51" s="22">
        <v>2025</v>
      </c>
      <c r="N51" s="22"/>
      <c r="O51" s="137"/>
      <c r="P51" s="3"/>
      <c r="Q51" s="3"/>
    </row>
    <row r="52" spans="1:17" x14ac:dyDescent="0.25">
      <c r="A52" s="22">
        <v>2026</v>
      </c>
      <c r="B52"/>
      <c r="I52" s="3"/>
      <c r="J52" s="3"/>
      <c r="K52" s="3">
        <f>SUM(K492:K493)</f>
        <v>37218.564152999999</v>
      </c>
      <c r="L52" s="3"/>
      <c r="M52" s="22">
        <v>2026</v>
      </c>
      <c r="N52" s="22"/>
      <c r="O52" s="137"/>
      <c r="P52" s="3"/>
      <c r="Q52" s="3"/>
    </row>
    <row r="53" spans="1:17" x14ac:dyDescent="0.25">
      <c r="A53" s="22"/>
      <c r="B53"/>
      <c r="I53" s="3"/>
      <c r="J53" s="3"/>
      <c r="K53" s="51"/>
      <c r="M53" s="22"/>
      <c r="N53" s="3"/>
    </row>
    <row r="54" spans="1:17" ht="13.8" thickBot="1" x14ac:dyDescent="0.3">
      <c r="A54" s="2"/>
      <c r="B54"/>
      <c r="C54" s="24"/>
      <c r="D54" s="25"/>
      <c r="E54" s="25"/>
      <c r="F54" s="25"/>
      <c r="G54" s="25"/>
      <c r="H54" s="25"/>
      <c r="I54" s="25"/>
      <c r="J54" s="25"/>
      <c r="K54" s="53"/>
      <c r="M54" s="2"/>
      <c r="N54" s="3"/>
    </row>
    <row r="55" spans="1:17" x14ac:dyDescent="0.25">
      <c r="A55" s="23" t="s">
        <v>40</v>
      </c>
      <c r="B55"/>
      <c r="I55" s="3"/>
      <c r="J55" s="3"/>
      <c r="K55" s="16">
        <v>88251.950196500024</v>
      </c>
      <c r="M55" s="26" t="s">
        <v>61</v>
      </c>
      <c r="N55" s="3"/>
    </row>
    <row r="56" spans="1:17" x14ac:dyDescent="0.25">
      <c r="A56" s="23" t="s">
        <v>41</v>
      </c>
      <c r="B56"/>
      <c r="I56" s="3"/>
      <c r="J56" s="3"/>
      <c r="K56" s="16">
        <v>86565.896104500003</v>
      </c>
      <c r="M56" s="26" t="s">
        <v>62</v>
      </c>
      <c r="N56" s="3"/>
    </row>
    <row r="57" spans="1:17" x14ac:dyDescent="0.25">
      <c r="A57" s="23" t="s">
        <v>42</v>
      </c>
      <c r="B57"/>
      <c r="I57" s="3"/>
      <c r="J57" s="3"/>
      <c r="K57" s="16">
        <v>87452.168422499992</v>
      </c>
      <c r="M57" s="26" t="s">
        <v>63</v>
      </c>
      <c r="N57" s="3"/>
    </row>
    <row r="58" spans="1:17" x14ac:dyDescent="0.25">
      <c r="A58" s="23" t="s">
        <v>43</v>
      </c>
      <c r="B58"/>
      <c r="I58" s="3"/>
      <c r="J58" s="3"/>
      <c r="K58" s="16">
        <v>89553.116358500018</v>
      </c>
      <c r="M58" s="26" t="s">
        <v>64</v>
      </c>
      <c r="N58" s="3"/>
    </row>
    <row r="59" spans="1:17" x14ac:dyDescent="0.25">
      <c r="A59" s="23"/>
      <c r="B59"/>
      <c r="I59" s="3"/>
      <c r="J59" s="3"/>
      <c r="K59" s="3"/>
      <c r="N59" s="3"/>
    </row>
    <row r="60" spans="1:17" x14ac:dyDescent="0.25">
      <c r="A60" s="23" t="s">
        <v>44</v>
      </c>
      <c r="B60"/>
      <c r="I60" s="3"/>
      <c r="J60" s="3"/>
      <c r="K60" s="16">
        <v>91911.584799824996</v>
      </c>
      <c r="M60" s="26" t="s">
        <v>81</v>
      </c>
      <c r="N60" s="3"/>
    </row>
    <row r="61" spans="1:17" x14ac:dyDescent="0.25">
      <c r="A61" s="23" t="s">
        <v>45</v>
      </c>
      <c r="B61"/>
      <c r="I61" s="3"/>
      <c r="J61" s="3"/>
      <c r="K61" s="16">
        <v>87376.015151025014</v>
      </c>
      <c r="M61" s="26" t="s">
        <v>82</v>
      </c>
      <c r="N61" s="3"/>
    </row>
    <row r="62" spans="1:17" x14ac:dyDescent="0.25">
      <c r="A62" s="23" t="s">
        <v>46</v>
      </c>
      <c r="B62"/>
      <c r="I62" s="3"/>
      <c r="J62" s="3"/>
      <c r="K62" s="16">
        <v>85348.380197025006</v>
      </c>
      <c r="M62" s="26" t="s">
        <v>83</v>
      </c>
      <c r="N62" s="3"/>
    </row>
    <row r="63" spans="1:17" x14ac:dyDescent="0.25">
      <c r="A63" s="23" t="s">
        <v>47</v>
      </c>
      <c r="B63"/>
      <c r="I63" s="3"/>
      <c r="J63" s="3"/>
      <c r="K63" s="16">
        <v>89106.730383025002</v>
      </c>
      <c r="M63" s="26" t="s">
        <v>84</v>
      </c>
      <c r="N63" s="3"/>
    </row>
    <row r="64" spans="1:17" x14ac:dyDescent="0.25">
      <c r="A64" s="23"/>
      <c r="B64"/>
      <c r="I64" s="3"/>
      <c r="J64" s="3"/>
      <c r="K64" s="3"/>
      <c r="N64" s="3"/>
    </row>
    <row r="65" spans="1:14" x14ac:dyDescent="0.25">
      <c r="A65" s="23" t="s">
        <v>48</v>
      </c>
      <c r="B65"/>
      <c r="I65" s="3"/>
      <c r="J65" s="3"/>
      <c r="K65" s="16">
        <v>87363.910335523571</v>
      </c>
      <c r="M65" s="26" t="s">
        <v>85</v>
      </c>
      <c r="N65" s="3"/>
    </row>
    <row r="66" spans="1:14" x14ac:dyDescent="0.25">
      <c r="A66" s="23" t="s">
        <v>49</v>
      </c>
      <c r="B66"/>
      <c r="I66" s="3"/>
      <c r="J66" s="3"/>
      <c r="K66" s="16">
        <v>85371.930427523548</v>
      </c>
      <c r="M66" s="26" t="s">
        <v>86</v>
      </c>
      <c r="N66" s="3"/>
    </row>
    <row r="67" spans="1:14" x14ac:dyDescent="0.25">
      <c r="A67" s="23" t="s">
        <v>50</v>
      </c>
      <c r="B67"/>
      <c r="I67" s="3"/>
      <c r="J67" s="3"/>
      <c r="K67" s="16">
        <v>86672.429313523593</v>
      </c>
      <c r="M67" s="26" t="s">
        <v>87</v>
      </c>
      <c r="N67" s="3"/>
    </row>
    <row r="68" spans="1:14" x14ac:dyDescent="0.25">
      <c r="A68" s="23" t="s">
        <v>51</v>
      </c>
      <c r="B68"/>
      <c r="I68" s="3"/>
      <c r="J68" s="3"/>
      <c r="K68" s="16">
        <v>91731.575463523608</v>
      </c>
      <c r="M68" s="26" t="s">
        <v>88</v>
      </c>
      <c r="N68" s="3"/>
    </row>
    <row r="69" spans="1:14" x14ac:dyDescent="0.25">
      <c r="A69" s="23"/>
      <c r="B69"/>
      <c r="I69" s="3"/>
      <c r="J69" s="3"/>
      <c r="K69" s="3"/>
      <c r="N69" s="3"/>
    </row>
    <row r="70" spans="1:14" x14ac:dyDescent="0.25">
      <c r="A70" s="23" t="s">
        <v>52</v>
      </c>
      <c r="B70"/>
      <c r="I70" s="3"/>
      <c r="J70" s="3"/>
      <c r="K70" s="16">
        <v>82748.887675558333</v>
      </c>
      <c r="M70" s="26" t="s">
        <v>89</v>
      </c>
      <c r="N70" s="3"/>
    </row>
    <row r="71" spans="1:14" x14ac:dyDescent="0.25">
      <c r="A71" s="23" t="s">
        <v>53</v>
      </c>
      <c r="B71"/>
      <c r="I71" s="3"/>
      <c r="J71" s="3"/>
      <c r="K71" s="16">
        <v>84613.084959558313</v>
      </c>
      <c r="M71" s="26" t="s">
        <v>90</v>
      </c>
      <c r="N71" s="3"/>
    </row>
    <row r="72" spans="1:14" x14ac:dyDescent="0.25">
      <c r="A72" s="23" t="s">
        <v>54</v>
      </c>
      <c r="B72"/>
      <c r="I72" s="3"/>
      <c r="J72" s="3"/>
      <c r="K72" s="16">
        <v>83136.773303558308</v>
      </c>
      <c r="M72" s="26" t="s">
        <v>91</v>
      </c>
      <c r="N72" s="3"/>
    </row>
    <row r="73" spans="1:14" x14ac:dyDescent="0.25">
      <c r="A73" s="23" t="s">
        <v>55</v>
      </c>
      <c r="B73"/>
      <c r="I73" s="3"/>
      <c r="J73" s="3"/>
      <c r="K73" s="16">
        <v>87483.660337558336</v>
      </c>
      <c r="M73" s="26" t="s">
        <v>92</v>
      </c>
      <c r="N73" s="3"/>
    </row>
    <row r="74" spans="1:14" x14ac:dyDescent="0.25">
      <c r="A74" s="23"/>
      <c r="B74"/>
      <c r="I74" s="3"/>
      <c r="J74" s="3"/>
      <c r="K74" s="3"/>
      <c r="N74" s="3"/>
    </row>
    <row r="75" spans="1:14" x14ac:dyDescent="0.25">
      <c r="A75" s="23" t="s">
        <v>56</v>
      </c>
      <c r="B75"/>
      <c r="I75" s="3"/>
      <c r="J75" s="3"/>
      <c r="K75" s="16">
        <v>83993.280648584026</v>
      </c>
      <c r="M75" s="26" t="s">
        <v>93</v>
      </c>
      <c r="N75" s="3"/>
    </row>
    <row r="76" spans="1:14" x14ac:dyDescent="0.25">
      <c r="A76" s="23" t="s">
        <v>57</v>
      </c>
      <c r="B76"/>
      <c r="I76" s="3"/>
      <c r="J76" s="3"/>
      <c r="K76" s="16">
        <v>78519.789796584009</v>
      </c>
      <c r="M76" s="26" t="s">
        <v>94</v>
      </c>
      <c r="N76" s="3"/>
    </row>
    <row r="77" spans="1:14" x14ac:dyDescent="0.25">
      <c r="A77" s="23" t="s">
        <v>58</v>
      </c>
      <c r="B77"/>
      <c r="I77" s="3"/>
      <c r="J77" s="3"/>
      <c r="K77" s="16">
        <v>79210.695236584041</v>
      </c>
      <c r="M77" s="26" t="s">
        <v>95</v>
      </c>
      <c r="N77" s="3"/>
    </row>
    <row r="78" spans="1:14" x14ac:dyDescent="0.25">
      <c r="A78" s="23" t="s">
        <v>96</v>
      </c>
      <c r="B78"/>
      <c r="I78" s="3"/>
      <c r="J78" s="3"/>
      <c r="K78" s="16">
        <v>79976.839808584002</v>
      </c>
      <c r="M78" s="26" t="s">
        <v>97</v>
      </c>
      <c r="N78" s="3"/>
    </row>
    <row r="79" spans="1:14" x14ac:dyDescent="0.25">
      <c r="A79" s="23"/>
      <c r="B79"/>
      <c r="I79" s="3"/>
      <c r="J79" s="3"/>
      <c r="K79" s="3"/>
      <c r="M79" s="26"/>
      <c r="N79" s="3"/>
    </row>
    <row r="80" spans="1:14" x14ac:dyDescent="0.25">
      <c r="A80" s="32" t="s">
        <v>98</v>
      </c>
      <c r="B80"/>
      <c r="I80" s="3"/>
      <c r="J80" s="3"/>
      <c r="K80" s="16">
        <v>79429.780510108336</v>
      </c>
      <c r="M80" s="26" t="s">
        <v>99</v>
      </c>
      <c r="N80" s="3"/>
    </row>
    <row r="81" spans="1:14" x14ac:dyDescent="0.25">
      <c r="A81" s="32" t="s">
        <v>114</v>
      </c>
      <c r="B81"/>
      <c r="I81" s="3"/>
      <c r="J81" s="3"/>
      <c r="K81" s="16">
        <v>78531.018886108344</v>
      </c>
      <c r="M81" s="26" t="s">
        <v>126</v>
      </c>
      <c r="N81" s="3"/>
    </row>
    <row r="82" spans="1:14" x14ac:dyDescent="0.25">
      <c r="A82" s="32" t="s">
        <v>127</v>
      </c>
      <c r="B82"/>
      <c r="I82" s="3"/>
      <c r="J82" s="3"/>
      <c r="K82" s="16">
        <v>80212.714534108338</v>
      </c>
      <c r="M82" s="26" t="s">
        <v>128</v>
      </c>
      <c r="N82" s="3"/>
    </row>
    <row r="83" spans="1:14" x14ac:dyDescent="0.25">
      <c r="A83" s="32" t="s">
        <v>132</v>
      </c>
      <c r="B83"/>
      <c r="I83" s="3"/>
      <c r="J83" s="3"/>
      <c r="K83" s="16">
        <v>81210.05604210835</v>
      </c>
      <c r="M83" s="26" t="s">
        <v>133</v>
      </c>
      <c r="N83" s="3"/>
    </row>
    <row r="84" spans="1:14" x14ac:dyDescent="0.25">
      <c r="A84" s="32"/>
      <c r="B84"/>
      <c r="I84" s="3"/>
      <c r="J84" s="3"/>
      <c r="K84" s="3"/>
      <c r="M84" s="26"/>
      <c r="N84" s="3"/>
    </row>
    <row r="85" spans="1:14" x14ac:dyDescent="0.25">
      <c r="A85" s="32" t="s">
        <v>134</v>
      </c>
      <c r="B85"/>
      <c r="I85" s="3"/>
      <c r="J85" s="3"/>
      <c r="K85" s="16">
        <v>75760.363929250001</v>
      </c>
      <c r="M85" s="26" t="s">
        <v>135</v>
      </c>
      <c r="N85" s="3"/>
    </row>
    <row r="86" spans="1:14" x14ac:dyDescent="0.25">
      <c r="A86" s="32" t="s">
        <v>139</v>
      </c>
      <c r="B86"/>
      <c r="I86" s="3"/>
      <c r="J86" s="3"/>
      <c r="K86" s="16">
        <v>78214.052443249995</v>
      </c>
      <c r="M86" s="26" t="s">
        <v>140</v>
      </c>
      <c r="N86" s="3"/>
    </row>
    <row r="87" spans="1:14" x14ac:dyDescent="0.25">
      <c r="A87" s="32" t="s">
        <v>141</v>
      </c>
      <c r="B87"/>
      <c r="I87" s="3"/>
      <c r="J87" s="3"/>
      <c r="K87" s="16">
        <v>79110.05801524999</v>
      </c>
      <c r="M87" s="26" t="s">
        <v>142</v>
      </c>
      <c r="N87" s="3"/>
    </row>
    <row r="88" spans="1:14" x14ac:dyDescent="0.25">
      <c r="A88" s="32" t="s">
        <v>151</v>
      </c>
      <c r="B88"/>
      <c r="I88" s="3"/>
      <c r="J88" s="3"/>
      <c r="K88" s="16">
        <v>79244.141887249993</v>
      </c>
      <c r="M88" s="26" t="s">
        <v>152</v>
      </c>
      <c r="N88" s="3"/>
    </row>
    <row r="89" spans="1:14" x14ac:dyDescent="0.25">
      <c r="A89" s="32"/>
      <c r="B89"/>
      <c r="I89" s="3"/>
      <c r="J89" s="3"/>
      <c r="K89" s="3"/>
      <c r="M89" s="26"/>
      <c r="N89" s="3"/>
    </row>
    <row r="90" spans="1:14" x14ac:dyDescent="0.25">
      <c r="A90" s="32" t="s">
        <v>156</v>
      </c>
      <c r="B90"/>
      <c r="I90" s="3"/>
      <c r="J90" s="3"/>
      <c r="K90" s="65">
        <f>SUM(K310:K312)</f>
        <v>74256.11542609999</v>
      </c>
      <c r="M90" s="26" t="s">
        <v>157</v>
      </c>
      <c r="N90" s="3"/>
    </row>
    <row r="91" spans="1:14" x14ac:dyDescent="0.25">
      <c r="A91" s="32" t="s">
        <v>159</v>
      </c>
      <c r="B91"/>
      <c r="I91" s="3"/>
      <c r="J91" s="3"/>
      <c r="K91" s="65">
        <f>SUM(K313:K315)</f>
        <v>75134.787032099979</v>
      </c>
      <c r="M91" s="26" t="s">
        <v>160</v>
      </c>
      <c r="N91" s="3"/>
    </row>
    <row r="92" spans="1:14" x14ac:dyDescent="0.25">
      <c r="A92" s="32" t="s">
        <v>161</v>
      </c>
      <c r="B92"/>
      <c r="I92" s="3"/>
      <c r="J92" s="3"/>
      <c r="K92" s="65">
        <f>SUM(K316:K318)</f>
        <v>77567.676170099992</v>
      </c>
      <c r="M92" s="26" t="s">
        <v>162</v>
      </c>
      <c r="N92" s="3"/>
    </row>
    <row r="93" spans="1:14" x14ac:dyDescent="0.25">
      <c r="A93" s="32" t="s">
        <v>163</v>
      </c>
      <c r="B93"/>
      <c r="I93" s="3"/>
      <c r="J93" s="3"/>
      <c r="K93" s="65">
        <f>SUM(K319:K321)</f>
        <v>76157.193754099993</v>
      </c>
      <c r="M93" s="26" t="s">
        <v>164</v>
      </c>
      <c r="N93" s="3"/>
    </row>
    <row r="94" spans="1:14" x14ac:dyDescent="0.25">
      <c r="A94" s="32"/>
      <c r="B94"/>
      <c r="I94" s="3"/>
      <c r="J94" s="3"/>
      <c r="K94" s="3"/>
      <c r="M94" s="26"/>
      <c r="N94" s="3"/>
    </row>
    <row r="95" spans="1:14" x14ac:dyDescent="0.25">
      <c r="A95" s="32" t="s">
        <v>165</v>
      </c>
      <c r="B95"/>
      <c r="I95" s="3"/>
      <c r="J95" s="3"/>
      <c r="K95" s="65">
        <f>SUM(K323:K325)</f>
        <v>70501.004066399997</v>
      </c>
      <c r="M95" s="26" t="s">
        <v>166</v>
      </c>
      <c r="N95" s="3"/>
    </row>
    <row r="96" spans="1:14" x14ac:dyDescent="0.25">
      <c r="A96" s="32" t="s">
        <v>167</v>
      </c>
      <c r="B96"/>
      <c r="I96" s="3"/>
      <c r="J96" s="3"/>
      <c r="K96" s="65">
        <f>SUM(K326:K328)</f>
        <v>75384.498123400001</v>
      </c>
      <c r="L96" s="3"/>
      <c r="M96" s="26" t="s">
        <v>168</v>
      </c>
      <c r="N96" s="3"/>
    </row>
    <row r="97" spans="1:14" x14ac:dyDescent="0.25">
      <c r="A97" s="32" t="s">
        <v>169</v>
      </c>
      <c r="B97"/>
      <c r="I97" s="3"/>
      <c r="J97" s="3"/>
      <c r="K97" s="65">
        <f>SUM(K329:K331)</f>
        <v>76187.226629400015</v>
      </c>
      <c r="L97" s="3"/>
      <c r="M97" s="26" t="s">
        <v>170</v>
      </c>
      <c r="N97" s="3"/>
    </row>
    <row r="98" spans="1:14" x14ac:dyDescent="0.25">
      <c r="A98" s="32" t="s">
        <v>171</v>
      </c>
      <c r="B98"/>
      <c r="I98" s="3"/>
      <c r="J98" s="3"/>
      <c r="K98" s="65">
        <f>SUM(K332:K334)</f>
        <v>73386.944543400008</v>
      </c>
      <c r="L98" s="3"/>
      <c r="M98" s="26" t="s">
        <v>172</v>
      </c>
    </row>
    <row r="99" spans="1:14" x14ac:dyDescent="0.25">
      <c r="A99" s="32"/>
      <c r="B99"/>
      <c r="I99" s="3"/>
      <c r="J99" s="3"/>
      <c r="K99" s="3"/>
      <c r="L99" s="3"/>
      <c r="M99" s="26"/>
    </row>
    <row r="100" spans="1:14" x14ac:dyDescent="0.25">
      <c r="A100" s="32" t="s">
        <v>173</v>
      </c>
      <c r="B100"/>
      <c r="I100" s="3"/>
      <c r="J100" s="3"/>
      <c r="K100" s="65">
        <f t="shared" ref="K100" si="0">SUM(K336:K338)</f>
        <v>68698.427677724991</v>
      </c>
      <c r="L100" s="3"/>
      <c r="M100" s="26" t="s">
        <v>174</v>
      </c>
    </row>
    <row r="101" spans="1:14" x14ac:dyDescent="0.25">
      <c r="A101" s="32" t="s">
        <v>175</v>
      </c>
      <c r="B101"/>
      <c r="I101" s="3"/>
      <c r="J101" s="3"/>
      <c r="K101" s="65">
        <f t="shared" ref="K101" si="1">SUM(K339:K341)</f>
        <v>72565.013088224994</v>
      </c>
      <c r="L101" s="3"/>
      <c r="M101" s="26" t="s">
        <v>176</v>
      </c>
    </row>
    <row r="102" spans="1:14" x14ac:dyDescent="0.25">
      <c r="A102" s="32" t="s">
        <v>177</v>
      </c>
      <c r="B102"/>
      <c r="I102" s="3"/>
      <c r="J102" s="3"/>
      <c r="K102" s="65">
        <f t="shared" ref="K102" si="2">SUM(K342:K344)</f>
        <v>76331.805032224991</v>
      </c>
      <c r="L102" s="3"/>
      <c r="M102" s="26" t="s">
        <v>178</v>
      </c>
    </row>
    <row r="103" spans="1:14" x14ac:dyDescent="0.25">
      <c r="A103" s="32" t="s">
        <v>179</v>
      </c>
      <c r="B103"/>
      <c r="I103" s="3"/>
      <c r="J103" s="3"/>
      <c r="K103" s="65">
        <f t="shared" ref="K103" si="3">SUM(K345:K347)</f>
        <v>74949.362670224975</v>
      </c>
      <c r="L103" s="3"/>
      <c r="M103" s="26" t="s">
        <v>180</v>
      </c>
    </row>
    <row r="104" spans="1:14" x14ac:dyDescent="0.25">
      <c r="A104" s="32"/>
      <c r="B104"/>
      <c r="I104" s="3"/>
      <c r="J104" s="3"/>
      <c r="K104" s="65"/>
      <c r="L104" s="3"/>
      <c r="M104" s="26"/>
    </row>
    <row r="105" spans="1:14" x14ac:dyDescent="0.25">
      <c r="A105" s="32" t="s">
        <v>181</v>
      </c>
      <c r="B105"/>
      <c r="I105" s="3"/>
      <c r="J105" s="3"/>
      <c r="K105" s="3">
        <f t="shared" ref="K105" si="4">SUM(K349:K351)</f>
        <v>71772.764798300006</v>
      </c>
      <c r="L105" s="3"/>
      <c r="M105" s="26" t="s">
        <v>185</v>
      </c>
    </row>
    <row r="106" spans="1:14" x14ac:dyDescent="0.25">
      <c r="A106" s="32" t="s">
        <v>182</v>
      </c>
      <c r="B106"/>
      <c r="I106" s="3"/>
      <c r="J106" s="3"/>
      <c r="K106" s="3">
        <f t="shared" ref="K106" si="5">SUM(K352:K354)</f>
        <v>73181.199752300003</v>
      </c>
      <c r="L106" s="3"/>
      <c r="M106" s="26" t="s">
        <v>186</v>
      </c>
    </row>
    <row r="107" spans="1:14" x14ac:dyDescent="0.25">
      <c r="A107" s="32" t="s">
        <v>183</v>
      </c>
      <c r="B107"/>
      <c r="I107" s="3"/>
      <c r="J107" s="3"/>
      <c r="K107" s="3">
        <f t="shared" ref="K107" si="6">SUM(K355:K357)</f>
        <v>77173.615522299995</v>
      </c>
      <c r="L107" s="3"/>
      <c r="M107" s="26" t="s">
        <v>187</v>
      </c>
    </row>
    <row r="108" spans="1:14" x14ac:dyDescent="0.25">
      <c r="A108" s="32" t="s">
        <v>184</v>
      </c>
      <c r="B108"/>
      <c r="I108" s="3"/>
      <c r="J108" s="3"/>
      <c r="K108" s="3">
        <f t="shared" ref="K108" si="7">SUM(K358:K360)</f>
        <v>73438.121116299997</v>
      </c>
      <c r="L108" s="3"/>
      <c r="M108" s="26" t="s">
        <v>188</v>
      </c>
    </row>
    <row r="109" spans="1:14" x14ac:dyDescent="0.25">
      <c r="A109" s="32"/>
      <c r="B109"/>
      <c r="I109" s="3"/>
      <c r="J109" s="3"/>
      <c r="K109" s="3"/>
      <c r="L109" s="3"/>
      <c r="M109" s="26"/>
    </row>
    <row r="110" spans="1:14" x14ac:dyDescent="0.25">
      <c r="A110" s="32" t="s">
        <v>193</v>
      </c>
      <c r="B110"/>
      <c r="I110" s="3"/>
      <c r="J110" s="3"/>
      <c r="K110" s="3">
        <f>SUM(K362:K364)</f>
        <v>69942.840581375</v>
      </c>
      <c r="L110" s="3"/>
      <c r="M110" s="26" t="s">
        <v>189</v>
      </c>
    </row>
    <row r="111" spans="1:14" x14ac:dyDescent="0.25">
      <c r="A111" s="32" t="s">
        <v>194</v>
      </c>
      <c r="B111"/>
      <c r="I111" s="3"/>
      <c r="J111" s="3"/>
      <c r="K111" s="3">
        <f>SUM(K365:K367)</f>
        <v>75054.522347375008</v>
      </c>
      <c r="L111" s="3"/>
      <c r="M111" s="26" t="s">
        <v>190</v>
      </c>
    </row>
    <row r="112" spans="1:14" x14ac:dyDescent="0.25">
      <c r="A112" s="32" t="s">
        <v>195</v>
      </c>
      <c r="B112"/>
      <c r="I112" s="3"/>
      <c r="J112" s="3"/>
      <c r="K112" s="3">
        <f>SUM(K368:K370)</f>
        <v>78248.26258137502</v>
      </c>
      <c r="L112" s="3"/>
      <c r="M112" s="26" t="s">
        <v>191</v>
      </c>
    </row>
    <row r="113" spans="1:13" x14ac:dyDescent="0.25">
      <c r="A113" s="32" t="s">
        <v>196</v>
      </c>
      <c r="B113"/>
      <c r="I113" s="3"/>
      <c r="J113" s="3"/>
      <c r="K113" s="3">
        <f>SUM(K371:K373)</f>
        <v>76653.350279374994</v>
      </c>
      <c r="L113" s="3"/>
      <c r="M113" s="26" t="s">
        <v>192</v>
      </c>
    </row>
    <row r="114" spans="1:13" x14ac:dyDescent="0.25">
      <c r="A114" s="32"/>
      <c r="B114"/>
      <c r="I114" s="3"/>
      <c r="J114" s="3"/>
      <c r="K114" s="3"/>
      <c r="L114" s="3"/>
      <c r="M114" s="26"/>
    </row>
    <row r="115" spans="1:13" x14ac:dyDescent="0.25">
      <c r="A115" s="32" t="s">
        <v>197</v>
      </c>
      <c r="B115"/>
      <c r="I115" s="3"/>
      <c r="J115" s="3"/>
      <c r="K115" s="3">
        <f>SUM(K375:K377)</f>
        <v>71710.426299999992</v>
      </c>
      <c r="L115" s="3"/>
      <c r="M115" s="26" t="s">
        <v>201</v>
      </c>
    </row>
    <row r="116" spans="1:13" x14ac:dyDescent="0.25">
      <c r="A116" s="32" t="s">
        <v>198</v>
      </c>
      <c r="B116"/>
      <c r="I116" s="3"/>
      <c r="J116" s="3"/>
      <c r="K116" s="3">
        <f>SUM(K378:K380)</f>
        <v>77132.023390000002</v>
      </c>
      <c r="L116" s="3"/>
      <c r="M116" s="26" t="s">
        <v>202</v>
      </c>
    </row>
    <row r="117" spans="1:13" x14ac:dyDescent="0.25">
      <c r="A117" s="32" t="s">
        <v>199</v>
      </c>
      <c r="B117"/>
      <c r="I117" s="3"/>
      <c r="J117" s="3"/>
      <c r="K117" s="3">
        <f>SUM(K381:K383)</f>
        <v>77159.282359999983</v>
      </c>
      <c r="L117" s="3"/>
      <c r="M117" s="26" t="s">
        <v>203</v>
      </c>
    </row>
    <row r="118" spans="1:13" x14ac:dyDescent="0.25">
      <c r="A118" s="32" t="s">
        <v>200</v>
      </c>
      <c r="B118"/>
      <c r="I118" s="3"/>
      <c r="J118" s="3"/>
      <c r="K118" s="3">
        <f>SUM(K384:K386)</f>
        <v>79293.512067999996</v>
      </c>
      <c r="L118" s="3"/>
      <c r="M118" s="26" t="s">
        <v>204</v>
      </c>
    </row>
    <row r="119" spans="1:13" x14ac:dyDescent="0.25">
      <c r="A119" s="32"/>
      <c r="B119"/>
      <c r="I119" s="3"/>
      <c r="J119" s="3"/>
      <c r="K119" s="3"/>
      <c r="L119" s="3"/>
      <c r="M119" s="26"/>
    </row>
    <row r="120" spans="1:13" s="57" customFormat="1" x14ac:dyDescent="0.25">
      <c r="A120" s="32" t="s">
        <v>205</v>
      </c>
      <c r="C120" s="3"/>
      <c r="D120" s="3"/>
      <c r="E120" s="3"/>
      <c r="F120" s="3"/>
      <c r="G120" s="3"/>
      <c r="H120" s="3"/>
      <c r="I120" s="3"/>
      <c r="J120" s="3"/>
      <c r="K120" s="3">
        <f>SUM(K388:K390)</f>
        <v>72494.688873050007</v>
      </c>
      <c r="M120" s="26" t="s">
        <v>209</v>
      </c>
    </row>
    <row r="121" spans="1:13" s="57" customFormat="1" x14ac:dyDescent="0.25">
      <c r="A121" s="32" t="s">
        <v>206</v>
      </c>
      <c r="C121" s="3"/>
      <c r="D121" s="3"/>
      <c r="E121" s="3"/>
      <c r="F121" s="3"/>
      <c r="G121" s="3"/>
      <c r="H121" s="3"/>
      <c r="I121" s="3"/>
      <c r="J121" s="3"/>
      <c r="K121" s="3">
        <f>SUM(K391:K393)</f>
        <v>75002.830525049998</v>
      </c>
      <c r="L121" s="3"/>
      <c r="M121" s="26" t="s">
        <v>210</v>
      </c>
    </row>
    <row r="122" spans="1:13" s="57" customFormat="1" x14ac:dyDescent="0.25">
      <c r="A122" s="32" t="s">
        <v>207</v>
      </c>
      <c r="C122" s="3"/>
      <c r="D122" s="3"/>
      <c r="E122" s="3"/>
      <c r="F122" s="3"/>
      <c r="G122" s="3"/>
      <c r="H122" s="3"/>
      <c r="I122" s="3"/>
      <c r="J122" s="3"/>
      <c r="K122" s="3">
        <f>SUM(K394:K396)</f>
        <v>77733.294015049993</v>
      </c>
      <c r="L122" s="3"/>
      <c r="M122" s="26" t="s">
        <v>211</v>
      </c>
    </row>
    <row r="123" spans="1:13" s="57" customFormat="1" x14ac:dyDescent="0.25">
      <c r="A123" s="32" t="s">
        <v>208</v>
      </c>
      <c r="C123" s="3"/>
      <c r="D123" s="3"/>
      <c r="E123" s="3"/>
      <c r="F123" s="3"/>
      <c r="G123" s="3"/>
      <c r="H123" s="3"/>
      <c r="I123" s="3"/>
      <c r="J123" s="3"/>
      <c r="K123" s="3">
        <f>SUM(K397:K399)</f>
        <v>79693.53882305001</v>
      </c>
      <c r="L123" s="3"/>
      <c r="M123" s="26" t="s">
        <v>212</v>
      </c>
    </row>
    <row r="124" spans="1:13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26"/>
    </row>
    <row r="125" spans="1:13" s="57" customFormat="1" x14ac:dyDescent="0.25">
      <c r="A125" s="32" t="s">
        <v>213</v>
      </c>
      <c r="C125" s="3"/>
      <c r="D125" s="3"/>
      <c r="E125" s="3"/>
      <c r="F125" s="3"/>
      <c r="G125" s="3"/>
      <c r="H125" s="3"/>
      <c r="I125" s="3"/>
      <c r="J125" s="3"/>
      <c r="K125" s="3">
        <f>SUM(K401:K403)</f>
        <v>71714.631578625005</v>
      </c>
      <c r="M125" s="26" t="s">
        <v>216</v>
      </c>
    </row>
    <row r="126" spans="1:13" s="57" customFormat="1" x14ac:dyDescent="0.25">
      <c r="A126" s="32" t="s">
        <v>214</v>
      </c>
      <c r="C126" s="3"/>
      <c r="D126" s="3"/>
      <c r="E126" s="3"/>
      <c r="F126" s="3"/>
      <c r="G126" s="3"/>
      <c r="H126" s="3"/>
      <c r="I126" s="3"/>
      <c r="J126" s="3"/>
      <c r="K126" s="3">
        <f>SUM(K404:K406)</f>
        <v>84207.012832624983</v>
      </c>
      <c r="L126" s="3"/>
      <c r="M126" s="26" t="s">
        <v>217</v>
      </c>
    </row>
    <row r="127" spans="1:13" s="57" customFormat="1" x14ac:dyDescent="0.25">
      <c r="A127" s="32" t="s">
        <v>215</v>
      </c>
      <c r="C127" s="3"/>
      <c r="D127" s="3"/>
      <c r="E127" s="3"/>
      <c r="F127" s="3"/>
      <c r="G127" s="3"/>
      <c r="H127" s="3"/>
      <c r="I127" s="3"/>
      <c r="J127" s="3"/>
      <c r="K127" s="3">
        <f>SUM(K407:K409)</f>
        <v>78625.075630624997</v>
      </c>
      <c r="L127" s="3"/>
      <c r="M127" s="26" t="s">
        <v>218</v>
      </c>
    </row>
    <row r="128" spans="1:13" s="57" customFormat="1" x14ac:dyDescent="0.25">
      <c r="A128" s="32" t="s">
        <v>219</v>
      </c>
      <c r="C128" s="3"/>
      <c r="D128" s="3"/>
      <c r="E128" s="3"/>
      <c r="F128" s="3"/>
      <c r="G128" s="3"/>
      <c r="H128" s="3"/>
      <c r="I128" s="3"/>
      <c r="J128" s="3"/>
      <c r="K128" s="3">
        <f>SUM(K410:K412)</f>
        <v>77173.654046624986</v>
      </c>
      <c r="L128" s="3"/>
      <c r="M128" s="26" t="s">
        <v>220</v>
      </c>
    </row>
    <row r="129" spans="1:28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26"/>
    </row>
    <row r="130" spans="1:28" s="57" customFormat="1" x14ac:dyDescent="0.25">
      <c r="A130" s="32" t="s">
        <v>221</v>
      </c>
      <c r="C130" s="3"/>
      <c r="D130" s="3"/>
      <c r="E130" s="3"/>
      <c r="F130" s="3"/>
      <c r="G130" s="3"/>
      <c r="H130" s="3"/>
      <c r="I130" s="3"/>
      <c r="J130" s="3"/>
      <c r="K130" s="3">
        <f>SUM(K414:K416)</f>
        <v>66782.418837999998</v>
      </c>
      <c r="L130" s="3"/>
      <c r="M130" s="26" t="s">
        <v>225</v>
      </c>
    </row>
    <row r="131" spans="1:28" s="57" customFormat="1" x14ac:dyDescent="0.25">
      <c r="A131" s="32" t="s">
        <v>222</v>
      </c>
      <c r="C131" s="3"/>
      <c r="D131" s="3"/>
      <c r="E131" s="3"/>
      <c r="F131" s="3"/>
      <c r="G131" s="3"/>
      <c r="H131" s="3"/>
      <c r="I131" s="3"/>
      <c r="J131" s="3"/>
      <c r="K131" s="3">
        <f>SUM(K417:K419)</f>
        <v>61457.918367999999</v>
      </c>
      <c r="L131" s="3"/>
      <c r="M131" s="26" t="s">
        <v>226</v>
      </c>
    </row>
    <row r="132" spans="1:28" s="57" customFormat="1" x14ac:dyDescent="0.25">
      <c r="A132" s="32" t="s">
        <v>223</v>
      </c>
      <c r="C132" s="3"/>
      <c r="D132" s="3"/>
      <c r="E132" s="3"/>
      <c r="F132" s="3"/>
      <c r="G132" s="3"/>
      <c r="H132" s="3"/>
      <c r="I132" s="3"/>
      <c r="J132" s="3"/>
      <c r="K132" s="3">
        <f>SUM(K420:K422)</f>
        <v>68446.884095999994</v>
      </c>
      <c r="L132" s="3"/>
      <c r="M132" s="26" t="s">
        <v>227</v>
      </c>
    </row>
    <row r="133" spans="1:28" s="57" customFormat="1" x14ac:dyDescent="0.25">
      <c r="A133" s="32" t="s">
        <v>224</v>
      </c>
      <c r="C133" s="3"/>
      <c r="D133" s="3"/>
      <c r="E133" s="3"/>
      <c r="F133" s="3"/>
      <c r="G133" s="3"/>
      <c r="H133" s="3"/>
      <c r="I133" s="3"/>
      <c r="J133" s="3"/>
      <c r="K133" s="3">
        <f>SUM(K423:K425)</f>
        <v>64427.074073999989</v>
      </c>
      <c r="L133" s="3"/>
      <c r="M133" s="26" t="s">
        <v>228</v>
      </c>
    </row>
    <row r="134" spans="1:28" x14ac:dyDescent="0.25">
      <c r="A134" s="32"/>
      <c r="B134"/>
      <c r="I134" s="3"/>
      <c r="J134" s="3"/>
      <c r="K134" s="3"/>
      <c r="L134" s="3"/>
      <c r="M134" s="26"/>
    </row>
    <row r="135" spans="1:28" x14ac:dyDescent="0.25">
      <c r="A135" s="32" t="s">
        <v>249</v>
      </c>
      <c r="B135"/>
      <c r="I135" s="3"/>
      <c r="J135" s="3"/>
      <c r="K135" s="3">
        <f>SUM(K427:K429)</f>
        <v>59346.355217499993</v>
      </c>
      <c r="L135" s="3"/>
      <c r="M135" s="26" t="s">
        <v>250</v>
      </c>
    </row>
    <row r="136" spans="1:28" x14ac:dyDescent="0.25">
      <c r="A136" s="32" t="s">
        <v>251</v>
      </c>
      <c r="B136"/>
      <c r="I136" s="3"/>
      <c r="J136" s="3"/>
      <c r="K136" s="3">
        <f>SUM(K430:K432)</f>
        <v>67078.414619499992</v>
      </c>
      <c r="L136" s="3"/>
      <c r="M136" s="26" t="s">
        <v>252</v>
      </c>
    </row>
    <row r="137" spans="1:28" x14ac:dyDescent="0.25">
      <c r="A137" s="32" t="s">
        <v>253</v>
      </c>
      <c r="B137"/>
      <c r="I137" s="3"/>
      <c r="J137" s="3"/>
      <c r="K137" s="3">
        <f>SUM(K433:K435)</f>
        <v>72510.363401499999</v>
      </c>
      <c r="L137" s="3"/>
      <c r="M137" s="26" t="s">
        <v>254</v>
      </c>
    </row>
    <row r="138" spans="1:28" x14ac:dyDescent="0.25">
      <c r="A138" s="32" t="s">
        <v>255</v>
      </c>
      <c r="B138"/>
      <c r="I138" s="3"/>
      <c r="J138" s="3"/>
      <c r="K138" s="3">
        <f>SUM(K436:K438)</f>
        <v>72549.609905499994</v>
      </c>
      <c r="L138" s="3"/>
      <c r="M138" s="26" t="s">
        <v>256</v>
      </c>
    </row>
    <row r="139" spans="1:28" x14ac:dyDescent="0.25">
      <c r="A139" s="32"/>
      <c r="B139"/>
      <c r="I139" s="3"/>
      <c r="J139" s="3"/>
      <c r="K139" s="3"/>
      <c r="L139" s="3"/>
      <c r="M139" s="26"/>
    </row>
    <row r="140" spans="1:28" x14ac:dyDescent="0.25">
      <c r="A140" s="32" t="s">
        <v>257</v>
      </c>
      <c r="B140"/>
      <c r="I140" s="3"/>
      <c r="J140" s="3"/>
      <c r="K140" s="3">
        <f>SUM(K440:K442)</f>
        <v>67654.8793515</v>
      </c>
      <c r="L140" s="3"/>
      <c r="M140" s="26" t="s">
        <v>261</v>
      </c>
    </row>
    <row r="141" spans="1:28" x14ac:dyDescent="0.25">
      <c r="A141" s="32" t="s">
        <v>258</v>
      </c>
      <c r="B141"/>
      <c r="I141" s="3"/>
      <c r="J141" s="3"/>
      <c r="K141" s="3">
        <f>SUM(K443:K445)</f>
        <v>72156.362153499998</v>
      </c>
      <c r="L141" s="3"/>
      <c r="M141" s="26" t="s">
        <v>262</v>
      </c>
    </row>
    <row r="142" spans="1:28" x14ac:dyDescent="0.25">
      <c r="A142" s="32" t="s">
        <v>259</v>
      </c>
      <c r="B142"/>
      <c r="I142" s="3"/>
      <c r="J142" s="3"/>
      <c r="K142" s="3">
        <f>SUM(K446:K448)</f>
        <v>74215.542387499998</v>
      </c>
      <c r="L142" s="3"/>
      <c r="M142" s="26" t="s">
        <v>263</v>
      </c>
    </row>
    <row r="143" spans="1:28" x14ac:dyDescent="0.25">
      <c r="A143" s="32" t="s">
        <v>260</v>
      </c>
      <c r="B143"/>
      <c r="I143" s="3"/>
      <c r="J143" s="3"/>
      <c r="K143" s="3">
        <f>SUM(K449:K451)</f>
        <v>71221.999803499988</v>
      </c>
      <c r="L143" s="3"/>
      <c r="M143" s="26" t="s">
        <v>264</v>
      </c>
    </row>
    <row r="144" spans="1:28" x14ac:dyDescent="0.25">
      <c r="A144" s="32"/>
      <c r="B144"/>
      <c r="I144" s="3"/>
      <c r="J144" s="3"/>
      <c r="K144" s="3"/>
      <c r="L144" s="3"/>
      <c r="M144" s="26"/>
      <c r="P144" s="32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26"/>
    </row>
    <row r="145" spans="1:28" x14ac:dyDescent="0.25">
      <c r="A145" s="32" t="s">
        <v>265</v>
      </c>
      <c r="B145"/>
      <c r="I145" s="3"/>
      <c r="J145" s="3"/>
      <c r="K145" s="3">
        <f>SUM(K453:K455)</f>
        <v>65215.199523624993</v>
      </c>
      <c r="L145" s="3"/>
      <c r="M145" s="26" t="s">
        <v>269</v>
      </c>
      <c r="P145" s="32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26"/>
    </row>
    <row r="146" spans="1:28" x14ac:dyDescent="0.25">
      <c r="A146" s="32" t="s">
        <v>266</v>
      </c>
      <c r="B146"/>
      <c r="I146" s="3"/>
      <c r="J146" s="3"/>
      <c r="K146" s="3">
        <f>SUM(K456:K458)</f>
        <v>71430.760367624986</v>
      </c>
      <c r="L146" s="3"/>
      <c r="M146" s="26" t="s">
        <v>270</v>
      </c>
      <c r="P146" s="32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26"/>
    </row>
    <row r="147" spans="1:28" x14ac:dyDescent="0.25">
      <c r="A147" s="32" t="s">
        <v>267</v>
      </c>
      <c r="B147"/>
      <c r="I147" s="3"/>
      <c r="J147" s="3"/>
      <c r="K147" s="3">
        <f>SUM(K459:K461)</f>
        <v>74357.067097823354</v>
      </c>
      <c r="L147" s="3"/>
      <c r="M147" s="26" t="s">
        <v>271</v>
      </c>
      <c r="P147" s="32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26"/>
    </row>
    <row r="148" spans="1:28" x14ac:dyDescent="0.25">
      <c r="A148" s="32" t="s">
        <v>268</v>
      </c>
      <c r="B148"/>
      <c r="I148" s="3"/>
      <c r="J148" s="3"/>
      <c r="K148" s="3">
        <f>SUM(K462:K464)</f>
        <v>69331.586735624995</v>
      </c>
      <c r="L148" s="3"/>
      <c r="M148" s="26" t="s">
        <v>272</v>
      </c>
    </row>
    <row r="149" spans="1:28" x14ac:dyDescent="0.25">
      <c r="A149" s="32"/>
      <c r="B149"/>
      <c r="I149" s="3"/>
      <c r="J149" s="3"/>
      <c r="K149" s="3"/>
      <c r="L149" s="3"/>
      <c r="M149" s="26"/>
    </row>
    <row r="150" spans="1:28" x14ac:dyDescent="0.25">
      <c r="A150" s="32" t="s">
        <v>280</v>
      </c>
      <c r="B150"/>
      <c r="I150" s="3"/>
      <c r="J150" s="3"/>
      <c r="K150" s="3">
        <f>SUM(K466:K468)</f>
        <v>62443.360710499983</v>
      </c>
      <c r="L150" s="3"/>
      <c r="M150" s="26" t="s">
        <v>284</v>
      </c>
    </row>
    <row r="151" spans="1:28" x14ac:dyDescent="0.25">
      <c r="A151" s="32" t="s">
        <v>281</v>
      </c>
      <c r="B151"/>
      <c r="I151" s="3"/>
      <c r="J151" s="3"/>
      <c r="K151" s="3">
        <f>SUM(K469:K471)</f>
        <v>69799.015738499991</v>
      </c>
      <c r="L151" s="3"/>
      <c r="M151" s="26" t="s">
        <v>285</v>
      </c>
    </row>
    <row r="152" spans="1:28" x14ac:dyDescent="0.25">
      <c r="A152" s="32" t="s">
        <v>282</v>
      </c>
      <c r="B152"/>
      <c r="I152" s="3"/>
      <c r="J152" s="3"/>
      <c r="K152" s="3">
        <f>SUM(K472:K474)</f>
        <v>68913.710792500002</v>
      </c>
      <c r="L152" s="3"/>
      <c r="M152" s="26" t="s">
        <v>286</v>
      </c>
    </row>
    <row r="153" spans="1:28" x14ac:dyDescent="0.25">
      <c r="A153" s="32" t="s">
        <v>283</v>
      </c>
      <c r="B153"/>
      <c r="I153" s="3"/>
      <c r="J153" s="3"/>
      <c r="K153" s="3">
        <f>SUM(K475:K477)</f>
        <v>66546.188598499983</v>
      </c>
      <c r="L153" s="3"/>
      <c r="M153" s="26" t="s">
        <v>287</v>
      </c>
    </row>
    <row r="154" spans="1:28" x14ac:dyDescent="0.25">
      <c r="A154" s="165"/>
      <c r="B154"/>
      <c r="I154" s="3"/>
      <c r="J154" s="3"/>
      <c r="K154" s="3"/>
      <c r="L154" s="3"/>
      <c r="M154" s="26"/>
    </row>
    <row r="155" spans="1:28" x14ac:dyDescent="0.25">
      <c r="A155" s="165" t="s">
        <v>296</v>
      </c>
      <c r="B155"/>
      <c r="I155" s="3"/>
      <c r="J155" s="3"/>
      <c r="K155" s="3">
        <f>SUM(K479:K481)</f>
        <v>59661.005348499995</v>
      </c>
      <c r="L155" s="3"/>
      <c r="M155" s="26" t="s">
        <v>300</v>
      </c>
    </row>
    <row r="156" spans="1:28" x14ac:dyDescent="0.25">
      <c r="A156" s="165" t="s">
        <v>297</v>
      </c>
      <c r="B156"/>
      <c r="I156" s="3"/>
      <c r="J156" s="3"/>
      <c r="K156" s="3">
        <f>SUM(K482:K484)</f>
        <v>64653.914280500001</v>
      </c>
      <c r="L156" s="3"/>
      <c r="M156" s="26" t="s">
        <v>301</v>
      </c>
    </row>
    <row r="157" spans="1:28" x14ac:dyDescent="0.25">
      <c r="A157" s="165" t="s">
        <v>298</v>
      </c>
      <c r="B157"/>
      <c r="I157" s="3"/>
      <c r="J157" s="3"/>
      <c r="K157" s="3">
        <f>SUM(K485:K487)</f>
        <v>66125.085892500007</v>
      </c>
      <c r="L157" s="3"/>
      <c r="M157" s="26" t="s">
        <v>302</v>
      </c>
    </row>
    <row r="158" spans="1:28" x14ac:dyDescent="0.25">
      <c r="A158" s="165" t="s">
        <v>299</v>
      </c>
      <c r="K158" s="3">
        <f>SUM(K488:K490)</f>
        <v>62209.435846499997</v>
      </c>
      <c r="M158" s="26" t="s">
        <v>303</v>
      </c>
    </row>
    <row r="159" spans="1:28" x14ac:dyDescent="0.25">
      <c r="A159" s="179"/>
      <c r="K159" s="3"/>
      <c r="M159" s="26"/>
    </row>
    <row r="160" spans="1:28" x14ac:dyDescent="0.25">
      <c r="A160" s="179" t="s">
        <v>304</v>
      </c>
      <c r="B160"/>
      <c r="I160" s="3"/>
      <c r="J160" s="3"/>
      <c r="K160" s="3"/>
      <c r="L160" s="3"/>
      <c r="M160" s="26" t="s">
        <v>308</v>
      </c>
    </row>
    <row r="161" spans="1:13" x14ac:dyDescent="0.25">
      <c r="A161" s="179" t="s">
        <v>305</v>
      </c>
      <c r="B161"/>
      <c r="I161" s="3"/>
      <c r="J161" s="3"/>
      <c r="K161" s="3"/>
      <c r="L161" s="3"/>
      <c r="M161" s="26" t="s">
        <v>309</v>
      </c>
    </row>
    <row r="162" spans="1:13" x14ac:dyDescent="0.25">
      <c r="A162" s="179" t="s">
        <v>306</v>
      </c>
      <c r="B162"/>
      <c r="I162" s="3"/>
      <c r="J162" s="3"/>
      <c r="K162" s="3"/>
      <c r="L162" s="3"/>
      <c r="M162" s="26" t="s">
        <v>310</v>
      </c>
    </row>
    <row r="163" spans="1:13" x14ac:dyDescent="0.25">
      <c r="A163" s="179" t="s">
        <v>307</v>
      </c>
      <c r="K163" s="3"/>
      <c r="M163" s="26" t="s">
        <v>311</v>
      </c>
    </row>
    <row r="164" spans="1:13" x14ac:dyDescent="0.25">
      <c r="A164" s="168"/>
      <c r="M164" s="26"/>
    </row>
    <row r="165" spans="1:13" ht="13.8" thickBot="1" x14ac:dyDescent="0.3">
      <c r="A165" s="2"/>
      <c r="B165"/>
      <c r="C165" s="25"/>
      <c r="D165" s="25"/>
      <c r="E165" s="25"/>
      <c r="F165" s="25"/>
      <c r="G165" s="25"/>
      <c r="H165" s="25"/>
      <c r="I165" s="25"/>
      <c r="J165" s="3"/>
      <c r="K165" s="53"/>
      <c r="M165" s="26"/>
    </row>
    <row r="166" spans="1:13" x14ac:dyDescent="0.25">
      <c r="A166" s="37">
        <v>2001</v>
      </c>
      <c r="B166"/>
      <c r="C166" s="34"/>
      <c r="D166" s="34"/>
      <c r="E166" s="34"/>
      <c r="F166" s="34"/>
      <c r="G166" s="34"/>
      <c r="H166" s="34"/>
      <c r="I166" s="34"/>
      <c r="J166" s="7"/>
      <c r="K166" s="34"/>
      <c r="M166" s="37">
        <v>2001</v>
      </c>
    </row>
    <row r="167" spans="1:13" x14ac:dyDescent="0.25">
      <c r="A167" s="33" t="s">
        <v>102</v>
      </c>
      <c r="C167" s="16"/>
      <c r="D167" s="16"/>
      <c r="E167" s="16"/>
      <c r="F167" s="16"/>
      <c r="G167" s="16"/>
      <c r="H167" s="16"/>
      <c r="I167" s="15"/>
      <c r="J167" s="15"/>
      <c r="M167" s="23" t="s">
        <v>115</v>
      </c>
    </row>
    <row r="168" spans="1:13" x14ac:dyDescent="0.25">
      <c r="A168" s="33" t="s">
        <v>103</v>
      </c>
      <c r="C168" s="16"/>
      <c r="D168" s="16"/>
      <c r="E168" s="16"/>
      <c r="F168" s="16"/>
      <c r="G168" s="16"/>
      <c r="H168" s="16"/>
      <c r="I168" s="15"/>
      <c r="J168" s="15"/>
      <c r="M168" s="23" t="s">
        <v>116</v>
      </c>
    </row>
    <row r="169" spans="1:13" x14ac:dyDescent="0.25">
      <c r="A169" s="33" t="s">
        <v>104</v>
      </c>
      <c r="C169" s="16"/>
      <c r="D169" s="16"/>
      <c r="E169" s="16"/>
      <c r="F169" s="16"/>
      <c r="G169" s="16"/>
      <c r="H169" s="16"/>
      <c r="I169" s="15"/>
      <c r="J169" s="15"/>
      <c r="M169" s="23" t="s">
        <v>117</v>
      </c>
    </row>
    <row r="170" spans="1:13" x14ac:dyDescent="0.25">
      <c r="A170" s="33" t="s">
        <v>105</v>
      </c>
      <c r="C170" s="16"/>
      <c r="D170" s="16"/>
      <c r="E170" s="16"/>
      <c r="F170" s="16"/>
      <c r="G170" s="16"/>
      <c r="H170" s="16"/>
      <c r="I170" s="15"/>
      <c r="J170" s="15"/>
      <c r="M170" s="23" t="s">
        <v>118</v>
      </c>
    </row>
    <row r="171" spans="1:13" x14ac:dyDescent="0.25">
      <c r="A171" s="33" t="s">
        <v>106</v>
      </c>
      <c r="C171" s="16"/>
      <c r="D171" s="16"/>
      <c r="E171" s="16"/>
      <c r="F171" s="16"/>
      <c r="G171" s="16"/>
      <c r="H171" s="16"/>
      <c r="I171" s="15"/>
      <c r="J171" s="15"/>
      <c r="M171" s="23" t="s">
        <v>119</v>
      </c>
    </row>
    <row r="172" spans="1:13" x14ac:dyDescent="0.25">
      <c r="A172" s="33" t="s">
        <v>107</v>
      </c>
      <c r="C172" s="16"/>
      <c r="D172" s="16"/>
      <c r="E172" s="16"/>
      <c r="F172" s="16"/>
      <c r="G172" s="16"/>
      <c r="H172" s="16"/>
      <c r="I172" s="15"/>
      <c r="J172" s="15"/>
      <c r="M172" s="23" t="s">
        <v>120</v>
      </c>
    </row>
    <row r="173" spans="1:13" x14ac:dyDescent="0.25">
      <c r="A173" s="33" t="s">
        <v>108</v>
      </c>
      <c r="C173" s="16"/>
      <c r="D173" s="16"/>
      <c r="E173" s="16"/>
      <c r="F173" s="16"/>
      <c r="G173" s="16"/>
      <c r="H173" s="16"/>
      <c r="I173" s="15"/>
      <c r="J173" s="15"/>
      <c r="M173" s="23" t="s">
        <v>121</v>
      </c>
    </row>
    <row r="174" spans="1:13" x14ac:dyDescent="0.25">
      <c r="A174" s="33" t="s">
        <v>109</v>
      </c>
      <c r="C174" s="16"/>
      <c r="D174" s="16"/>
      <c r="E174" s="16"/>
      <c r="F174" s="16"/>
      <c r="G174" s="16"/>
      <c r="H174" s="16"/>
      <c r="I174" s="15"/>
      <c r="J174" s="15"/>
      <c r="M174" s="23" t="s">
        <v>122</v>
      </c>
    </row>
    <row r="175" spans="1:13" x14ac:dyDescent="0.25">
      <c r="A175" s="33" t="s">
        <v>110</v>
      </c>
      <c r="C175" s="16"/>
      <c r="D175" s="16"/>
      <c r="E175" s="16"/>
      <c r="F175" s="16"/>
      <c r="G175" s="16"/>
      <c r="H175" s="16"/>
      <c r="I175" s="15"/>
      <c r="J175" s="15"/>
      <c r="M175" s="23" t="s">
        <v>123</v>
      </c>
    </row>
    <row r="176" spans="1:13" x14ac:dyDescent="0.25">
      <c r="A176" s="33" t="s">
        <v>111</v>
      </c>
      <c r="C176" s="16"/>
      <c r="D176" s="16"/>
      <c r="E176" s="16"/>
      <c r="F176" s="16"/>
      <c r="G176" s="16"/>
      <c r="H176" s="16"/>
      <c r="I176" s="15"/>
      <c r="J176" s="15"/>
      <c r="M176" s="23" t="s">
        <v>124</v>
      </c>
    </row>
    <row r="177" spans="1:13" x14ac:dyDescent="0.25">
      <c r="A177" s="33" t="s">
        <v>112</v>
      </c>
      <c r="C177" s="16"/>
      <c r="D177" s="16"/>
      <c r="E177" s="16"/>
      <c r="F177" s="16"/>
      <c r="G177" s="16"/>
      <c r="H177" s="16"/>
      <c r="I177" s="15"/>
      <c r="J177" s="15"/>
      <c r="M177" s="23" t="s">
        <v>125</v>
      </c>
    </row>
    <row r="178" spans="1:13" ht="13.8" thickBot="1" x14ac:dyDescent="0.3">
      <c r="A178" s="41" t="s">
        <v>113</v>
      </c>
      <c r="B178"/>
      <c r="C178" s="42"/>
      <c r="D178" s="42"/>
      <c r="E178" s="42"/>
      <c r="F178" s="42"/>
      <c r="G178" s="42"/>
      <c r="H178" s="42"/>
      <c r="I178" s="2"/>
      <c r="J178" s="2"/>
      <c r="K178" s="42"/>
      <c r="M178" s="43" t="s">
        <v>113</v>
      </c>
    </row>
    <row r="179" spans="1:13" x14ac:dyDescent="0.25">
      <c r="A179" s="37">
        <v>2002</v>
      </c>
      <c r="I179" s="3"/>
      <c r="J179" s="3"/>
      <c r="K179" s="3"/>
      <c r="L179" s="3"/>
      <c r="M179" s="37">
        <v>2002</v>
      </c>
    </row>
    <row r="180" spans="1:13" x14ac:dyDescent="0.25">
      <c r="A180" s="33" t="s">
        <v>102</v>
      </c>
      <c r="C180" s="16"/>
      <c r="D180" s="16"/>
      <c r="E180" s="16"/>
      <c r="F180" s="16"/>
      <c r="G180" s="16"/>
      <c r="H180" s="16"/>
      <c r="I180" s="15"/>
      <c r="J180" s="15"/>
      <c r="M180" s="23" t="s">
        <v>115</v>
      </c>
    </row>
    <row r="181" spans="1:13" x14ac:dyDescent="0.25">
      <c r="A181" s="33" t="s">
        <v>103</v>
      </c>
      <c r="C181" s="16"/>
      <c r="D181" s="16"/>
      <c r="E181" s="16"/>
      <c r="F181" s="16"/>
      <c r="G181" s="16"/>
      <c r="H181" s="16"/>
      <c r="I181" s="15"/>
      <c r="J181" s="15"/>
      <c r="M181" s="23" t="s">
        <v>116</v>
      </c>
    </row>
    <row r="182" spans="1:13" x14ac:dyDescent="0.25">
      <c r="A182" s="33" t="s">
        <v>104</v>
      </c>
      <c r="C182" s="16"/>
      <c r="D182" s="16"/>
      <c r="E182" s="16"/>
      <c r="F182" s="16"/>
      <c r="G182" s="16"/>
      <c r="H182" s="16"/>
      <c r="I182" s="15"/>
      <c r="J182" s="15"/>
      <c r="M182" s="23" t="s">
        <v>117</v>
      </c>
    </row>
    <row r="183" spans="1:13" x14ac:dyDescent="0.25">
      <c r="A183" s="33" t="s">
        <v>105</v>
      </c>
      <c r="C183" s="16"/>
      <c r="D183" s="16"/>
      <c r="E183" s="16"/>
      <c r="F183" s="16"/>
      <c r="G183" s="16"/>
      <c r="H183" s="16"/>
      <c r="I183" s="15"/>
      <c r="J183" s="15"/>
      <c r="M183" s="23" t="s">
        <v>118</v>
      </c>
    </row>
    <row r="184" spans="1:13" x14ac:dyDescent="0.25">
      <c r="A184" s="33" t="s">
        <v>106</v>
      </c>
      <c r="C184" s="16"/>
      <c r="D184" s="16"/>
      <c r="E184" s="16"/>
      <c r="F184" s="16"/>
      <c r="G184" s="16"/>
      <c r="H184" s="16"/>
      <c r="I184" s="15"/>
      <c r="J184" s="15"/>
      <c r="M184" s="23" t="s">
        <v>119</v>
      </c>
    </row>
    <row r="185" spans="1:13" x14ac:dyDescent="0.25">
      <c r="A185" s="33" t="s">
        <v>107</v>
      </c>
      <c r="C185" s="16"/>
      <c r="D185" s="16"/>
      <c r="E185" s="16"/>
      <c r="F185" s="16"/>
      <c r="G185" s="16"/>
      <c r="H185" s="16"/>
      <c r="I185" s="15"/>
      <c r="J185" s="15"/>
      <c r="M185" s="23" t="s">
        <v>120</v>
      </c>
    </row>
    <row r="186" spans="1:13" x14ac:dyDescent="0.25">
      <c r="A186" s="33" t="s">
        <v>108</v>
      </c>
      <c r="C186" s="16"/>
      <c r="D186" s="16"/>
      <c r="E186" s="16"/>
      <c r="F186" s="16"/>
      <c r="G186" s="16"/>
      <c r="H186" s="16"/>
      <c r="I186" s="15"/>
      <c r="J186" s="15"/>
      <c r="M186" s="23" t="s">
        <v>121</v>
      </c>
    </row>
    <row r="187" spans="1:13" x14ac:dyDescent="0.25">
      <c r="A187" s="33" t="s">
        <v>109</v>
      </c>
      <c r="C187" s="16"/>
      <c r="D187" s="16"/>
      <c r="E187" s="16"/>
      <c r="F187" s="16"/>
      <c r="G187" s="16"/>
      <c r="H187" s="16"/>
      <c r="I187" s="15"/>
      <c r="J187" s="15"/>
      <c r="M187" s="23" t="s">
        <v>122</v>
      </c>
    </row>
    <row r="188" spans="1:13" x14ac:dyDescent="0.25">
      <c r="A188" s="33" t="s">
        <v>110</v>
      </c>
      <c r="C188" s="16"/>
      <c r="D188" s="16"/>
      <c r="E188" s="16"/>
      <c r="F188" s="16"/>
      <c r="G188" s="16"/>
      <c r="H188" s="16"/>
      <c r="I188" s="15"/>
      <c r="J188" s="15"/>
      <c r="M188" s="23" t="s">
        <v>123</v>
      </c>
    </row>
    <row r="189" spans="1:13" x14ac:dyDescent="0.25">
      <c r="A189" s="33" t="s">
        <v>111</v>
      </c>
      <c r="C189" s="16"/>
      <c r="D189" s="16"/>
      <c r="E189" s="16"/>
      <c r="F189" s="16"/>
      <c r="G189" s="16"/>
      <c r="H189" s="16"/>
      <c r="I189" s="15"/>
      <c r="J189" s="15"/>
      <c r="M189" s="23" t="s">
        <v>124</v>
      </c>
    </row>
    <row r="190" spans="1:13" x14ac:dyDescent="0.25">
      <c r="A190" s="33" t="s">
        <v>112</v>
      </c>
      <c r="C190" s="16"/>
      <c r="D190" s="16"/>
      <c r="E190" s="16"/>
      <c r="F190" s="16"/>
      <c r="G190" s="16"/>
      <c r="H190" s="16"/>
      <c r="I190" s="15"/>
      <c r="J190" s="15"/>
      <c r="M190" s="23" t="s">
        <v>125</v>
      </c>
    </row>
    <row r="191" spans="1:13" ht="13.8" thickBot="1" x14ac:dyDescent="0.3">
      <c r="A191" s="41" t="s">
        <v>113</v>
      </c>
      <c r="B191"/>
      <c r="C191" s="42"/>
      <c r="D191" s="42"/>
      <c r="E191" s="42"/>
      <c r="F191" s="42"/>
      <c r="G191" s="42"/>
      <c r="H191" s="42"/>
      <c r="I191" s="2"/>
      <c r="J191" s="2"/>
      <c r="K191" s="42"/>
      <c r="M191" s="43" t="s">
        <v>113</v>
      </c>
    </row>
    <row r="192" spans="1:13" x14ac:dyDescent="0.25">
      <c r="A192" s="37">
        <v>2003</v>
      </c>
      <c r="I192" s="3"/>
      <c r="J192" s="3"/>
      <c r="K192" s="3"/>
      <c r="L192" s="3"/>
      <c r="M192" s="37">
        <v>2003</v>
      </c>
    </row>
    <row r="193" spans="1:13" x14ac:dyDescent="0.25">
      <c r="A193" s="33" t="s">
        <v>102</v>
      </c>
      <c r="C193" s="16"/>
      <c r="D193" s="16"/>
      <c r="E193" s="16"/>
      <c r="F193" s="16"/>
      <c r="G193" s="16"/>
      <c r="H193" s="16"/>
      <c r="I193" s="15"/>
      <c r="J193" s="15"/>
      <c r="M193" s="23" t="s">
        <v>115</v>
      </c>
    </row>
    <row r="194" spans="1:13" x14ac:dyDescent="0.25">
      <c r="A194" s="33" t="s">
        <v>103</v>
      </c>
      <c r="C194" s="16"/>
      <c r="D194" s="16"/>
      <c r="E194" s="16"/>
      <c r="F194" s="16"/>
      <c r="G194" s="16"/>
      <c r="H194" s="16"/>
      <c r="I194" s="15"/>
      <c r="J194" s="15"/>
      <c r="M194" s="23" t="s">
        <v>116</v>
      </c>
    </row>
    <row r="195" spans="1:13" x14ac:dyDescent="0.25">
      <c r="A195" s="33" t="s">
        <v>104</v>
      </c>
      <c r="C195" s="16"/>
      <c r="D195" s="16"/>
      <c r="E195" s="16"/>
      <c r="F195" s="16"/>
      <c r="G195" s="16"/>
      <c r="H195" s="16"/>
      <c r="I195" s="15"/>
      <c r="J195" s="15"/>
      <c r="M195" s="23" t="s">
        <v>117</v>
      </c>
    </row>
    <row r="196" spans="1:13" x14ac:dyDescent="0.25">
      <c r="A196" s="33" t="s">
        <v>105</v>
      </c>
      <c r="C196" s="16"/>
      <c r="D196" s="16"/>
      <c r="E196" s="16"/>
      <c r="F196" s="16"/>
      <c r="G196" s="16"/>
      <c r="H196" s="16"/>
      <c r="I196" s="15"/>
      <c r="J196" s="15"/>
      <c r="M196" s="23" t="s">
        <v>118</v>
      </c>
    </row>
    <row r="197" spans="1:13" x14ac:dyDescent="0.25">
      <c r="A197" s="33" t="s">
        <v>106</v>
      </c>
      <c r="C197" s="16"/>
      <c r="D197" s="16"/>
      <c r="E197" s="16"/>
      <c r="F197" s="16"/>
      <c r="G197" s="16"/>
      <c r="H197" s="16"/>
      <c r="I197" s="15"/>
      <c r="J197" s="15"/>
      <c r="M197" s="23" t="s">
        <v>119</v>
      </c>
    </row>
    <row r="198" spans="1:13" x14ac:dyDescent="0.25">
      <c r="A198" s="33" t="s">
        <v>107</v>
      </c>
      <c r="C198" s="16"/>
      <c r="D198" s="16"/>
      <c r="E198" s="16"/>
      <c r="F198" s="16"/>
      <c r="G198" s="16"/>
      <c r="H198" s="16"/>
      <c r="I198" s="15"/>
      <c r="J198" s="15"/>
      <c r="M198" s="23" t="s">
        <v>120</v>
      </c>
    </row>
    <row r="199" spans="1:13" x14ac:dyDescent="0.25">
      <c r="A199" s="33" t="s">
        <v>108</v>
      </c>
      <c r="C199" s="16"/>
      <c r="D199" s="16"/>
      <c r="E199" s="16"/>
      <c r="F199" s="16"/>
      <c r="G199" s="16"/>
      <c r="H199" s="16"/>
      <c r="I199" s="15"/>
      <c r="J199" s="15"/>
      <c r="M199" s="23" t="s">
        <v>121</v>
      </c>
    </row>
    <row r="200" spans="1:13" x14ac:dyDescent="0.25">
      <c r="A200" s="33" t="s">
        <v>109</v>
      </c>
      <c r="C200" s="16"/>
      <c r="D200" s="16"/>
      <c r="E200" s="16"/>
      <c r="F200" s="16"/>
      <c r="G200" s="16"/>
      <c r="H200" s="16"/>
      <c r="I200" s="15"/>
      <c r="J200" s="15"/>
      <c r="M200" s="23" t="s">
        <v>122</v>
      </c>
    </row>
    <row r="201" spans="1:13" x14ac:dyDescent="0.25">
      <c r="A201" s="33" t="s">
        <v>110</v>
      </c>
      <c r="C201" s="16"/>
      <c r="D201" s="16"/>
      <c r="E201" s="16"/>
      <c r="F201" s="16"/>
      <c r="G201" s="16"/>
      <c r="H201" s="16"/>
      <c r="I201" s="15"/>
      <c r="J201" s="15"/>
      <c r="M201" s="23" t="s">
        <v>123</v>
      </c>
    </row>
    <row r="202" spans="1:13" x14ac:dyDescent="0.25">
      <c r="A202" s="33" t="s">
        <v>111</v>
      </c>
      <c r="C202" s="16"/>
      <c r="D202" s="16"/>
      <c r="E202" s="16"/>
      <c r="F202" s="16"/>
      <c r="G202" s="16"/>
      <c r="H202" s="16"/>
      <c r="I202" s="15"/>
      <c r="J202" s="15"/>
      <c r="M202" s="23" t="s">
        <v>124</v>
      </c>
    </row>
    <row r="203" spans="1:13" x14ac:dyDescent="0.25">
      <c r="A203" s="33" t="s">
        <v>112</v>
      </c>
      <c r="C203" s="16"/>
      <c r="D203" s="16"/>
      <c r="E203" s="16"/>
      <c r="F203" s="16"/>
      <c r="G203" s="16"/>
      <c r="H203" s="16"/>
      <c r="I203" s="15"/>
      <c r="J203" s="15"/>
      <c r="M203" s="23" t="s">
        <v>125</v>
      </c>
    </row>
    <row r="204" spans="1:13" ht="13.8" thickBot="1" x14ac:dyDescent="0.3">
      <c r="A204" s="41" t="s">
        <v>113</v>
      </c>
      <c r="B204"/>
      <c r="C204" s="42"/>
      <c r="D204" s="42"/>
      <c r="E204" s="42"/>
      <c r="F204" s="42"/>
      <c r="G204" s="42"/>
      <c r="H204" s="42"/>
      <c r="I204" s="2"/>
      <c r="J204" s="2"/>
      <c r="K204" s="42"/>
      <c r="M204" s="43" t="s">
        <v>113</v>
      </c>
    </row>
    <row r="205" spans="1:13" x14ac:dyDescent="0.25">
      <c r="A205" s="37">
        <v>2004</v>
      </c>
      <c r="I205" s="3"/>
      <c r="J205" s="3"/>
      <c r="K205" s="3"/>
      <c r="L205" s="3"/>
      <c r="M205" s="37">
        <v>2004</v>
      </c>
    </row>
    <row r="206" spans="1:13" x14ac:dyDescent="0.25">
      <c r="A206" s="33" t="s">
        <v>102</v>
      </c>
      <c r="I206" s="3"/>
      <c r="J206" s="3"/>
      <c r="K206" s="3"/>
      <c r="L206" s="3"/>
      <c r="M206" s="23" t="s">
        <v>115</v>
      </c>
    </row>
    <row r="207" spans="1:13" x14ac:dyDescent="0.25">
      <c r="A207" s="33" t="s">
        <v>103</v>
      </c>
      <c r="C207" s="16"/>
      <c r="D207" s="16"/>
      <c r="E207" s="16"/>
      <c r="F207" s="16"/>
      <c r="G207" s="16"/>
      <c r="H207" s="16"/>
      <c r="I207" s="15"/>
      <c r="J207" s="15"/>
      <c r="M207" s="23" t="s">
        <v>116</v>
      </c>
    </row>
    <row r="208" spans="1:13" x14ac:dyDescent="0.25">
      <c r="A208" s="33" t="s">
        <v>104</v>
      </c>
      <c r="C208" s="16"/>
      <c r="D208" s="16"/>
      <c r="E208" s="16"/>
      <c r="F208" s="16"/>
      <c r="G208" s="16"/>
      <c r="H208" s="16"/>
      <c r="I208" s="15"/>
      <c r="J208" s="15"/>
      <c r="M208" s="23" t="s">
        <v>117</v>
      </c>
    </row>
    <row r="209" spans="1:13" x14ac:dyDescent="0.25">
      <c r="A209" s="33" t="s">
        <v>105</v>
      </c>
      <c r="C209" s="16"/>
      <c r="D209" s="16"/>
      <c r="E209" s="16"/>
      <c r="F209" s="16"/>
      <c r="G209" s="16"/>
      <c r="H209" s="16"/>
      <c r="I209" s="15"/>
      <c r="J209" s="15"/>
      <c r="M209" s="23" t="s">
        <v>118</v>
      </c>
    </row>
    <row r="210" spans="1:13" x14ac:dyDescent="0.25">
      <c r="A210" s="33" t="s">
        <v>106</v>
      </c>
      <c r="C210" s="16"/>
      <c r="D210" s="16"/>
      <c r="E210" s="16"/>
      <c r="F210" s="16"/>
      <c r="G210" s="16"/>
      <c r="H210" s="16"/>
      <c r="I210" s="15"/>
      <c r="J210" s="15"/>
      <c r="M210" s="23" t="s">
        <v>119</v>
      </c>
    </row>
    <row r="211" spans="1:13" x14ac:dyDescent="0.25">
      <c r="A211" s="33" t="s">
        <v>107</v>
      </c>
      <c r="C211" s="16"/>
      <c r="D211" s="16"/>
      <c r="E211" s="16"/>
      <c r="F211" s="16"/>
      <c r="G211" s="16"/>
      <c r="H211" s="16"/>
      <c r="I211" s="15"/>
      <c r="J211" s="15"/>
      <c r="M211" s="23" t="s">
        <v>120</v>
      </c>
    </row>
    <row r="212" spans="1:13" x14ac:dyDescent="0.25">
      <c r="A212" s="33" t="s">
        <v>108</v>
      </c>
      <c r="C212" s="16"/>
      <c r="D212" s="16"/>
      <c r="E212" s="16"/>
      <c r="F212" s="16"/>
      <c r="G212" s="16"/>
      <c r="H212" s="16"/>
      <c r="I212" s="15"/>
      <c r="J212" s="15"/>
      <c r="M212" s="23" t="s">
        <v>121</v>
      </c>
    </row>
    <row r="213" spans="1:13" x14ac:dyDescent="0.25">
      <c r="A213" s="33" t="s">
        <v>109</v>
      </c>
      <c r="C213" s="16"/>
      <c r="D213" s="16"/>
      <c r="E213" s="16"/>
      <c r="F213" s="16"/>
      <c r="G213" s="16"/>
      <c r="H213" s="16"/>
      <c r="I213" s="15"/>
      <c r="J213" s="15"/>
      <c r="M213" s="23" t="s">
        <v>122</v>
      </c>
    </row>
    <row r="214" spans="1:13" x14ac:dyDescent="0.25">
      <c r="A214" s="33" t="s">
        <v>110</v>
      </c>
      <c r="C214" s="16"/>
      <c r="D214" s="16"/>
      <c r="E214" s="16"/>
      <c r="F214" s="16"/>
      <c r="G214" s="16"/>
      <c r="H214" s="16"/>
      <c r="I214" s="15"/>
      <c r="J214" s="15"/>
      <c r="M214" s="23" t="s">
        <v>123</v>
      </c>
    </row>
    <row r="215" spans="1:13" x14ac:dyDescent="0.25">
      <c r="A215" s="33" t="s">
        <v>111</v>
      </c>
      <c r="C215" s="16"/>
      <c r="D215" s="16"/>
      <c r="E215" s="16"/>
      <c r="F215" s="16"/>
      <c r="G215" s="16"/>
      <c r="H215" s="16"/>
      <c r="I215" s="15"/>
      <c r="J215" s="15"/>
      <c r="M215" s="23" t="s">
        <v>124</v>
      </c>
    </row>
    <row r="216" spans="1:13" x14ac:dyDescent="0.25">
      <c r="A216" s="33" t="s">
        <v>112</v>
      </c>
      <c r="C216" s="16"/>
      <c r="D216" s="16"/>
      <c r="E216" s="16"/>
      <c r="F216" s="16"/>
      <c r="G216" s="16"/>
      <c r="H216" s="16"/>
      <c r="I216" s="15"/>
      <c r="J216" s="15"/>
      <c r="M216" s="23" t="s">
        <v>125</v>
      </c>
    </row>
    <row r="217" spans="1:13" ht="13.8" thickBot="1" x14ac:dyDescent="0.3">
      <c r="A217" s="41" t="s">
        <v>113</v>
      </c>
      <c r="B217"/>
      <c r="C217" s="42"/>
      <c r="D217" s="42"/>
      <c r="E217" s="42"/>
      <c r="F217" s="42"/>
      <c r="G217" s="42"/>
      <c r="H217" s="42"/>
      <c r="I217" s="2"/>
      <c r="J217" s="2"/>
      <c r="K217" s="42"/>
      <c r="M217" s="43" t="s">
        <v>113</v>
      </c>
    </row>
    <row r="218" spans="1:13" x14ac:dyDescent="0.25">
      <c r="A218" s="37">
        <v>2005</v>
      </c>
      <c r="I218" s="3"/>
      <c r="J218" s="3"/>
      <c r="K218" s="3"/>
      <c r="L218" s="3"/>
      <c r="M218" s="37">
        <v>2005</v>
      </c>
    </row>
    <row r="219" spans="1:13" x14ac:dyDescent="0.25">
      <c r="A219" s="33" t="s">
        <v>102</v>
      </c>
      <c r="C219" s="16"/>
      <c r="D219" s="16"/>
      <c r="E219" s="16"/>
      <c r="F219" s="16"/>
      <c r="G219" s="16"/>
      <c r="H219" s="16"/>
      <c r="I219" s="15"/>
      <c r="J219" s="15"/>
      <c r="K219" s="16">
        <v>27780.646770833329</v>
      </c>
      <c r="L219" s="3"/>
      <c r="M219" s="23" t="s">
        <v>115</v>
      </c>
    </row>
    <row r="220" spans="1:13" x14ac:dyDescent="0.25">
      <c r="A220" s="33" t="s">
        <v>103</v>
      </c>
      <c r="C220" s="16"/>
      <c r="D220" s="16"/>
      <c r="E220" s="16"/>
      <c r="F220" s="16"/>
      <c r="G220" s="16"/>
      <c r="H220" s="16"/>
      <c r="I220" s="15"/>
      <c r="J220" s="15"/>
      <c r="K220" s="16">
        <v>29149.303238833334</v>
      </c>
      <c r="L220" s="3"/>
      <c r="M220" s="23" t="s">
        <v>116</v>
      </c>
    </row>
    <row r="221" spans="1:13" x14ac:dyDescent="0.25">
      <c r="A221" s="33" t="s">
        <v>104</v>
      </c>
      <c r="C221" s="16"/>
      <c r="D221" s="16"/>
      <c r="E221" s="16"/>
      <c r="F221" s="16"/>
      <c r="G221" s="16"/>
      <c r="H221" s="16"/>
      <c r="I221" s="15"/>
      <c r="J221" s="15"/>
      <c r="K221" s="16">
        <v>31322.000186833327</v>
      </c>
      <c r="L221" s="3"/>
      <c r="M221" s="23" t="s">
        <v>117</v>
      </c>
    </row>
    <row r="222" spans="1:13" x14ac:dyDescent="0.25">
      <c r="A222" s="33" t="s">
        <v>105</v>
      </c>
      <c r="C222" s="16"/>
      <c r="D222" s="16"/>
      <c r="E222" s="16"/>
      <c r="F222" s="16"/>
      <c r="G222" s="16"/>
      <c r="H222" s="16"/>
      <c r="I222" s="15"/>
      <c r="J222" s="15"/>
      <c r="K222" s="16">
        <v>29114.646094833326</v>
      </c>
      <c r="L222" s="3"/>
      <c r="M222" s="23" t="s">
        <v>118</v>
      </c>
    </row>
    <row r="223" spans="1:13" x14ac:dyDescent="0.25">
      <c r="A223" s="33" t="s">
        <v>106</v>
      </c>
      <c r="C223" s="16"/>
      <c r="D223" s="16"/>
      <c r="E223" s="16"/>
      <c r="F223" s="16"/>
      <c r="G223" s="16"/>
      <c r="H223" s="16"/>
      <c r="I223" s="15"/>
      <c r="J223" s="15"/>
      <c r="K223" s="16">
        <v>28729.781228833333</v>
      </c>
      <c r="L223" s="3"/>
      <c r="M223" s="23" t="s">
        <v>119</v>
      </c>
    </row>
    <row r="224" spans="1:13" x14ac:dyDescent="0.25">
      <c r="A224" s="33" t="s">
        <v>107</v>
      </c>
      <c r="C224" s="16"/>
      <c r="D224" s="16"/>
      <c r="E224" s="16"/>
      <c r="F224" s="16"/>
      <c r="G224" s="16"/>
      <c r="H224" s="16"/>
      <c r="I224" s="15"/>
      <c r="J224" s="15"/>
      <c r="K224" s="16">
        <v>28721.468780833329</v>
      </c>
      <c r="L224" s="3"/>
      <c r="M224" s="23" t="s">
        <v>120</v>
      </c>
    </row>
    <row r="225" spans="1:13" x14ac:dyDescent="0.25">
      <c r="A225" s="33" t="s">
        <v>108</v>
      </c>
      <c r="C225" s="16"/>
      <c r="D225" s="16"/>
      <c r="E225" s="16"/>
      <c r="F225" s="16"/>
      <c r="G225" s="16"/>
      <c r="H225" s="16"/>
      <c r="I225" s="15"/>
      <c r="J225" s="15"/>
      <c r="K225" s="16">
        <v>25080.727908833331</v>
      </c>
      <c r="L225" s="3"/>
      <c r="M225" s="23" t="s">
        <v>121</v>
      </c>
    </row>
    <row r="226" spans="1:13" x14ac:dyDescent="0.25">
      <c r="A226" s="33" t="s">
        <v>109</v>
      </c>
      <c r="C226" s="16"/>
      <c r="D226" s="16"/>
      <c r="E226" s="16"/>
      <c r="F226" s="16"/>
      <c r="G226" s="16"/>
      <c r="H226" s="16"/>
      <c r="I226" s="15"/>
      <c r="J226" s="15"/>
      <c r="K226" s="16">
        <v>31021.738390833332</v>
      </c>
      <c r="L226" s="3"/>
      <c r="M226" s="23" t="s">
        <v>122</v>
      </c>
    </row>
    <row r="227" spans="1:13" x14ac:dyDescent="0.25">
      <c r="A227" s="33" t="s">
        <v>110</v>
      </c>
      <c r="C227" s="16"/>
      <c r="D227" s="16"/>
      <c r="E227" s="16"/>
      <c r="F227" s="16"/>
      <c r="G227" s="16"/>
      <c r="H227" s="16"/>
      <c r="I227" s="15"/>
      <c r="J227" s="15"/>
      <c r="K227" s="16">
        <v>31349.702122833325</v>
      </c>
      <c r="L227" s="3"/>
      <c r="M227" s="23" t="s">
        <v>123</v>
      </c>
    </row>
    <row r="228" spans="1:13" x14ac:dyDescent="0.25">
      <c r="A228" s="33" t="s">
        <v>111</v>
      </c>
      <c r="C228" s="16"/>
      <c r="D228" s="16"/>
      <c r="E228" s="16"/>
      <c r="F228" s="16"/>
      <c r="G228" s="16"/>
      <c r="H228" s="16"/>
      <c r="I228" s="15"/>
      <c r="J228" s="15"/>
      <c r="K228" s="16">
        <v>28504.242674833335</v>
      </c>
      <c r="L228" s="3"/>
      <c r="M228" s="23" t="s">
        <v>124</v>
      </c>
    </row>
    <row r="229" spans="1:13" x14ac:dyDescent="0.25">
      <c r="A229" s="33" t="s">
        <v>112</v>
      </c>
      <c r="C229" s="16"/>
      <c r="D229" s="16"/>
      <c r="E229" s="16"/>
      <c r="F229" s="16"/>
      <c r="G229" s="16"/>
      <c r="H229" s="16"/>
      <c r="I229" s="15"/>
      <c r="J229" s="15"/>
      <c r="K229" s="16">
        <v>30399.1715608333</v>
      </c>
      <c r="L229" s="3"/>
      <c r="M229" s="23" t="s">
        <v>125</v>
      </c>
    </row>
    <row r="230" spans="1:13" ht="13.8" thickBot="1" x14ac:dyDescent="0.3">
      <c r="A230" s="41" t="s">
        <v>113</v>
      </c>
      <c r="B230"/>
      <c r="C230" s="42"/>
      <c r="D230" s="42"/>
      <c r="E230" s="42"/>
      <c r="F230" s="42"/>
      <c r="G230" s="42"/>
      <c r="H230" s="42"/>
      <c r="I230" s="2"/>
      <c r="J230" s="2"/>
      <c r="K230" s="42">
        <v>31349.702122833325</v>
      </c>
      <c r="M230" s="43" t="s">
        <v>113</v>
      </c>
    </row>
    <row r="231" spans="1:13" x14ac:dyDescent="0.25">
      <c r="A231" s="37">
        <v>2006</v>
      </c>
      <c r="I231" s="3"/>
      <c r="J231" s="3"/>
      <c r="K231" s="3"/>
      <c r="L231" s="3"/>
      <c r="M231" s="37">
        <v>2006</v>
      </c>
    </row>
    <row r="232" spans="1:13" x14ac:dyDescent="0.25">
      <c r="A232" s="33" t="s">
        <v>102</v>
      </c>
      <c r="C232" s="16"/>
      <c r="D232" s="16"/>
      <c r="E232" s="16"/>
      <c r="F232" s="16"/>
      <c r="G232" s="16"/>
      <c r="H232" s="16"/>
      <c r="I232" s="15"/>
      <c r="J232" s="15"/>
      <c r="K232" s="16">
        <v>30939.770391808328</v>
      </c>
      <c r="L232" s="3"/>
      <c r="M232" s="23" t="s">
        <v>115</v>
      </c>
    </row>
    <row r="233" spans="1:13" x14ac:dyDescent="0.25">
      <c r="A233" s="33" t="s">
        <v>103</v>
      </c>
      <c r="C233" s="16"/>
      <c r="D233" s="16"/>
      <c r="E233" s="16"/>
      <c r="F233" s="16"/>
      <c r="G233" s="16"/>
      <c r="H233" s="16"/>
      <c r="I233" s="15"/>
      <c r="J233" s="15"/>
      <c r="K233" s="16">
        <v>28138.983255008323</v>
      </c>
      <c r="L233" s="3"/>
      <c r="M233" s="23" t="s">
        <v>116</v>
      </c>
    </row>
    <row r="234" spans="1:13" x14ac:dyDescent="0.25">
      <c r="A234" s="33" t="s">
        <v>104</v>
      </c>
      <c r="C234" s="16"/>
      <c r="D234" s="16"/>
      <c r="E234" s="16"/>
      <c r="F234" s="16"/>
      <c r="G234" s="16"/>
      <c r="H234" s="16"/>
      <c r="I234" s="15"/>
      <c r="J234" s="15"/>
      <c r="K234" s="16">
        <v>32832.831153008337</v>
      </c>
      <c r="L234" s="3"/>
      <c r="M234" s="23" t="s">
        <v>117</v>
      </c>
    </row>
    <row r="235" spans="1:13" x14ac:dyDescent="0.25">
      <c r="A235" s="33" t="s">
        <v>105</v>
      </c>
      <c r="C235" s="16"/>
      <c r="D235" s="16"/>
      <c r="E235" s="16"/>
      <c r="F235" s="16"/>
      <c r="G235" s="16"/>
      <c r="H235" s="16"/>
      <c r="I235" s="15"/>
      <c r="J235" s="15"/>
      <c r="K235" s="16">
        <v>27697.732573008325</v>
      </c>
      <c r="L235" s="3"/>
      <c r="M235" s="23" t="s">
        <v>118</v>
      </c>
    </row>
    <row r="236" spans="1:13" x14ac:dyDescent="0.25">
      <c r="A236" s="33" t="s">
        <v>106</v>
      </c>
      <c r="C236" s="16"/>
      <c r="D236" s="16"/>
      <c r="E236" s="16"/>
      <c r="F236" s="16"/>
      <c r="G236" s="16"/>
      <c r="H236" s="16"/>
      <c r="I236" s="15"/>
      <c r="J236" s="15"/>
      <c r="K236" s="16">
        <v>30835.627163008332</v>
      </c>
      <c r="L236" s="3"/>
      <c r="M236" s="23" t="s">
        <v>119</v>
      </c>
    </row>
    <row r="237" spans="1:13" x14ac:dyDescent="0.25">
      <c r="A237" s="33" t="s">
        <v>107</v>
      </c>
      <c r="C237" s="16"/>
      <c r="D237" s="16"/>
      <c r="E237" s="16"/>
      <c r="F237" s="16"/>
      <c r="G237" s="16"/>
      <c r="H237" s="16"/>
      <c r="I237" s="15"/>
      <c r="J237" s="15"/>
      <c r="K237" s="16">
        <v>28842.655415008332</v>
      </c>
      <c r="L237" s="3"/>
      <c r="M237" s="23" t="s">
        <v>120</v>
      </c>
    </row>
    <row r="238" spans="1:13" x14ac:dyDescent="0.25">
      <c r="A238" s="33" t="s">
        <v>108</v>
      </c>
      <c r="C238" s="16"/>
      <c r="D238" s="16"/>
      <c r="E238" s="16"/>
      <c r="F238" s="16"/>
      <c r="G238" s="16"/>
      <c r="H238" s="16"/>
      <c r="I238" s="15"/>
      <c r="J238" s="15"/>
      <c r="K238" s="16">
        <v>26004.949627008329</v>
      </c>
      <c r="L238" s="3"/>
      <c r="M238" s="23" t="s">
        <v>121</v>
      </c>
    </row>
    <row r="239" spans="1:13" x14ac:dyDescent="0.25">
      <c r="A239" s="33" t="s">
        <v>109</v>
      </c>
      <c r="C239" s="16"/>
      <c r="D239" s="16"/>
      <c r="E239" s="16"/>
      <c r="F239" s="16"/>
      <c r="G239" s="16"/>
      <c r="H239" s="16"/>
      <c r="I239" s="15"/>
      <c r="J239" s="15"/>
      <c r="K239" s="16">
        <v>30222.784681008325</v>
      </c>
      <c r="L239" s="3"/>
      <c r="M239" s="23" t="s">
        <v>122</v>
      </c>
    </row>
    <row r="240" spans="1:13" x14ac:dyDescent="0.25">
      <c r="A240" s="33" t="s">
        <v>110</v>
      </c>
      <c r="C240" s="16"/>
      <c r="D240" s="16"/>
      <c r="E240" s="16"/>
      <c r="F240" s="16"/>
      <c r="G240" s="16"/>
      <c r="H240" s="16"/>
      <c r="I240" s="15"/>
      <c r="J240" s="15"/>
      <c r="K240" s="16">
        <v>29120.645889008327</v>
      </c>
      <c r="L240" s="3"/>
      <c r="M240" s="23" t="s">
        <v>123</v>
      </c>
    </row>
    <row r="241" spans="1:13" x14ac:dyDescent="0.25">
      <c r="A241" s="33" t="s">
        <v>111</v>
      </c>
      <c r="C241" s="16"/>
      <c r="D241" s="16"/>
      <c r="E241" s="16"/>
      <c r="F241" s="16"/>
      <c r="G241" s="16"/>
      <c r="H241" s="16"/>
      <c r="I241" s="15"/>
      <c r="J241" s="15"/>
      <c r="K241" s="16">
        <v>30214.204287008331</v>
      </c>
      <c r="L241" s="3"/>
      <c r="M241" s="23" t="s">
        <v>124</v>
      </c>
    </row>
    <row r="242" spans="1:13" x14ac:dyDescent="0.25">
      <c r="A242" s="33" t="s">
        <v>112</v>
      </c>
      <c r="C242" s="16"/>
      <c r="D242" s="16"/>
      <c r="E242" s="16"/>
      <c r="F242" s="16"/>
      <c r="G242" s="16"/>
      <c r="H242" s="16"/>
      <c r="I242" s="15"/>
      <c r="J242" s="15"/>
      <c r="K242" s="16">
        <v>30163.56239900833</v>
      </c>
      <c r="L242" s="3"/>
      <c r="M242" s="23" t="s">
        <v>125</v>
      </c>
    </row>
    <row r="243" spans="1:13" ht="13.8" thickBot="1" x14ac:dyDescent="0.3">
      <c r="A243" s="41" t="s">
        <v>113</v>
      </c>
      <c r="B243"/>
      <c r="C243" s="42"/>
      <c r="D243" s="42"/>
      <c r="E243" s="42"/>
      <c r="F243" s="42"/>
      <c r="G243" s="42"/>
      <c r="H243" s="42"/>
      <c r="I243" s="2"/>
      <c r="J243" s="2"/>
      <c r="K243" s="42">
        <v>28728.962997008322</v>
      </c>
      <c r="M243" s="43" t="s">
        <v>113</v>
      </c>
    </row>
    <row r="244" spans="1:13" x14ac:dyDescent="0.25">
      <c r="A244" s="37">
        <v>2007</v>
      </c>
      <c r="I244" s="3"/>
      <c r="J244" s="3"/>
      <c r="K244" s="3"/>
      <c r="L244" s="3"/>
      <c r="M244" s="37">
        <v>2007</v>
      </c>
    </row>
    <row r="245" spans="1:13" x14ac:dyDescent="0.25">
      <c r="A245" s="33" t="s">
        <v>102</v>
      </c>
      <c r="C245" s="16"/>
      <c r="D245" s="16"/>
      <c r="E245" s="16"/>
      <c r="F245" s="16"/>
      <c r="G245" s="16"/>
      <c r="H245" s="16"/>
      <c r="I245" s="15"/>
      <c r="J245" s="15"/>
      <c r="K245" s="16">
        <v>28502.092089174523</v>
      </c>
      <c r="L245" s="3"/>
      <c r="M245" s="23" t="s">
        <v>115</v>
      </c>
    </row>
    <row r="246" spans="1:13" x14ac:dyDescent="0.25">
      <c r="A246" s="33" t="s">
        <v>103</v>
      </c>
      <c r="C246" s="16"/>
      <c r="D246" s="16"/>
      <c r="E246" s="16"/>
      <c r="F246" s="16"/>
      <c r="G246" s="16"/>
      <c r="H246" s="16"/>
      <c r="I246" s="15"/>
      <c r="J246" s="15"/>
      <c r="K246" s="16">
        <v>27240.658365174528</v>
      </c>
      <c r="L246" s="3"/>
      <c r="M246" s="23" t="s">
        <v>116</v>
      </c>
    </row>
    <row r="247" spans="1:13" x14ac:dyDescent="0.25">
      <c r="A247" s="33" t="s">
        <v>104</v>
      </c>
      <c r="C247" s="16"/>
      <c r="D247" s="16"/>
      <c r="E247" s="16"/>
      <c r="F247" s="16"/>
      <c r="G247" s="16"/>
      <c r="H247" s="16"/>
      <c r="I247" s="15"/>
      <c r="J247" s="15"/>
      <c r="K247" s="16">
        <v>31621.159881174528</v>
      </c>
      <c r="L247" s="3"/>
      <c r="M247" s="23" t="s">
        <v>117</v>
      </c>
    </row>
    <row r="248" spans="1:13" ht="12.75" customHeight="1" x14ac:dyDescent="0.25">
      <c r="A248" s="33" t="s">
        <v>105</v>
      </c>
      <c r="C248" s="16"/>
      <c r="D248" s="16"/>
      <c r="E248" s="16"/>
      <c r="F248" s="16"/>
      <c r="G248" s="16"/>
      <c r="H248" s="16"/>
      <c r="I248" s="15"/>
      <c r="J248" s="15"/>
      <c r="K248" s="16">
        <v>27923.425841174525</v>
      </c>
      <c r="L248" s="3"/>
      <c r="M248" s="23" t="s">
        <v>118</v>
      </c>
    </row>
    <row r="249" spans="1:13" s="8" customFormat="1" x14ac:dyDescent="0.25">
      <c r="A249" s="33" t="s">
        <v>106</v>
      </c>
      <c r="B249" s="3"/>
      <c r="C249" s="35"/>
      <c r="D249" s="35"/>
      <c r="E249" s="35"/>
      <c r="F249" s="35"/>
      <c r="G249" s="35"/>
      <c r="H249" s="35"/>
      <c r="I249" s="36"/>
      <c r="J249" s="36"/>
      <c r="K249" s="16">
        <v>28563.726145174518</v>
      </c>
      <c r="L249" s="3"/>
      <c r="M249" s="23" t="s">
        <v>119</v>
      </c>
    </row>
    <row r="250" spans="1:13" s="8" customFormat="1" x14ac:dyDescent="0.25">
      <c r="A250" s="33" t="s">
        <v>107</v>
      </c>
      <c r="B250" s="3"/>
      <c r="C250" s="35"/>
      <c r="D250" s="35"/>
      <c r="E250" s="35"/>
      <c r="F250" s="35"/>
      <c r="G250" s="35"/>
      <c r="H250" s="35"/>
      <c r="I250" s="36"/>
      <c r="J250" s="36"/>
      <c r="K250" s="16">
        <v>28884.77844117452</v>
      </c>
      <c r="L250" s="3"/>
      <c r="M250" s="23" t="s">
        <v>120</v>
      </c>
    </row>
    <row r="251" spans="1:13" x14ac:dyDescent="0.25">
      <c r="A251" s="33" t="s">
        <v>108</v>
      </c>
      <c r="C251" s="16"/>
      <c r="D251" s="16"/>
      <c r="E251" s="16"/>
      <c r="F251" s="16"/>
      <c r="G251" s="16"/>
      <c r="H251" s="16"/>
      <c r="I251" s="15"/>
      <c r="J251" s="15"/>
      <c r="K251" s="16">
        <v>27240.214967174525</v>
      </c>
      <c r="L251" s="3"/>
      <c r="M251" s="23" t="s">
        <v>121</v>
      </c>
    </row>
    <row r="252" spans="1:13" x14ac:dyDescent="0.25">
      <c r="A252" s="33" t="s">
        <v>109</v>
      </c>
      <c r="C252" s="16"/>
      <c r="D252" s="16"/>
      <c r="E252" s="16"/>
      <c r="F252" s="16"/>
      <c r="G252" s="16"/>
      <c r="H252" s="16"/>
      <c r="I252" s="15"/>
      <c r="J252" s="15"/>
      <c r="K252" s="16">
        <v>31283.746683174526</v>
      </c>
      <c r="L252" s="3"/>
      <c r="M252" s="23" t="s">
        <v>122</v>
      </c>
    </row>
    <row r="253" spans="1:13" x14ac:dyDescent="0.25">
      <c r="A253" s="33" t="s">
        <v>110</v>
      </c>
      <c r="C253" s="16"/>
      <c r="D253" s="16"/>
      <c r="E253" s="16"/>
      <c r="F253" s="16"/>
      <c r="G253" s="16"/>
      <c r="H253" s="16"/>
      <c r="I253" s="15"/>
      <c r="J253" s="15"/>
      <c r="K253" s="16">
        <v>28148.467663174528</v>
      </c>
      <c r="L253" s="3"/>
      <c r="M253" s="23" t="s">
        <v>123</v>
      </c>
    </row>
    <row r="254" spans="1:13" x14ac:dyDescent="0.25">
      <c r="A254" s="33" t="s">
        <v>111</v>
      </c>
      <c r="C254" s="16"/>
      <c r="D254" s="16"/>
      <c r="E254" s="16"/>
      <c r="F254" s="16"/>
      <c r="G254" s="16"/>
      <c r="H254" s="16"/>
      <c r="I254" s="15"/>
      <c r="J254" s="15"/>
      <c r="K254" s="16">
        <v>33124.255339174531</v>
      </c>
      <c r="L254" s="3"/>
      <c r="M254" s="23" t="s">
        <v>124</v>
      </c>
    </row>
    <row r="255" spans="1:13" x14ac:dyDescent="0.25">
      <c r="A255" s="33" t="s">
        <v>112</v>
      </c>
      <c r="C255" s="16"/>
      <c r="D255" s="16"/>
      <c r="E255" s="16"/>
      <c r="F255" s="16"/>
      <c r="G255" s="16"/>
      <c r="H255" s="16"/>
      <c r="I255" s="15"/>
      <c r="J255" s="15"/>
      <c r="K255" s="16">
        <v>30599.779887174529</v>
      </c>
      <c r="L255" s="3"/>
      <c r="M255" s="23" t="s">
        <v>125</v>
      </c>
    </row>
    <row r="256" spans="1:13" ht="13.8" thickBot="1" x14ac:dyDescent="0.3">
      <c r="A256" s="41" t="s">
        <v>113</v>
      </c>
      <c r="B256"/>
      <c r="C256" s="42"/>
      <c r="D256" s="42"/>
      <c r="E256" s="42"/>
      <c r="F256" s="42"/>
      <c r="G256" s="42"/>
      <c r="H256" s="42"/>
      <c r="I256" s="2"/>
      <c r="J256" s="2"/>
      <c r="K256" s="42">
        <v>28007.540237174529</v>
      </c>
      <c r="M256" s="43" t="s">
        <v>113</v>
      </c>
    </row>
    <row r="257" spans="1:16" x14ac:dyDescent="0.25">
      <c r="A257" s="37">
        <v>2008</v>
      </c>
      <c r="I257" s="3"/>
      <c r="J257" s="3"/>
      <c r="K257" s="3"/>
      <c r="L257" s="3"/>
      <c r="M257" s="37">
        <v>2008</v>
      </c>
    </row>
    <row r="258" spans="1:16" x14ac:dyDescent="0.25">
      <c r="A258" s="33" t="s">
        <v>102</v>
      </c>
      <c r="C258" s="16"/>
      <c r="D258" s="16"/>
      <c r="E258" s="16"/>
      <c r="F258" s="16"/>
      <c r="G258" s="16"/>
      <c r="H258" s="16"/>
      <c r="I258" s="15"/>
      <c r="J258" s="15"/>
      <c r="K258" s="16">
        <v>27172.577378519443</v>
      </c>
      <c r="L258" s="3"/>
      <c r="M258" s="23" t="s">
        <v>115</v>
      </c>
    </row>
    <row r="259" spans="1:16" x14ac:dyDescent="0.25">
      <c r="A259" s="33" t="s">
        <v>103</v>
      </c>
      <c r="C259" s="16"/>
      <c r="D259" s="16"/>
      <c r="E259" s="16"/>
      <c r="F259" s="16"/>
      <c r="G259" s="16"/>
      <c r="H259" s="16"/>
      <c r="I259" s="15"/>
      <c r="J259" s="15"/>
      <c r="K259" s="16">
        <v>27474.226756519438</v>
      </c>
      <c r="L259" s="3"/>
      <c r="M259" s="23" t="s">
        <v>116</v>
      </c>
    </row>
    <row r="260" spans="1:16" x14ac:dyDescent="0.25">
      <c r="A260" s="33" t="s">
        <v>104</v>
      </c>
      <c r="C260" s="16"/>
      <c r="D260" s="16"/>
      <c r="E260" s="16"/>
      <c r="F260" s="16"/>
      <c r="G260" s="16"/>
      <c r="H260" s="16"/>
      <c r="I260" s="15"/>
      <c r="J260" s="15"/>
      <c r="K260" s="16">
        <v>28102.083540519441</v>
      </c>
      <c r="L260" s="3"/>
      <c r="M260" s="23" t="s">
        <v>117</v>
      </c>
    </row>
    <row r="261" spans="1:16" x14ac:dyDescent="0.25">
      <c r="A261" s="33" t="s">
        <v>105</v>
      </c>
      <c r="C261" s="16"/>
      <c r="D261" s="16"/>
      <c r="E261" s="16"/>
      <c r="F261" s="16"/>
      <c r="G261" s="16"/>
      <c r="H261" s="16"/>
      <c r="I261" s="15"/>
      <c r="J261" s="15"/>
      <c r="K261" s="16">
        <v>29489.40163251945</v>
      </c>
      <c r="L261" s="3"/>
      <c r="M261" s="23" t="s">
        <v>118</v>
      </c>
    </row>
    <row r="262" spans="1:16" x14ac:dyDescent="0.25">
      <c r="A262" s="33" t="s">
        <v>106</v>
      </c>
      <c r="C262" s="16"/>
      <c r="D262" s="16"/>
      <c r="E262" s="16"/>
      <c r="F262" s="16"/>
      <c r="G262" s="16"/>
      <c r="H262" s="16"/>
      <c r="I262" s="15"/>
      <c r="J262" s="15"/>
      <c r="K262" s="16">
        <v>28152.860716519448</v>
      </c>
      <c r="L262" s="3"/>
      <c r="M262" s="23" t="s">
        <v>119</v>
      </c>
    </row>
    <row r="263" spans="1:16" x14ac:dyDescent="0.25">
      <c r="A263" s="33" t="s">
        <v>107</v>
      </c>
      <c r="C263" s="16"/>
      <c r="D263" s="16"/>
      <c r="E263" s="16"/>
      <c r="F263" s="16"/>
      <c r="G263" s="16"/>
      <c r="H263" s="16"/>
      <c r="I263" s="15"/>
      <c r="J263" s="15"/>
      <c r="K263" s="16">
        <v>26970.822610519441</v>
      </c>
      <c r="L263" s="3"/>
      <c r="M263" s="23" t="s">
        <v>120</v>
      </c>
    </row>
    <row r="264" spans="1:16" x14ac:dyDescent="0.25">
      <c r="A264" s="33" t="s">
        <v>108</v>
      </c>
      <c r="C264" s="16"/>
      <c r="D264" s="16"/>
      <c r="E264" s="16"/>
      <c r="F264" s="16"/>
      <c r="G264" s="16"/>
      <c r="H264" s="16"/>
      <c r="I264" s="15"/>
      <c r="J264" s="15"/>
      <c r="K264" s="16">
        <v>26106.60056051944</v>
      </c>
      <c r="L264" s="3"/>
      <c r="M264" s="23" t="s">
        <v>121</v>
      </c>
    </row>
    <row r="265" spans="1:16" x14ac:dyDescent="0.25">
      <c r="A265" s="33" t="s">
        <v>109</v>
      </c>
      <c r="C265" s="16"/>
      <c r="D265" s="16"/>
      <c r="E265" s="16"/>
      <c r="F265" s="16"/>
      <c r="G265" s="16"/>
      <c r="H265" s="16"/>
      <c r="I265" s="15"/>
      <c r="J265" s="15"/>
      <c r="K265" s="16">
        <v>27372.998050519447</v>
      </c>
      <c r="L265" s="3"/>
      <c r="M265" s="23" t="s">
        <v>122</v>
      </c>
    </row>
    <row r="266" spans="1:16" x14ac:dyDescent="0.25">
      <c r="A266" s="33" t="s">
        <v>110</v>
      </c>
      <c r="C266" s="16"/>
      <c r="D266" s="16"/>
      <c r="E266" s="16"/>
      <c r="F266" s="16"/>
      <c r="G266" s="16"/>
      <c r="H266" s="16"/>
      <c r="I266" s="15"/>
      <c r="J266" s="15"/>
      <c r="K266" s="16">
        <v>30357.174692519398</v>
      </c>
      <c r="L266" s="3"/>
      <c r="M266" s="23" t="s">
        <v>123</v>
      </c>
    </row>
    <row r="267" spans="1:16" x14ac:dyDescent="0.25">
      <c r="A267" s="33" t="s">
        <v>111</v>
      </c>
      <c r="C267" s="16"/>
      <c r="D267" s="16"/>
      <c r="E267" s="16"/>
      <c r="F267" s="16"/>
      <c r="G267" s="16"/>
      <c r="H267" s="16"/>
      <c r="I267" s="15"/>
      <c r="J267" s="15"/>
      <c r="K267" s="16">
        <v>30698.445060519447</v>
      </c>
      <c r="L267" s="3"/>
      <c r="M267" s="23" t="s">
        <v>124</v>
      </c>
    </row>
    <row r="268" spans="1:16" x14ac:dyDescent="0.25">
      <c r="A268" s="33" t="s">
        <v>112</v>
      </c>
      <c r="C268" s="16"/>
      <c r="D268" s="16"/>
      <c r="E268" s="16"/>
      <c r="F268" s="16"/>
      <c r="G268" s="16"/>
      <c r="H268" s="16"/>
      <c r="I268" s="15"/>
      <c r="J268" s="15"/>
      <c r="K268" s="16">
        <v>28210.301752519448</v>
      </c>
      <c r="L268" s="3"/>
      <c r="M268" s="23" t="s">
        <v>125</v>
      </c>
    </row>
    <row r="269" spans="1:16" ht="13.8" thickBot="1" x14ac:dyDescent="0.3">
      <c r="A269" s="41" t="s">
        <v>113</v>
      </c>
      <c r="B269"/>
      <c r="C269" s="42"/>
      <c r="D269" s="42"/>
      <c r="E269" s="42"/>
      <c r="F269" s="42"/>
      <c r="G269" s="42"/>
      <c r="H269" s="42"/>
      <c r="I269" s="2"/>
      <c r="J269" s="2"/>
      <c r="K269" s="42">
        <v>28574.913524519441</v>
      </c>
      <c r="M269" s="43" t="s">
        <v>113</v>
      </c>
    </row>
    <row r="270" spans="1:16" x14ac:dyDescent="0.25">
      <c r="A270" s="37">
        <v>2009</v>
      </c>
      <c r="I270" s="3"/>
      <c r="J270" s="3"/>
      <c r="K270" s="3"/>
      <c r="L270" s="3"/>
      <c r="M270" s="37">
        <v>2009</v>
      </c>
    </row>
    <row r="271" spans="1:16" x14ac:dyDescent="0.25">
      <c r="A271" s="33" t="s">
        <v>102</v>
      </c>
      <c r="C271" s="16"/>
      <c r="D271" s="16"/>
      <c r="E271" s="16"/>
      <c r="F271" s="16"/>
      <c r="G271" s="16"/>
      <c r="H271" s="16"/>
      <c r="I271" s="15"/>
      <c r="J271" s="15"/>
      <c r="K271" s="16">
        <v>27407.818125528014</v>
      </c>
      <c r="M271" s="23" t="s">
        <v>115</v>
      </c>
      <c r="N271" s="3"/>
      <c r="O271" s="12"/>
      <c r="P271" s="12"/>
    </row>
    <row r="272" spans="1:16" x14ac:dyDescent="0.25">
      <c r="A272" s="33" t="s">
        <v>103</v>
      </c>
      <c r="C272" s="16"/>
      <c r="D272" s="16"/>
      <c r="E272" s="16"/>
      <c r="F272" s="16"/>
      <c r="G272" s="16"/>
      <c r="H272" s="16"/>
      <c r="I272" s="15"/>
      <c r="J272" s="15"/>
      <c r="K272" s="16">
        <v>26029.859967528017</v>
      </c>
      <c r="M272" s="23" t="s">
        <v>116</v>
      </c>
      <c r="N272" s="3"/>
      <c r="O272" s="12"/>
      <c r="P272" s="12"/>
    </row>
    <row r="273" spans="1:18" x14ac:dyDescent="0.25">
      <c r="A273" s="33" t="s">
        <v>104</v>
      </c>
      <c r="C273" s="16"/>
      <c r="D273" s="16"/>
      <c r="E273" s="16"/>
      <c r="F273" s="16"/>
      <c r="G273" s="16"/>
      <c r="H273" s="16"/>
      <c r="I273" s="15"/>
      <c r="J273" s="15"/>
      <c r="K273" s="16">
        <v>30555.602555528007</v>
      </c>
      <c r="M273" s="23" t="s">
        <v>117</v>
      </c>
      <c r="N273" s="3"/>
      <c r="O273" s="12"/>
      <c r="P273" s="12"/>
    </row>
    <row r="274" spans="1:18" x14ac:dyDescent="0.25">
      <c r="A274" s="33" t="s">
        <v>105</v>
      </c>
      <c r="C274" s="16"/>
      <c r="D274" s="16"/>
      <c r="E274" s="16"/>
      <c r="F274" s="16"/>
      <c r="G274" s="16"/>
      <c r="H274" s="16"/>
      <c r="I274" s="15"/>
      <c r="J274" s="15"/>
      <c r="K274" s="16">
        <v>26917.839261528014</v>
      </c>
      <c r="M274" s="23" t="s">
        <v>118</v>
      </c>
      <c r="N274" s="3"/>
      <c r="O274" s="12"/>
      <c r="P274" s="12"/>
    </row>
    <row r="275" spans="1:18" x14ac:dyDescent="0.25">
      <c r="A275" s="33" t="s">
        <v>106</v>
      </c>
      <c r="C275" s="16"/>
      <c r="D275" s="16"/>
      <c r="E275" s="16"/>
      <c r="F275" s="16"/>
      <c r="G275" s="16"/>
      <c r="H275" s="16"/>
      <c r="I275" s="15"/>
      <c r="J275" s="15"/>
      <c r="K275" s="16">
        <v>25006.790543528012</v>
      </c>
      <c r="M275" s="23" t="s">
        <v>119</v>
      </c>
      <c r="N275" s="3"/>
      <c r="O275" s="12"/>
      <c r="P275" s="12"/>
    </row>
    <row r="276" spans="1:18" x14ac:dyDescent="0.25">
      <c r="A276" s="33" t="s">
        <v>107</v>
      </c>
      <c r="C276" s="16"/>
      <c r="D276" s="16"/>
      <c r="E276" s="16"/>
      <c r="F276" s="16"/>
      <c r="G276" s="16"/>
      <c r="H276" s="16"/>
      <c r="I276" s="15"/>
      <c r="J276" s="15"/>
      <c r="K276" s="16">
        <v>26595.159991528009</v>
      </c>
      <c r="M276" s="23" t="s">
        <v>120</v>
      </c>
      <c r="N276" s="3"/>
      <c r="O276" s="12"/>
      <c r="P276" s="12"/>
    </row>
    <row r="277" spans="1:18" x14ac:dyDescent="0.25">
      <c r="A277" s="33" t="s">
        <v>108</v>
      </c>
      <c r="C277" s="16"/>
      <c r="D277" s="16"/>
      <c r="E277" s="16"/>
      <c r="F277" s="16"/>
      <c r="G277" s="16"/>
      <c r="H277" s="16"/>
      <c r="I277" s="15"/>
      <c r="J277" s="15"/>
      <c r="K277" s="16">
        <v>25723.365381528012</v>
      </c>
      <c r="M277" s="23" t="s">
        <v>121</v>
      </c>
      <c r="N277" s="3"/>
      <c r="O277" s="12"/>
      <c r="P277" s="12"/>
    </row>
    <row r="278" spans="1:18" x14ac:dyDescent="0.25">
      <c r="A278" s="33" t="s">
        <v>109</v>
      </c>
      <c r="C278" s="16"/>
      <c r="D278" s="16"/>
      <c r="E278" s="16"/>
      <c r="F278" s="16"/>
      <c r="G278" s="16"/>
      <c r="H278" s="16"/>
      <c r="I278" s="15"/>
      <c r="J278" s="15"/>
      <c r="K278" s="16">
        <v>26885.514949528009</v>
      </c>
      <c r="M278" s="23" t="s">
        <v>122</v>
      </c>
      <c r="N278" s="3"/>
      <c r="O278" s="12"/>
      <c r="P278" s="12"/>
    </row>
    <row r="279" spans="1:18" x14ac:dyDescent="0.25">
      <c r="A279" s="33" t="s">
        <v>110</v>
      </c>
      <c r="C279" s="16"/>
      <c r="D279" s="16"/>
      <c r="E279" s="16"/>
      <c r="F279" s="16"/>
      <c r="G279" s="16"/>
      <c r="H279" s="16"/>
      <c r="I279" s="15"/>
      <c r="J279" s="15"/>
      <c r="K279" s="16">
        <v>26601.814905528012</v>
      </c>
      <c r="M279" s="23" t="s">
        <v>123</v>
      </c>
      <c r="N279" s="3"/>
      <c r="O279" s="12"/>
      <c r="P279" s="12"/>
    </row>
    <row r="280" spans="1:18" x14ac:dyDescent="0.25">
      <c r="A280" s="33" t="s">
        <v>111</v>
      </c>
      <c r="C280" s="16"/>
      <c r="D280" s="16"/>
      <c r="E280" s="16"/>
      <c r="F280" s="16"/>
      <c r="G280" s="16"/>
      <c r="H280" s="16"/>
      <c r="I280" s="15"/>
      <c r="J280" s="15"/>
      <c r="K280" s="16">
        <v>27027.98624952801</v>
      </c>
      <c r="M280" s="23" t="s">
        <v>124</v>
      </c>
      <c r="N280" s="3"/>
      <c r="O280" s="12"/>
      <c r="P280" s="12"/>
    </row>
    <row r="281" spans="1:18" x14ac:dyDescent="0.25">
      <c r="A281" s="33" t="s">
        <v>112</v>
      </c>
      <c r="C281" s="16"/>
      <c r="D281" s="16"/>
      <c r="E281" s="16"/>
      <c r="F281" s="16"/>
      <c r="G281" s="16"/>
      <c r="H281" s="16"/>
      <c r="I281" s="15"/>
      <c r="J281" s="15"/>
      <c r="K281" s="16">
        <v>25188.665025528011</v>
      </c>
      <c r="M281" s="23" t="s">
        <v>125</v>
      </c>
      <c r="N281" s="3"/>
      <c r="O281" s="12"/>
      <c r="P281" s="12"/>
    </row>
    <row r="282" spans="1:18" ht="13.8" thickBot="1" x14ac:dyDescent="0.3">
      <c r="A282" s="41" t="s">
        <v>113</v>
      </c>
      <c r="B282"/>
      <c r="C282" s="42"/>
      <c r="D282" s="42"/>
      <c r="E282" s="42"/>
      <c r="F282" s="42"/>
      <c r="G282" s="42"/>
      <c r="H282" s="42"/>
      <c r="I282" s="2"/>
      <c r="J282" s="2"/>
      <c r="K282" s="42">
        <v>27760.188533528009</v>
      </c>
      <c r="M282" s="43" t="s">
        <v>113</v>
      </c>
    </row>
    <row r="283" spans="1:18" x14ac:dyDescent="0.25">
      <c r="A283" s="37">
        <v>2010</v>
      </c>
      <c r="I283" s="3"/>
      <c r="J283" s="3"/>
      <c r="K283" s="16"/>
      <c r="L283" s="3"/>
      <c r="M283" s="37">
        <v>2010</v>
      </c>
    </row>
    <row r="284" spans="1:18" x14ac:dyDescent="0.25">
      <c r="A284" s="33" t="s">
        <v>102</v>
      </c>
      <c r="K284" s="16">
        <v>25879.586313369447</v>
      </c>
      <c r="L284" s="3"/>
      <c r="M284" s="23" t="s">
        <v>115</v>
      </c>
      <c r="N284" s="3"/>
      <c r="O284" s="12"/>
      <c r="P284" s="12"/>
      <c r="Q284" s="3"/>
      <c r="R284" s="3"/>
    </row>
    <row r="285" spans="1:18" x14ac:dyDescent="0.25">
      <c r="A285" s="33" t="s">
        <v>103</v>
      </c>
      <c r="K285" s="16">
        <v>25069.302475369444</v>
      </c>
      <c r="L285" s="3"/>
      <c r="M285" s="23" t="s">
        <v>116</v>
      </c>
      <c r="N285" s="3"/>
      <c r="O285" s="12"/>
      <c r="P285" s="12"/>
      <c r="Q285" s="3"/>
      <c r="R285" s="3"/>
    </row>
    <row r="286" spans="1:18" x14ac:dyDescent="0.25">
      <c r="A286" s="33" t="s">
        <v>104</v>
      </c>
      <c r="K286" s="16">
        <v>28480.891721369444</v>
      </c>
      <c r="L286" s="3"/>
      <c r="M286" s="32" t="s">
        <v>117</v>
      </c>
      <c r="N286" s="3"/>
      <c r="O286" s="12"/>
      <c r="P286" s="12"/>
      <c r="Q286" s="3"/>
      <c r="R286" s="3"/>
    </row>
    <row r="287" spans="1:18" x14ac:dyDescent="0.25">
      <c r="A287" s="33" t="s">
        <v>105</v>
      </c>
      <c r="K287" s="16">
        <v>25253.849235369442</v>
      </c>
      <c r="L287" s="3"/>
      <c r="M287" s="23" t="s">
        <v>118</v>
      </c>
      <c r="N287" s="3"/>
      <c r="O287" s="12"/>
      <c r="P287" s="12"/>
      <c r="Q287" s="3"/>
      <c r="R287" s="3"/>
    </row>
    <row r="288" spans="1:18" x14ac:dyDescent="0.25">
      <c r="A288" s="33" t="s">
        <v>106</v>
      </c>
      <c r="K288" s="16">
        <v>26443.847877369437</v>
      </c>
      <c r="L288" s="3"/>
      <c r="M288" s="23" t="s">
        <v>119</v>
      </c>
      <c r="N288" s="3"/>
      <c r="O288" s="12"/>
      <c r="P288" s="12"/>
      <c r="Q288" s="3"/>
      <c r="R288" s="3"/>
    </row>
    <row r="289" spans="1:18" x14ac:dyDescent="0.25">
      <c r="A289" s="33" t="s">
        <v>107</v>
      </c>
      <c r="K289" s="16">
        <v>26833.321773369444</v>
      </c>
      <c r="L289" s="3"/>
      <c r="M289" s="32" t="s">
        <v>120</v>
      </c>
      <c r="N289" s="3"/>
      <c r="O289" s="3"/>
      <c r="P289" s="3"/>
      <c r="Q289" s="3"/>
      <c r="R289" s="3"/>
    </row>
    <row r="290" spans="1:18" x14ac:dyDescent="0.25">
      <c r="A290" s="33" t="s">
        <v>129</v>
      </c>
      <c r="K290" s="16">
        <v>24549.263223369446</v>
      </c>
      <c r="L290" s="3"/>
      <c r="M290" s="23" t="s">
        <v>121</v>
      </c>
      <c r="O290" s="3"/>
      <c r="P290" s="3"/>
      <c r="Q290" s="3"/>
      <c r="R290" s="3"/>
    </row>
    <row r="291" spans="1:18" x14ac:dyDescent="0.25">
      <c r="A291" s="33" t="s">
        <v>122</v>
      </c>
      <c r="B291" s="16"/>
      <c r="K291" s="16">
        <v>27213.381935369445</v>
      </c>
      <c r="L291" s="3"/>
      <c r="M291" s="23" t="s">
        <v>122</v>
      </c>
      <c r="O291" s="3"/>
      <c r="P291" s="3"/>
      <c r="Q291" s="3"/>
      <c r="R291" s="3"/>
    </row>
    <row r="292" spans="1:18" x14ac:dyDescent="0.25">
      <c r="A292" s="33" t="s">
        <v>123</v>
      </c>
      <c r="B292" s="16"/>
      <c r="K292" s="16">
        <v>28450.06937536944</v>
      </c>
      <c r="L292" s="3"/>
      <c r="M292" s="23" t="s">
        <v>123</v>
      </c>
      <c r="O292" s="3"/>
      <c r="P292" s="3"/>
      <c r="Q292" s="3"/>
      <c r="R292" s="3"/>
    </row>
    <row r="293" spans="1:18" x14ac:dyDescent="0.25">
      <c r="A293" s="33" t="s">
        <v>131</v>
      </c>
      <c r="B293" s="16"/>
      <c r="K293" s="16">
        <v>26923.196095369447</v>
      </c>
      <c r="M293" s="23" t="s">
        <v>124</v>
      </c>
      <c r="O293" s="3"/>
      <c r="P293" s="3"/>
      <c r="Q293" s="3"/>
      <c r="R293" s="3"/>
    </row>
    <row r="294" spans="1:18" x14ac:dyDescent="0.25">
      <c r="A294" s="33" t="s">
        <v>125</v>
      </c>
      <c r="B294" s="16"/>
      <c r="K294" s="16">
        <v>26841.980897369438</v>
      </c>
      <c r="M294" s="23" t="s">
        <v>125</v>
      </c>
      <c r="O294" s="3"/>
      <c r="P294" s="3"/>
      <c r="Q294" s="3"/>
      <c r="R294" s="3"/>
    </row>
    <row r="295" spans="1:18" ht="13.8" thickBot="1" x14ac:dyDescent="0.3">
      <c r="A295" s="41" t="s">
        <v>113</v>
      </c>
      <c r="B295"/>
      <c r="C295" s="42"/>
      <c r="D295" s="42"/>
      <c r="E295" s="42"/>
      <c r="F295" s="42"/>
      <c r="G295" s="42"/>
      <c r="H295" s="42"/>
      <c r="I295" s="2"/>
      <c r="J295" s="2"/>
      <c r="K295" s="42">
        <v>27444.879049369443</v>
      </c>
      <c r="M295" s="43" t="s">
        <v>113</v>
      </c>
    </row>
    <row r="296" spans="1:18" x14ac:dyDescent="0.25">
      <c r="A296" s="37">
        <v>2011</v>
      </c>
      <c r="B296" s="16"/>
      <c r="K296" s="3"/>
      <c r="M296" s="37">
        <v>2011</v>
      </c>
      <c r="O296" s="3"/>
      <c r="P296" s="3"/>
      <c r="Q296" s="3"/>
      <c r="R296" s="3"/>
    </row>
    <row r="297" spans="1:18" x14ac:dyDescent="0.25">
      <c r="A297" s="33" t="s">
        <v>102</v>
      </c>
      <c r="B297" s="16"/>
      <c r="K297" s="16">
        <v>25013.450649166665</v>
      </c>
      <c r="L297" s="3"/>
      <c r="M297" s="23" t="s">
        <v>115</v>
      </c>
      <c r="O297" s="3"/>
      <c r="P297" s="3"/>
      <c r="Q297" s="3"/>
      <c r="R297" s="3"/>
    </row>
    <row r="298" spans="1:18" x14ac:dyDescent="0.25">
      <c r="A298" s="33" t="s">
        <v>103</v>
      </c>
      <c r="B298" s="16"/>
      <c r="K298" s="16">
        <v>24233.728327166664</v>
      </c>
      <c r="L298" s="3"/>
      <c r="M298" s="23" t="s">
        <v>116</v>
      </c>
      <c r="O298" s="3"/>
      <c r="P298" s="3"/>
      <c r="Q298" s="3"/>
      <c r="R298" s="3"/>
    </row>
    <row r="299" spans="1:18" x14ac:dyDescent="0.25">
      <c r="A299" s="23" t="s">
        <v>104</v>
      </c>
      <c r="B299" s="16"/>
      <c r="K299" s="16">
        <v>26513.172229166663</v>
      </c>
      <c r="L299" s="3"/>
      <c r="M299" s="44" t="s">
        <v>117</v>
      </c>
      <c r="O299" s="3"/>
      <c r="P299" s="3"/>
      <c r="Q299" s="3"/>
      <c r="R299" s="3"/>
    </row>
    <row r="300" spans="1:18" x14ac:dyDescent="0.25">
      <c r="A300" s="33" t="s">
        <v>105</v>
      </c>
      <c r="B300" s="16"/>
      <c r="K300" s="16">
        <v>24884.86481516666</v>
      </c>
      <c r="L300" s="3"/>
      <c r="M300" s="45" t="s">
        <v>118</v>
      </c>
      <c r="O300" s="3"/>
      <c r="P300" s="3"/>
      <c r="Q300" s="3"/>
      <c r="R300" s="3"/>
    </row>
    <row r="301" spans="1:18" x14ac:dyDescent="0.25">
      <c r="A301" s="33" t="s">
        <v>137</v>
      </c>
      <c r="B301" s="16"/>
      <c r="K301" s="16">
        <v>27158.72658316667</v>
      </c>
      <c r="L301" s="3"/>
      <c r="M301" s="45" t="s">
        <v>119</v>
      </c>
    </row>
    <row r="302" spans="1:18" x14ac:dyDescent="0.25">
      <c r="A302" s="33" t="s">
        <v>138</v>
      </c>
      <c r="B302" s="16"/>
      <c r="K302" s="16">
        <v>26170.448321166674</v>
      </c>
      <c r="L302" s="3"/>
      <c r="M302" s="45" t="s">
        <v>120</v>
      </c>
    </row>
    <row r="303" spans="1:18" x14ac:dyDescent="0.25">
      <c r="A303" s="33" t="s">
        <v>129</v>
      </c>
      <c r="B303" s="16"/>
      <c r="K303" s="16">
        <v>23485.444385166669</v>
      </c>
      <c r="L303" s="3"/>
      <c r="M303" s="45" t="s">
        <v>121</v>
      </c>
    </row>
    <row r="304" spans="1:18" x14ac:dyDescent="0.25">
      <c r="A304" s="33" t="s">
        <v>122</v>
      </c>
      <c r="B304" s="16"/>
      <c r="K304" s="16">
        <v>28032.603037166664</v>
      </c>
      <c r="L304" s="3"/>
      <c r="M304" s="45" t="s">
        <v>122</v>
      </c>
    </row>
    <row r="305" spans="1:13" x14ac:dyDescent="0.25">
      <c r="A305" s="33" t="s">
        <v>123</v>
      </c>
      <c r="B305" s="16"/>
      <c r="K305" s="16">
        <v>27591.997869166669</v>
      </c>
      <c r="L305" s="3"/>
      <c r="M305" s="45" t="s">
        <v>123</v>
      </c>
    </row>
    <row r="306" spans="1:13" x14ac:dyDescent="0.25">
      <c r="A306" s="33" t="s">
        <v>131</v>
      </c>
      <c r="B306" s="16"/>
      <c r="K306" s="16">
        <v>26781.202505166664</v>
      </c>
      <c r="M306" s="45" t="s">
        <v>124</v>
      </c>
    </row>
    <row r="307" spans="1:13" x14ac:dyDescent="0.25">
      <c r="A307" s="33" t="s">
        <v>125</v>
      </c>
      <c r="B307" s="16"/>
      <c r="K307" s="16">
        <v>26641.994603166666</v>
      </c>
      <c r="M307" s="45" t="s">
        <v>125</v>
      </c>
    </row>
    <row r="308" spans="1:13" ht="13.8" thickBot="1" x14ac:dyDescent="0.3">
      <c r="A308" s="41" t="s">
        <v>113</v>
      </c>
      <c r="B308"/>
      <c r="C308" s="42"/>
      <c r="D308" s="42"/>
      <c r="E308" s="42"/>
      <c r="F308" s="42"/>
      <c r="G308" s="42"/>
      <c r="H308" s="42"/>
      <c r="I308" s="2"/>
      <c r="J308" s="2"/>
      <c r="K308" s="42">
        <v>25820.932055166668</v>
      </c>
      <c r="M308" s="43" t="s">
        <v>113</v>
      </c>
    </row>
    <row r="309" spans="1:13" x14ac:dyDescent="0.25">
      <c r="A309" s="37">
        <v>2012</v>
      </c>
      <c r="B309" s="16"/>
      <c r="K309" s="3"/>
      <c r="M309" s="37">
        <v>2012</v>
      </c>
    </row>
    <row r="310" spans="1:13" x14ac:dyDescent="0.25">
      <c r="A310" s="50" t="s">
        <v>153</v>
      </c>
      <c r="B310" s="16"/>
      <c r="K310" s="16">
        <f>Motorbenzin!L310+Flybenzin!L310+'Gas-dieselolie'!L310+Petroleum!L310+'JP1'!L310+Fuelolie!L310+Raffinaderigas!L310+LPG!L310+LVN!L310+Petroleumskoks!L310+Orimulsion!I310+Bitumen!L310+Spildol_Smøreolie_MinTerpentin!N310+Spildol_Smøreolie_MinTerpentin!P310+Spildol_Smøreolie_MinTerpentin!R310</f>
        <v>23794.909468699996</v>
      </c>
      <c r="M310" s="45" t="s">
        <v>115</v>
      </c>
    </row>
    <row r="311" spans="1:13" x14ac:dyDescent="0.25">
      <c r="A311" s="50" t="s">
        <v>154</v>
      </c>
      <c r="B311" s="16"/>
      <c r="K311" s="16">
        <f>Motorbenzin!L311+Flybenzin!L311+'Gas-dieselolie'!L311+Petroleum!L311+'JP1'!L311+Fuelolie!L311+Raffinaderigas!L311+LPG!L311+LVN!L311+Petroleumskoks!L311+Orimulsion!I311+Bitumen!L311+Spildol_Smøreolie_MinTerpentin!N311+Spildol_Smøreolie_MinTerpentin!P311+Spildol_Smøreolie_MinTerpentin!R311</f>
        <v>24720.354594699995</v>
      </c>
      <c r="M311" s="45" t="s">
        <v>116</v>
      </c>
    </row>
    <row r="312" spans="1:13" x14ac:dyDescent="0.25">
      <c r="A312" s="50" t="s">
        <v>155</v>
      </c>
      <c r="B312" s="16"/>
      <c r="K312" s="16">
        <f>Motorbenzin!L312+Flybenzin!L312+'Gas-dieselolie'!L312+Petroleum!L312+'JP1'!L312+Fuelolie!L312+Raffinaderigas!L312+LPG!L312+LVN!L312+Petroleumskoks!L312+Orimulsion!I312+Bitumen!L312+Spildol_Smøreolie_MinTerpentin!N312+Spildol_Smøreolie_MinTerpentin!P312+Spildol_Smøreolie_MinTerpentin!R312</f>
        <v>25740.851362699996</v>
      </c>
      <c r="M312" s="45" t="s">
        <v>117</v>
      </c>
    </row>
    <row r="313" spans="1:13" x14ac:dyDescent="0.25">
      <c r="A313" s="50" t="s">
        <v>118</v>
      </c>
      <c r="B313" s="16"/>
      <c r="K313" s="16">
        <f>Motorbenzin!L313+Flybenzin!L313+'Gas-dieselolie'!L313+Petroleum!L313+'JP1'!L313+Fuelolie!L313+Raffinaderigas!L313+LPG!L313+LVN!L313+Petroleumskoks!L313+Orimulsion!I313+Bitumen!L313+Spildol_Smøreolie_MinTerpentin!N313+Spildol_Smøreolie_MinTerpentin!P313+Spildol_Smøreolie_MinTerpentin!R313</f>
        <v>24346.92894469999</v>
      </c>
      <c r="M313" s="45" t="s">
        <v>118</v>
      </c>
    </row>
    <row r="314" spans="1:13" x14ac:dyDescent="0.25">
      <c r="A314" s="50" t="s">
        <v>137</v>
      </c>
      <c r="B314" s="16"/>
      <c r="K314" s="16">
        <f>Motorbenzin!L314+Flybenzin!L314+'Gas-dieselolie'!L314+Petroleum!L314+'JP1'!L314+Fuelolie!L314+Raffinaderigas!L314+LPG!L314+LVN!L314+Petroleumskoks!L314+Orimulsion!I314+Bitumen!L314+Spildol_Smøreolie_MinTerpentin!N314+Spildol_Smøreolie_MinTerpentin!P314+Spildol_Smøreolie_MinTerpentin!R314</f>
        <v>25444.196778699996</v>
      </c>
      <c r="M314" s="45" t="s">
        <v>119</v>
      </c>
    </row>
    <row r="315" spans="1:13" x14ac:dyDescent="0.25">
      <c r="A315" s="50" t="s">
        <v>138</v>
      </c>
      <c r="B315" s="16"/>
      <c r="K315" s="16">
        <f>Motorbenzin!L315+Flybenzin!L315+'Gas-dieselolie'!L315+Petroleum!L315+'JP1'!L315+Fuelolie!L315+Raffinaderigas!L315+LPG!L315+LVN!L315+Petroleumskoks!L315+Orimulsion!I315+Bitumen!L315+Spildol_Smøreolie_MinTerpentin!N315+Spildol_Smøreolie_MinTerpentin!P315+Spildol_Smøreolie_MinTerpentin!R315</f>
        <v>25343.661308699993</v>
      </c>
      <c r="M315" s="45" t="s">
        <v>120</v>
      </c>
    </row>
    <row r="316" spans="1:13" x14ac:dyDescent="0.25">
      <c r="A316" s="50" t="s">
        <v>129</v>
      </c>
      <c r="B316" s="16"/>
      <c r="K316" s="16">
        <f>Motorbenzin!L316+Flybenzin!L316+'Gas-dieselolie'!L316+Petroleum!L316+'JP1'!L316+Fuelolie!L316+Raffinaderigas!L316+LPG!L316+LVN!L316+Petroleumskoks!L316+Orimulsion!I316+Bitumen!L316+Spildol_Smøreolie_MinTerpentin!N316+Spildol_Smøreolie_MinTerpentin!P316+Spildol_Smøreolie_MinTerpentin!R316</f>
        <v>24040.038544699997</v>
      </c>
      <c r="M316" s="45" t="s">
        <v>121</v>
      </c>
    </row>
    <row r="317" spans="1:13" x14ac:dyDescent="0.25">
      <c r="A317" s="50" t="s">
        <v>122</v>
      </c>
      <c r="B317" s="16"/>
      <c r="K317" s="16">
        <f>Motorbenzin!L317+Flybenzin!L317+'Gas-dieselolie'!L317+Petroleum!L317+'JP1'!L317+Fuelolie!L317+Raffinaderigas!L317+LPG!L317+LVN!L317+Petroleumskoks!L317+Orimulsion!I317+Bitumen!L317+Spildol_Smøreolie_MinTerpentin!N317+Spildol_Smøreolie_MinTerpentin!P317+Spildol_Smøreolie_MinTerpentin!R317</f>
        <v>27492.786046699995</v>
      </c>
      <c r="M317" s="45" t="s">
        <v>122</v>
      </c>
    </row>
    <row r="318" spans="1:13" x14ac:dyDescent="0.25">
      <c r="A318" s="50" t="s">
        <v>123</v>
      </c>
      <c r="B318" s="16"/>
      <c r="K318" s="16">
        <f>Motorbenzin!L318+Flybenzin!L318+'Gas-dieselolie'!L318+Petroleum!L318+'JP1'!L318+Fuelolie!L318+Raffinaderigas!L318+LPG!L318+LVN!L318+Petroleumskoks!L318+Orimulsion!I318+Bitumen!L318+Spildol_Smøreolie_MinTerpentin!N318+Spildol_Smøreolie_MinTerpentin!P318+Spildol_Smøreolie_MinTerpentin!R318</f>
        <v>26034.851578699996</v>
      </c>
      <c r="M318" s="45" t="s">
        <v>123</v>
      </c>
    </row>
    <row r="319" spans="1:13" x14ac:dyDescent="0.25">
      <c r="A319" s="50" t="s">
        <v>131</v>
      </c>
      <c r="B319" s="16"/>
      <c r="K319" s="16">
        <f>Motorbenzin!L319+Flybenzin!L319+'Gas-dieselolie'!L319+Petroleum!L319+'JP1'!L319+Fuelolie!L319+Raffinaderigas!L319+LPG!L319+LVN!L319+Petroleumskoks!L319+Orimulsion!I319+Bitumen!L319+Spildol_Smøreolie_MinTerpentin!N319+Spildol_Smøreolie_MinTerpentin!P319+Spildol_Smøreolie_MinTerpentin!R319</f>
        <v>26857.071446699996</v>
      </c>
      <c r="M319" s="45" t="s">
        <v>124</v>
      </c>
    </row>
    <row r="320" spans="1:13" x14ac:dyDescent="0.25">
      <c r="A320" s="50" t="s">
        <v>125</v>
      </c>
      <c r="B320" s="16"/>
      <c r="K320" s="16">
        <f>Motorbenzin!L320+Flybenzin!L320+'Gas-dieselolie'!L320+Petroleum!L320+'JP1'!L320+Fuelolie!L320+Raffinaderigas!L320+LPG!L320+LVN!L320+Petroleumskoks!L320+Orimulsion!I320+Bitumen!L320+Spildol_Smøreolie_MinTerpentin!N320+Spildol_Smøreolie_MinTerpentin!P320+Spildol_Smøreolie_MinTerpentin!R320</f>
        <v>24964.677784700001</v>
      </c>
      <c r="M320" s="45" t="s">
        <v>125</v>
      </c>
    </row>
    <row r="321" spans="1:13" ht="13.8" thickBot="1" x14ac:dyDescent="0.3">
      <c r="A321" s="41" t="s">
        <v>113</v>
      </c>
      <c r="B321"/>
      <c r="C321" s="42"/>
      <c r="D321" s="42"/>
      <c r="E321" s="42"/>
      <c r="F321" s="42"/>
      <c r="G321" s="42"/>
      <c r="H321" s="42"/>
      <c r="I321" s="2"/>
      <c r="J321" s="2"/>
      <c r="K321" s="42">
        <f>Motorbenzin!L321+Flybenzin!L321+'Gas-dieselolie'!L321+Petroleum!L321+'JP1'!L321+Fuelolie!L321+Raffinaderigas!L321+LPG!L321+LVN!L321+Petroleumskoks!L321+Orimulsion!I321+Bitumen!L321+Spildol_Smøreolie_MinTerpentin!N321+Spildol_Smøreolie_MinTerpentin!P321+Spildol_Smøreolie_MinTerpentin!R321</f>
        <v>24335.444522699996</v>
      </c>
      <c r="M321" s="43" t="s">
        <v>113</v>
      </c>
    </row>
    <row r="322" spans="1:13" x14ac:dyDescent="0.25">
      <c r="A322" s="37">
        <v>2013</v>
      </c>
      <c r="B322" s="16"/>
      <c r="K322" s="3"/>
      <c r="M322" s="37">
        <v>2013</v>
      </c>
    </row>
    <row r="323" spans="1:13" x14ac:dyDescent="0.25">
      <c r="A323" s="50" t="s">
        <v>153</v>
      </c>
      <c r="B323" s="16"/>
      <c r="K323" s="16">
        <f>Motorbenzin!L323+Flybenzin!L323+'Gas-dieselolie'!L323+Petroleum!L323+'JP1'!L323+Fuelolie!L323+Raffinaderigas!L323+LPG!L323+LVN!L323+Petroleumskoks!L323+Orimulsion!I323+Bitumen!L323+Spildol_Smøreolie_MinTerpentin!N323+Spildol_Smøreolie_MinTerpentin!P323+Spildol_Smøreolie_MinTerpentin!R323</f>
        <v>24666.181639633338</v>
      </c>
      <c r="M323" s="45" t="s">
        <v>115</v>
      </c>
    </row>
    <row r="324" spans="1:13" x14ac:dyDescent="0.25">
      <c r="A324" s="50" t="s">
        <v>154</v>
      </c>
      <c r="B324" s="16"/>
      <c r="K324" s="16">
        <f>Motorbenzin!L324+Flybenzin!L324+'Gas-dieselolie'!L324+Petroleum!L324+'JP1'!L324+Fuelolie!L324+Raffinaderigas!L324+LPG!L324+LVN!L324+Petroleumskoks!L324+Orimulsion!I324+Bitumen!L324+Spildol_Smøreolie_MinTerpentin!N324+Spildol_Smøreolie_MinTerpentin!P324+Spildol_Smøreolie_MinTerpentin!R324</f>
        <v>21982.197051633335</v>
      </c>
      <c r="M324" s="45" t="s">
        <v>116</v>
      </c>
    </row>
    <row r="325" spans="1:13" x14ac:dyDescent="0.25">
      <c r="A325" s="50" t="s">
        <v>155</v>
      </c>
      <c r="B325" s="16"/>
      <c r="K325" s="16">
        <f>Motorbenzin!L325+Flybenzin!L325+'Gas-dieselolie'!L325+Petroleum!L325+'JP1'!L325+Fuelolie!L325+Raffinaderigas!L325+LPG!L325+LVN!L325+Petroleumskoks!L325+Orimulsion!I325+Bitumen!L325+Spildol_Smøreolie_MinTerpentin!N325+Spildol_Smøreolie_MinTerpentin!P325+Spildol_Smøreolie_MinTerpentin!R325</f>
        <v>23852.625375133332</v>
      </c>
      <c r="M325" s="45" t="s">
        <v>117</v>
      </c>
    </row>
    <row r="326" spans="1:13" x14ac:dyDescent="0.25">
      <c r="A326" s="50" t="s">
        <v>118</v>
      </c>
      <c r="B326" s="16"/>
      <c r="K326" s="16">
        <f>Motorbenzin!L326+Flybenzin!L326+'Gas-dieselolie'!L326+Petroleum!L326+'JP1'!L326+Fuelolie!L326+Raffinaderigas!L326+LPG!L326+LVN!L326+Petroleumskoks!L326+Orimulsion!I326+Bitumen!L326+Spildol_Smøreolie_MinTerpentin!N326+Spildol_Smøreolie_MinTerpentin!P326+Spildol_Smøreolie_MinTerpentin!R326</f>
        <v>26445.315163133339</v>
      </c>
      <c r="M326" s="45" t="s">
        <v>118</v>
      </c>
    </row>
    <row r="327" spans="1:13" x14ac:dyDescent="0.25">
      <c r="A327" s="50" t="s">
        <v>137</v>
      </c>
      <c r="B327" s="16"/>
      <c r="K327" s="16">
        <f>Motorbenzin!L327+Flybenzin!L327+'Gas-dieselolie'!L327+Petroleum!L327+'JP1'!L327+Fuelolie!L327+Raffinaderigas!L327+LPG!L327+LVN!L327+Petroleumskoks!L327+Orimulsion!I327+Bitumen!L327+Spildol_Smøreolie_MinTerpentin!N327+Spildol_Smøreolie_MinTerpentin!P327+Spildol_Smøreolie_MinTerpentin!R327</f>
        <v>25519.524985133332</v>
      </c>
      <c r="M327" s="45" t="s">
        <v>119</v>
      </c>
    </row>
    <row r="328" spans="1:13" x14ac:dyDescent="0.25">
      <c r="A328" s="50" t="s">
        <v>138</v>
      </c>
      <c r="B328" s="16"/>
      <c r="K328" s="16">
        <f>Motorbenzin!L328+Flybenzin!L328+'Gas-dieselolie'!L328+Petroleum!L328+'JP1'!L328+Fuelolie!L328+Raffinaderigas!L328+LPG!L328+LVN!L328+Petroleumskoks!L328+Orimulsion!I328+Bitumen!L328+Spildol_Smøreolie_MinTerpentin!N328+Spildol_Smøreolie_MinTerpentin!P328+Spildol_Smøreolie_MinTerpentin!R328</f>
        <v>23419.657975133334</v>
      </c>
      <c r="M328" s="45" t="s">
        <v>120</v>
      </c>
    </row>
    <row r="329" spans="1:13" x14ac:dyDescent="0.25">
      <c r="A329" s="50" t="s">
        <v>129</v>
      </c>
      <c r="B329" s="16"/>
      <c r="K329" s="16">
        <f>Motorbenzin!L329+Flybenzin!L329+'Gas-dieselolie'!L329+Petroleum!L329+'JP1'!L329+Fuelolie!L329+Raffinaderigas!L329+LPG!L329+LVN!L329+Petroleumskoks!L329+Orimulsion!I329+Bitumen!L329+Spildol_Smøreolie_MinTerpentin!N329+Spildol_Smøreolie_MinTerpentin!P329+Spildol_Smøreolie_MinTerpentin!R329</f>
        <v>24213.819891133335</v>
      </c>
      <c r="M329" s="45" t="s">
        <v>121</v>
      </c>
    </row>
    <row r="330" spans="1:13" x14ac:dyDescent="0.25">
      <c r="A330" s="50" t="s">
        <v>122</v>
      </c>
      <c r="B330" s="16"/>
      <c r="K330" s="16">
        <f>Motorbenzin!L330+Flybenzin!L330+'Gas-dieselolie'!L330+Petroleum!L330+'JP1'!L330+Fuelolie!L330+Raffinaderigas!L330+LPG!L330+LVN!L330+Petroleumskoks!L330+Orimulsion!I330+Bitumen!L330+Spildol_Smøreolie_MinTerpentin!N330+Spildol_Smøreolie_MinTerpentin!P330+Spildol_Smøreolie_MinTerpentin!R330</f>
        <v>26715.064671133336</v>
      </c>
      <c r="M330" s="45" t="s">
        <v>122</v>
      </c>
    </row>
    <row r="331" spans="1:13" x14ac:dyDescent="0.25">
      <c r="A331" s="50" t="s">
        <v>123</v>
      </c>
      <c r="B331" s="16"/>
      <c r="K331" s="16">
        <f>Motorbenzin!L331+Flybenzin!L331+'Gas-dieselolie'!L331+Petroleum!L331+'JP1'!L331+Fuelolie!L331+Raffinaderigas!L331+LPG!L331+LVN!L331+Petroleumskoks!L331+Orimulsion!I331+Bitumen!L331+Spildol_Smøreolie_MinTerpentin!N331+Spildol_Smøreolie_MinTerpentin!P331+Spildol_Smøreolie_MinTerpentin!R331</f>
        <v>25258.342067133337</v>
      </c>
      <c r="M331" s="45" t="s">
        <v>123</v>
      </c>
    </row>
    <row r="332" spans="1:13" x14ac:dyDescent="0.25">
      <c r="A332" s="50" t="s">
        <v>131</v>
      </c>
      <c r="B332" s="16"/>
      <c r="K332" s="16">
        <f>Motorbenzin!L332+Flybenzin!L332+'Gas-dieselolie'!L332+Petroleum!L332+'JP1'!L332+Fuelolie!L332+Raffinaderigas!L332+LPG!L332+LVN!L332+Petroleumskoks!L332+Orimulsion!I332+Bitumen!L332+Spildol_Smøreolie_MinTerpentin!N332+Spildol_Smøreolie_MinTerpentin!P332+Spildol_Smøreolie_MinTerpentin!R332</f>
        <v>26397.444307133333</v>
      </c>
      <c r="L332" s="3"/>
      <c r="M332" s="45" t="s">
        <v>124</v>
      </c>
    </row>
    <row r="333" spans="1:13" x14ac:dyDescent="0.25">
      <c r="A333" s="50" t="s">
        <v>125</v>
      </c>
      <c r="B333" s="16"/>
      <c r="K333" s="16">
        <f>Motorbenzin!L333+Flybenzin!L333+'Gas-dieselolie'!L333+Petroleum!L333+'JP1'!L333+Fuelolie!L333+Raffinaderigas!L333+LPG!L333+LVN!L333+Petroleumskoks!L333+Orimulsion!I333+Bitumen!L333+Spildol_Smøreolie_MinTerpentin!N333+Spildol_Smøreolie_MinTerpentin!P333+Spildol_Smøreolie_MinTerpentin!R333</f>
        <v>24147.741791133332</v>
      </c>
      <c r="L333" s="3"/>
      <c r="M333" s="45" t="s">
        <v>125</v>
      </c>
    </row>
    <row r="334" spans="1:13" ht="13.8" thickBot="1" x14ac:dyDescent="0.3">
      <c r="A334" s="41" t="s">
        <v>113</v>
      </c>
      <c r="B334"/>
      <c r="C334" s="42"/>
      <c r="D334" s="42"/>
      <c r="E334" s="42"/>
      <c r="F334" s="42"/>
      <c r="G334" s="42"/>
      <c r="H334" s="42"/>
      <c r="I334" s="2"/>
      <c r="J334" s="2"/>
      <c r="K334" s="42">
        <f>Motorbenzin!L334+Flybenzin!L334+'Gas-dieselolie'!L334+Petroleum!L334+'JP1'!L334+Fuelolie!L334+Raffinaderigas!L334+LPG!L334+LVN!L334+Petroleumskoks!L334+Orimulsion!I334+Bitumen!L334+Spildol_Smøreolie_MinTerpentin!N334+Spildol_Smøreolie_MinTerpentin!P334+Spildol_Smøreolie_MinTerpentin!R334</f>
        <v>22841.758445133335</v>
      </c>
      <c r="L334" s="3"/>
      <c r="M334" s="43" t="s">
        <v>113</v>
      </c>
    </row>
    <row r="335" spans="1:13" x14ac:dyDescent="0.25">
      <c r="A335" s="37">
        <v>2014</v>
      </c>
      <c r="B335" s="16"/>
      <c r="K335" s="16"/>
      <c r="L335" s="3"/>
      <c r="M335" s="37">
        <v>2014</v>
      </c>
    </row>
    <row r="336" spans="1:13" x14ac:dyDescent="0.25">
      <c r="A336" s="50" t="s">
        <v>153</v>
      </c>
      <c r="B336" s="16"/>
      <c r="K336" s="16">
        <f>Motorbenzin!L336+Flybenzin!L336+'Gas-dieselolie'!L336+Petroleum!L336+'JP1'!L336+Fuelolie!L336+Raffinaderigas!L336+LPG!L336+LVN!L336+Petroleumskoks!L336+Orimulsion!I336+Bitumen!L336+Spildol_Smøreolie_MinTerpentin!N336+Spildol_Smøreolie_MinTerpentin!P336+Spildol_Smøreolie_MinTerpentin!R336</f>
        <v>23791.016869241659</v>
      </c>
      <c r="L336" s="3"/>
      <c r="M336" s="55" t="s">
        <v>115</v>
      </c>
    </row>
    <row r="337" spans="1:13" x14ac:dyDescent="0.25">
      <c r="A337" s="50" t="s">
        <v>154</v>
      </c>
      <c r="B337" s="16"/>
      <c r="K337" s="16">
        <f>Motorbenzin!L337+Flybenzin!L337+'Gas-dieselolie'!L337+Petroleum!L337+'JP1'!L337+Fuelolie!L337+Raffinaderigas!L337+LPG!L337+LVN!L337+Petroleumskoks!L337+Orimulsion!I337+Bitumen!L337+Spildol_Smøreolie_MinTerpentin!N337+Spildol_Smøreolie_MinTerpentin!P337+Spildol_Smøreolie_MinTerpentin!R337</f>
        <v>21139.323613241668</v>
      </c>
      <c r="L337" s="3"/>
      <c r="M337" s="45" t="s">
        <v>116</v>
      </c>
    </row>
    <row r="338" spans="1:13" x14ac:dyDescent="0.25">
      <c r="A338" s="50" t="s">
        <v>155</v>
      </c>
      <c r="B338" s="16"/>
      <c r="K338" s="16">
        <f>Motorbenzin!L338+Flybenzin!L338+'Gas-dieselolie'!L338+Petroleum!L338+'JP1'!L338+Fuelolie!L338+Raffinaderigas!L338+LPG!L338+LVN!L338+Petroleumskoks!L338+Orimulsion!I338+Bitumen!L338+Spildol_Smøreolie_MinTerpentin!N338+Spildol_Smøreolie_MinTerpentin!P338+Spildol_Smøreolie_MinTerpentin!R338</f>
        <v>23768.08719524166</v>
      </c>
      <c r="L338" s="3"/>
      <c r="M338" s="55" t="s">
        <v>117</v>
      </c>
    </row>
    <row r="339" spans="1:13" x14ac:dyDescent="0.25">
      <c r="A339" s="50" t="s">
        <v>118</v>
      </c>
      <c r="B339" s="16"/>
      <c r="K339" s="16">
        <f>Motorbenzin!L339+Flybenzin!L339+'Gas-dieselolie'!L339+Petroleum!L339+'JP1'!L339+Fuelolie!L339+Raffinaderigas!L339+LPG!L339+LVN!L339+Petroleumskoks!L339+Orimulsion!I339+Bitumen!L339+Spildol_Smøreolie_MinTerpentin!N339+Spildol_Smøreolie_MinTerpentin!P339+Spildol_Smøreolie_MinTerpentin!R339</f>
        <v>24128.857459241663</v>
      </c>
      <c r="L339" s="3"/>
      <c r="M339" s="55" t="s">
        <v>118</v>
      </c>
    </row>
    <row r="340" spans="1:13" x14ac:dyDescent="0.25">
      <c r="A340" s="50" t="s">
        <v>137</v>
      </c>
      <c r="B340" s="16"/>
      <c r="K340" s="16">
        <f>Motorbenzin!L340+Flybenzin!L340+'Gas-dieselolie'!L340+Petroleum!L340+'JP1'!L340+Fuelolie!L340+Raffinaderigas!L340+LPG!L340+LVN!L340+Petroleumskoks!L340+Orimulsion!I340+Bitumen!L340+Spildol_Smøreolie_MinTerpentin!N340+Spildol_Smøreolie_MinTerpentin!P340+Spildol_Smøreolie_MinTerpentin!R340</f>
        <v>24881.477539241663</v>
      </c>
      <c r="L340" s="3"/>
      <c r="M340" s="55" t="s">
        <v>119</v>
      </c>
    </row>
    <row r="341" spans="1:13" x14ac:dyDescent="0.25">
      <c r="A341" s="50" t="s">
        <v>138</v>
      </c>
      <c r="B341" s="16"/>
      <c r="K341" s="16">
        <f>Motorbenzin!L341+Flybenzin!L341+'Gas-dieselolie'!L341+Petroleum!L341+'JP1'!L341+Fuelolie!L341+Raffinaderigas!L341+LPG!L341+LVN!L341+Petroleumskoks!L341+Orimulsion!I341+Bitumen!L341+Spildol_Smøreolie_MinTerpentin!N341+Spildol_Smøreolie_MinTerpentin!P341+Spildol_Smøreolie_MinTerpentin!R341</f>
        <v>23554.678089741665</v>
      </c>
      <c r="L341" s="3"/>
      <c r="M341" s="55" t="s">
        <v>120</v>
      </c>
    </row>
    <row r="342" spans="1:13" x14ac:dyDescent="0.25">
      <c r="A342" s="50" t="s">
        <v>129</v>
      </c>
      <c r="B342" s="16"/>
      <c r="K342" s="16">
        <f>Motorbenzin!L342+Flybenzin!L342+'Gas-dieselolie'!L342+Petroleum!L342+'JP1'!L342+Fuelolie!L342+Raffinaderigas!L342+LPG!L342+LVN!L342+Petroleumskoks!L342+Orimulsion!I342+Bitumen!L342+Spildol_Smøreolie_MinTerpentin!N342+Spildol_Smøreolie_MinTerpentin!P342+Spildol_Smøreolie_MinTerpentin!R342</f>
        <v>24428.562773241665</v>
      </c>
      <c r="L342" s="3"/>
      <c r="M342" s="45" t="s">
        <v>121</v>
      </c>
    </row>
    <row r="343" spans="1:13" x14ac:dyDescent="0.25">
      <c r="A343" s="50" t="s">
        <v>122</v>
      </c>
      <c r="B343" s="16"/>
      <c r="K343" s="16">
        <f>Motorbenzin!L343+Flybenzin!L343+'Gas-dieselolie'!L343+Petroleum!L343+'JP1'!L343+Fuelolie!L343+Raffinaderigas!L343+LPG!L343+LVN!L343+Petroleumskoks!L343+Orimulsion!I343+Bitumen!L343+Spildol_Smøreolie_MinTerpentin!N343+Spildol_Smøreolie_MinTerpentin!P343+Spildol_Smøreolie_MinTerpentin!R343</f>
        <v>25732.845456241663</v>
      </c>
      <c r="L343" s="3"/>
      <c r="M343" s="45" t="s">
        <v>122</v>
      </c>
    </row>
    <row r="344" spans="1:13" x14ac:dyDescent="0.25">
      <c r="A344" s="50" t="s">
        <v>123</v>
      </c>
      <c r="B344" s="16"/>
      <c r="K344" s="16">
        <f>Motorbenzin!L344+Flybenzin!L344+'Gas-dieselolie'!L344+Petroleum!L344+'JP1'!L344+Fuelolie!L344+Raffinaderigas!L344+LPG!L344+LVN!L344+Petroleumskoks!L344+Orimulsion!I344+Bitumen!L344+Spildol_Smøreolie_MinTerpentin!N344+Spildol_Smøreolie_MinTerpentin!P344+Spildol_Smøreolie_MinTerpentin!R344</f>
        <v>26170.396802741667</v>
      </c>
      <c r="L344" s="3"/>
      <c r="M344" s="45" t="s">
        <v>123</v>
      </c>
    </row>
    <row r="345" spans="1:13" x14ac:dyDescent="0.25">
      <c r="A345" s="50" t="s">
        <v>131</v>
      </c>
      <c r="B345" s="16"/>
      <c r="K345" s="16">
        <f>Motorbenzin!L345+Flybenzin!L345+'Gas-dieselolie'!L345+Petroleum!L345+'JP1'!L345+Fuelolie!L345+Raffinaderigas!L345+LPG!L345+LVN!L345+Petroleumskoks!L345+Orimulsion!I345+Bitumen!L345+Spildol_Smøreolie_MinTerpentin!N345+Spildol_Smøreolie_MinTerpentin!P345+Spildol_Smøreolie_MinTerpentin!R345</f>
        <v>25081.998336241661</v>
      </c>
      <c r="L345" s="3"/>
      <c r="M345" s="45" t="s">
        <v>124</v>
      </c>
    </row>
    <row r="346" spans="1:13" x14ac:dyDescent="0.25">
      <c r="A346" s="50" t="s">
        <v>125</v>
      </c>
      <c r="B346" s="16"/>
      <c r="K346" s="16">
        <f>Motorbenzin!L346+Flybenzin!L346+'Gas-dieselolie'!L346+Petroleum!L346+'JP1'!L346+Fuelolie!L346+Raffinaderigas!L346+LPG!L346+LVN!L346+Petroleumskoks!L346+Orimulsion!I346+Bitumen!L346+Spildol_Smøreolie_MinTerpentin!N346+Spildol_Smøreolie_MinTerpentin!P346+Spildol_Smøreolie_MinTerpentin!R346</f>
        <v>23887.546542741664</v>
      </c>
      <c r="L346" s="3"/>
      <c r="M346" s="45" t="s">
        <v>125</v>
      </c>
    </row>
    <row r="347" spans="1:13" ht="13.8" thickBot="1" x14ac:dyDescent="0.3">
      <c r="A347" s="41" t="s">
        <v>113</v>
      </c>
      <c r="B347"/>
      <c r="C347" s="42"/>
      <c r="D347" s="42"/>
      <c r="E347" s="42"/>
      <c r="F347" s="42"/>
      <c r="G347" s="42"/>
      <c r="H347" s="42"/>
      <c r="I347" s="2"/>
      <c r="J347" s="2"/>
      <c r="K347" s="42">
        <f>Motorbenzin!L347+Flybenzin!L347+'Gas-dieselolie'!L347+Petroleum!L347+'JP1'!L347+Fuelolie!L347+Raffinaderigas!L347+LPG!L347+LVN!L347+Petroleumskoks!L347+Orimulsion!I347+Bitumen!L347+Spildol_Smøreolie_MinTerpentin!N347+Spildol_Smøreolie_MinTerpentin!P347+Spildol_Smøreolie_MinTerpentin!R347</f>
        <v>25979.817791241658</v>
      </c>
      <c r="L347" s="3"/>
      <c r="M347" s="43" t="s">
        <v>113</v>
      </c>
    </row>
    <row r="348" spans="1:13" x14ac:dyDescent="0.25">
      <c r="A348" s="37">
        <v>2015</v>
      </c>
      <c r="B348" s="16"/>
      <c r="K348" s="16"/>
      <c r="L348" s="3"/>
      <c r="M348" s="37">
        <v>2015</v>
      </c>
    </row>
    <row r="349" spans="1:13" x14ac:dyDescent="0.25">
      <c r="A349" s="50" t="s">
        <v>153</v>
      </c>
      <c r="B349" s="16"/>
      <c r="K349" s="16">
        <f>Motorbenzin!L349+Flybenzin!L349+'Gas-dieselolie'!L349+Petroleum!L349+'JP1'!L349+Fuelolie!L349+Raffinaderigas!L349+LPG!L349+LVN!L349+Petroleumskoks!L349+Orimulsion!I349+Bitumen!L349+Spildol_Smøreolie_MinTerpentin!N349+Spildol_Smøreolie_MinTerpentin!P349+Spildol_Smøreolie_MinTerpentin!R349</f>
        <v>25762.148314766666</v>
      </c>
      <c r="L349" s="3"/>
      <c r="M349" s="55" t="s">
        <v>115</v>
      </c>
    </row>
    <row r="350" spans="1:13" x14ac:dyDescent="0.25">
      <c r="A350" s="50" t="s">
        <v>154</v>
      </c>
      <c r="B350" s="16"/>
      <c r="K350" s="16">
        <f>Motorbenzin!L350+Flybenzin!L350+'Gas-dieselolie'!L350+Petroleum!L350+'JP1'!L350+Fuelolie!L350+Raffinaderigas!L350+LPG!L350+LVN!L350+Petroleumskoks!L350+Orimulsion!I350+Bitumen!L350+Spildol_Smøreolie_MinTerpentin!N350+Spildol_Smøreolie_MinTerpentin!P350+Spildol_Smøreolie_MinTerpentin!R350</f>
        <v>21597.976952766669</v>
      </c>
      <c r="L350" s="3"/>
      <c r="M350" s="55" t="s">
        <v>116</v>
      </c>
    </row>
    <row r="351" spans="1:13" x14ac:dyDescent="0.25">
      <c r="A351" s="50" t="s">
        <v>155</v>
      </c>
      <c r="B351" s="16"/>
      <c r="K351" s="16">
        <f>Motorbenzin!L351+Flybenzin!L351+'Gas-dieselolie'!L351+Petroleum!L351+'JP1'!L351+Fuelolie!L351+Raffinaderigas!L351+LPG!L351+LVN!L351+Petroleumskoks!L351+Orimulsion!I351+Bitumen!L351+Spildol_Smøreolie_MinTerpentin!N351+Spildol_Smøreolie_MinTerpentin!P351+Spildol_Smøreolie_MinTerpentin!R351</f>
        <v>24412.639530766664</v>
      </c>
      <c r="L351" s="3"/>
      <c r="M351" s="55" t="s">
        <v>117</v>
      </c>
    </row>
    <row r="352" spans="1:13" x14ac:dyDescent="0.25">
      <c r="A352" s="50" t="s">
        <v>118</v>
      </c>
      <c r="K352" s="16">
        <f>Motorbenzin!L352+Flybenzin!L352+'Gas-dieselolie'!L352+Petroleum!L352+'JP1'!L352+Fuelolie!L352+Raffinaderigas!L352+LPG!L352+LVN!L352+Petroleumskoks!L352+Orimulsion!I352+Bitumen!L352+Spildol_Smøreolie_MinTerpentin!N352+Spildol_Smøreolie_MinTerpentin!P352+Spildol_Smøreolie_MinTerpentin!R352</f>
        <v>23784.14638076667</v>
      </c>
      <c r="L352" s="3"/>
      <c r="M352" s="55" t="s">
        <v>118</v>
      </c>
    </row>
    <row r="353" spans="1:13" x14ac:dyDescent="0.25">
      <c r="A353" s="50" t="s">
        <v>137</v>
      </c>
      <c r="K353" s="16">
        <f>Motorbenzin!L353+Flybenzin!L353+'Gas-dieselolie'!L353+Petroleum!L353+'JP1'!L353+Fuelolie!L353+Raffinaderigas!L353+LPG!L353+LVN!L353+Petroleumskoks!L353+Orimulsion!I353+Bitumen!L353+Spildol_Smøreolie_MinTerpentin!N353+Spildol_Smøreolie_MinTerpentin!P353+Spildol_Smøreolie_MinTerpentin!R353</f>
        <v>24351.424700766664</v>
      </c>
      <c r="L353" s="3"/>
      <c r="M353" s="55" t="s">
        <v>119</v>
      </c>
    </row>
    <row r="354" spans="1:13" x14ac:dyDescent="0.25">
      <c r="A354" s="50" t="s">
        <v>138</v>
      </c>
      <c r="K354" s="16">
        <f>Motorbenzin!L354+Flybenzin!L354+'Gas-dieselolie'!L354+Petroleum!L354+'JP1'!L354+Fuelolie!L354+Raffinaderigas!L354+LPG!L354+LVN!L354+Petroleumskoks!L354+Orimulsion!I354+Bitumen!L354+Spildol_Smøreolie_MinTerpentin!N354+Spildol_Smøreolie_MinTerpentin!P354+Spildol_Smøreolie_MinTerpentin!R354</f>
        <v>25045.628670766673</v>
      </c>
      <c r="L354" s="3"/>
      <c r="M354" s="55" t="s">
        <v>120</v>
      </c>
    </row>
    <row r="355" spans="1:13" x14ac:dyDescent="0.25">
      <c r="A355" s="74" t="s">
        <v>129</v>
      </c>
      <c r="K355" s="16">
        <f>Motorbenzin!L355+Flybenzin!L355+'Gas-dieselolie'!L355+Petroleum!L355+'JP1'!L355+Fuelolie!L355+Raffinaderigas!L355+LPG!L355+LVN!L355+Petroleumskoks!L355+Orimulsion!I355+Bitumen!L355+Spildol_Smøreolie_MinTerpentin!N355+Spildol_Smøreolie_MinTerpentin!P355+Spildol_Smøreolie_MinTerpentin!R355</f>
        <v>24787.429384766667</v>
      </c>
      <c r="L355" s="3"/>
      <c r="M355" s="45" t="s">
        <v>121</v>
      </c>
    </row>
    <row r="356" spans="1:13" x14ac:dyDescent="0.25">
      <c r="A356" s="74" t="s">
        <v>122</v>
      </c>
      <c r="K356" s="16">
        <f>Motorbenzin!L356+Flybenzin!L356+'Gas-dieselolie'!L356+Petroleum!L356+'JP1'!L356+Fuelolie!L356+Raffinaderigas!L356+LPG!L356+LVN!L356+Petroleumskoks!L356+Orimulsion!I356+Bitumen!L356+Spildol_Smøreolie_MinTerpentin!N356+Spildol_Smøreolie_MinTerpentin!P356+Spildol_Smøreolie_MinTerpentin!R356</f>
        <v>27010.228346766668</v>
      </c>
      <c r="L356" s="3"/>
      <c r="M356" s="45" t="s">
        <v>122</v>
      </c>
    </row>
    <row r="357" spans="1:13" x14ac:dyDescent="0.25">
      <c r="A357" s="74" t="s">
        <v>123</v>
      </c>
      <c r="K357" s="16">
        <f>Motorbenzin!L357+Flybenzin!L357+'Gas-dieselolie'!L357+Petroleum!L357+'JP1'!L357+Fuelolie!L357+Raffinaderigas!L357+LPG!L357+LVN!L357+Petroleumskoks!L357+Orimulsion!I357+Bitumen!L357+Spildol_Smøreolie_MinTerpentin!N357+Spildol_Smøreolie_MinTerpentin!P357+Spildol_Smøreolie_MinTerpentin!R357</f>
        <v>25375.957790766664</v>
      </c>
      <c r="L357" s="3"/>
      <c r="M357" s="45" t="s">
        <v>123</v>
      </c>
    </row>
    <row r="358" spans="1:13" x14ac:dyDescent="0.25">
      <c r="A358" s="74" t="s">
        <v>131</v>
      </c>
      <c r="K358" s="16">
        <f>Motorbenzin!L358+Flybenzin!L358+'Gas-dieselolie'!L358+Petroleum!L358+'JP1'!L358+Fuelolie!L358+Raffinaderigas!L358+LPG!L358+LVN!L358+Petroleumskoks!L358+Orimulsion!I358+Bitumen!L358+Spildol_Smøreolie_MinTerpentin!N358+Spildol_Smøreolie_MinTerpentin!P358+Spildol_Smøreolie_MinTerpentin!R358</f>
        <v>25505.417314766662</v>
      </c>
      <c r="L358" s="3"/>
      <c r="M358" s="45" t="s">
        <v>124</v>
      </c>
    </row>
    <row r="359" spans="1:13" x14ac:dyDescent="0.25">
      <c r="A359" s="74" t="s">
        <v>125</v>
      </c>
      <c r="K359" s="16">
        <f>Motorbenzin!L359+Flybenzin!L359+'Gas-dieselolie'!L359+Petroleum!L359+'JP1'!L359+Fuelolie!L359+Raffinaderigas!L359+LPG!L359+LVN!L359+Petroleumskoks!L359+Orimulsion!I359+Bitumen!L359+Spildol_Smøreolie_MinTerpentin!N359+Spildol_Smøreolie_MinTerpentin!P359+Spildol_Smøreolie_MinTerpentin!R359</f>
        <v>23697.208208766668</v>
      </c>
      <c r="L359" s="3"/>
      <c r="M359" s="45" t="s">
        <v>125</v>
      </c>
    </row>
    <row r="360" spans="1:13" ht="13.8" thickBot="1" x14ac:dyDescent="0.3">
      <c r="A360" s="41" t="s">
        <v>113</v>
      </c>
      <c r="B360"/>
      <c r="C360" s="42"/>
      <c r="D360" s="42"/>
      <c r="E360" s="42"/>
      <c r="F360" s="42"/>
      <c r="G360" s="42"/>
      <c r="H360" s="42"/>
      <c r="I360" s="2"/>
      <c r="J360" s="2"/>
      <c r="K360" s="42">
        <f>Motorbenzin!L360+Flybenzin!L360+'Gas-dieselolie'!L360+Petroleum!L360+'JP1'!L360+Fuelolie!L360+Raffinaderigas!L360+LPG!L360+LVN!L360+Petroleumskoks!L360+Orimulsion!I360+Bitumen!L360+Spildol_Smøreolie_MinTerpentin!N360+Spildol_Smøreolie_MinTerpentin!P360+Spildol_Smøreolie_MinTerpentin!R360</f>
        <v>24235.495592766667</v>
      </c>
      <c r="L360" s="3"/>
      <c r="M360" s="43" t="s">
        <v>113</v>
      </c>
    </row>
    <row r="361" spans="1:13" x14ac:dyDescent="0.25">
      <c r="A361" s="37">
        <v>2016</v>
      </c>
      <c r="B361" s="16"/>
      <c r="K361" s="16"/>
      <c r="L361" s="3"/>
      <c r="M361" s="37">
        <v>2016</v>
      </c>
    </row>
    <row r="362" spans="1:13" x14ac:dyDescent="0.25">
      <c r="A362" s="50" t="s">
        <v>153</v>
      </c>
      <c r="B362" s="16"/>
      <c r="K362" s="16">
        <f>Motorbenzin!L362+Flybenzin!L362+'Gas-dieselolie'!L362+Petroleum!L362+'JP1'!L362+Fuelolie!L362+Raffinaderigas!L362+LPG!L362+LVN!L362+Petroleumskoks!L362+Orimulsion!I362+Bitumen!L362+Spildol_Smøreolie_MinTerpentin!N362+Spildol_Smøreolie_MinTerpentin!P362+Spildol_Smøreolie_MinTerpentin!R362</f>
        <v>22835.199673124996</v>
      </c>
      <c r="L362" s="3"/>
      <c r="M362" s="55" t="s">
        <v>115</v>
      </c>
    </row>
    <row r="363" spans="1:13" x14ac:dyDescent="0.25">
      <c r="A363" s="50" t="s">
        <v>154</v>
      </c>
      <c r="B363" s="16"/>
      <c r="K363" s="16">
        <f>Motorbenzin!L363+Flybenzin!L363+'Gas-dieselolie'!L363+Petroleum!L363+'JP1'!L363+Fuelolie!L363+Raffinaderigas!L363+LPG!L363+LVN!L363+Petroleumskoks!L363+Orimulsion!I363+Bitumen!L363+Spildol_Smøreolie_MinTerpentin!N363+Spildol_Smøreolie_MinTerpentin!P363+Spildol_Smøreolie_MinTerpentin!R363</f>
        <v>22471.735139125005</v>
      </c>
      <c r="L363" s="3"/>
      <c r="M363" s="55" t="s">
        <v>116</v>
      </c>
    </row>
    <row r="364" spans="1:13" x14ac:dyDescent="0.25">
      <c r="A364" s="50" t="s">
        <v>155</v>
      </c>
      <c r="K364" s="16">
        <f>Motorbenzin!L364+Flybenzin!L364+'Gas-dieselolie'!L364+Petroleum!L364+'JP1'!L364+Fuelolie!L364+Raffinaderigas!L364+LPG!L364+LVN!L364+Petroleumskoks!L364+Orimulsion!I364+Bitumen!L364+Spildol_Smøreolie_MinTerpentin!N364+Spildol_Smøreolie_MinTerpentin!P364+Spildol_Smøreolie_MinTerpentin!R364</f>
        <v>24635.905769124998</v>
      </c>
      <c r="L364" s="3"/>
      <c r="M364" s="55" t="s">
        <v>117</v>
      </c>
    </row>
    <row r="365" spans="1:13" x14ac:dyDescent="0.25">
      <c r="A365" s="50" t="s">
        <v>118</v>
      </c>
      <c r="K365" s="16">
        <f>Motorbenzin!L365+Flybenzin!L365+'Gas-dieselolie'!L365+Petroleum!L365+'JP1'!L365+Fuelolie!L365+Raffinaderigas!L365+LPG!L365+LVN!L365+Petroleumskoks!L365+Orimulsion!I365+Bitumen!L365+Spildol_Smøreolie_MinTerpentin!N365+Spildol_Smøreolie_MinTerpentin!P365+Spildol_Smøreolie_MinTerpentin!R365</f>
        <v>23950.723059125005</v>
      </c>
      <c r="L365" s="3"/>
      <c r="M365" s="55" t="s">
        <v>118</v>
      </c>
    </row>
    <row r="366" spans="1:13" x14ac:dyDescent="0.25">
      <c r="A366" s="74" t="s">
        <v>137</v>
      </c>
      <c r="K366" s="16">
        <f>Motorbenzin!L366+Flybenzin!L366+'Gas-dieselolie'!L366+Petroleum!L366+'JP1'!L366+Fuelolie!L366+Raffinaderigas!L366+LPG!L366+LVN!L366+Petroleumskoks!L366+Orimulsion!I366+Bitumen!L366+Spildol_Smøreolie_MinTerpentin!N366+Spildol_Smøreolie_MinTerpentin!P366+Spildol_Smøreolie_MinTerpentin!R366</f>
        <v>25505.980151124997</v>
      </c>
      <c r="L366" s="3"/>
      <c r="M366" s="45" t="s">
        <v>119</v>
      </c>
    </row>
    <row r="367" spans="1:13" x14ac:dyDescent="0.25">
      <c r="A367" s="74" t="s">
        <v>138</v>
      </c>
      <c r="K367" s="16">
        <f>Motorbenzin!L367+Flybenzin!L367+'Gas-dieselolie'!L367+Petroleum!L367+'JP1'!L367+Fuelolie!L367+Raffinaderigas!L367+LPG!L367+LVN!L367+Petroleumskoks!L367+Orimulsion!I367+Bitumen!L367+Spildol_Smøreolie_MinTerpentin!N367+Spildol_Smøreolie_MinTerpentin!P367+Spildol_Smøreolie_MinTerpentin!R367</f>
        <v>25597.819137125003</v>
      </c>
      <c r="L367" s="3"/>
      <c r="M367" s="45" t="s">
        <v>120</v>
      </c>
    </row>
    <row r="368" spans="1:13" x14ac:dyDescent="0.25">
      <c r="A368" s="50" t="s">
        <v>129</v>
      </c>
      <c r="K368" s="16">
        <f>Motorbenzin!L368+Flybenzin!L368+'Gas-dieselolie'!L368+Petroleum!L368+'JP1'!L368+Fuelolie!L368+Raffinaderigas!L368+LPG!L368+LVN!L368+Petroleumskoks!L368+Orimulsion!I368+Bitumen!L368+Spildol_Smøreolie_MinTerpentin!N368+Spildol_Smøreolie_MinTerpentin!P368+Spildol_Smøreolie_MinTerpentin!R368</f>
        <v>24098.284837125</v>
      </c>
      <c r="L368" s="3"/>
      <c r="M368" s="55" t="s">
        <v>121</v>
      </c>
    </row>
    <row r="369" spans="1:13" x14ac:dyDescent="0.25">
      <c r="A369" s="50" t="s">
        <v>122</v>
      </c>
      <c r="K369" s="16">
        <f>Motorbenzin!L369+Flybenzin!L369+'Gas-dieselolie'!L369+Petroleum!L369+'JP1'!L369+Fuelolie!L369+Raffinaderigas!L369+LPG!L369+LVN!L369+Petroleumskoks!L369+Orimulsion!I369+Bitumen!L369+Spildol_Smøreolie_MinTerpentin!N369+Spildol_Smøreolie_MinTerpentin!P369+Spildol_Smøreolie_MinTerpentin!R369</f>
        <v>27198.047447125002</v>
      </c>
      <c r="L369" s="3"/>
      <c r="M369" s="55" t="s">
        <v>122</v>
      </c>
    </row>
    <row r="370" spans="1:13" x14ac:dyDescent="0.25">
      <c r="A370" s="50" t="s">
        <v>123</v>
      </c>
      <c r="K370" s="16">
        <f>Motorbenzin!L370+Flybenzin!L370+'Gas-dieselolie'!L370+Petroleum!L370+'JP1'!L370+Fuelolie!L370+Raffinaderigas!L370+LPG!L370+LVN!L370+Petroleumskoks!L370+Orimulsion!I370+Bitumen!L370+Spildol_Smøreolie_MinTerpentin!N370+Spildol_Smøreolie_MinTerpentin!P370+Spildol_Smøreolie_MinTerpentin!R370</f>
        <v>26951.930297125007</v>
      </c>
      <c r="L370" s="3"/>
      <c r="M370" s="55" t="s">
        <v>123</v>
      </c>
    </row>
    <row r="371" spans="1:13" x14ac:dyDescent="0.25">
      <c r="A371" s="50" t="s">
        <v>131</v>
      </c>
      <c r="K371" s="16">
        <f>Motorbenzin!L371+Flybenzin!L371+'Gas-dieselolie'!L371+Petroleum!L371+'JP1'!L371+Fuelolie!L371+Raffinaderigas!L371+LPG!L371+LVN!L371+Petroleumskoks!L371+Orimulsion!I371+Bitumen!L371+Spildol_Smøreolie_MinTerpentin!N371+Spildol_Smøreolie_MinTerpentin!P371+Spildol_Smøreolie_MinTerpentin!R371</f>
        <v>26103.818463125001</v>
      </c>
      <c r="L371" s="3"/>
      <c r="M371" s="45" t="s">
        <v>124</v>
      </c>
    </row>
    <row r="372" spans="1:13" x14ac:dyDescent="0.25">
      <c r="A372" s="50" t="s">
        <v>125</v>
      </c>
      <c r="K372" s="16">
        <f>Motorbenzin!L372+Flybenzin!L372+'Gas-dieselolie'!L372+Petroleum!L372+'JP1'!L372+Fuelolie!L372+Raffinaderigas!L372+LPG!L372+LVN!L372+Petroleumskoks!L372+Orimulsion!I372+Bitumen!L372+Spildol_Smøreolie_MinTerpentin!N372+Spildol_Smøreolie_MinTerpentin!P372+Spildol_Smøreolie_MinTerpentin!R372</f>
        <v>26024.969639125</v>
      </c>
      <c r="L372" s="3"/>
      <c r="M372" s="45" t="s">
        <v>125</v>
      </c>
    </row>
    <row r="373" spans="1:13" ht="13.8" thickBot="1" x14ac:dyDescent="0.3">
      <c r="A373" s="41" t="s">
        <v>113</v>
      </c>
      <c r="B373"/>
      <c r="C373" s="42"/>
      <c r="D373" s="42"/>
      <c r="E373" s="42"/>
      <c r="F373" s="42"/>
      <c r="G373" s="42"/>
      <c r="H373" s="42"/>
      <c r="I373" s="2"/>
      <c r="J373" s="2"/>
      <c r="K373" s="42">
        <f>Motorbenzin!L373+Flybenzin!L373+'Gas-dieselolie'!L373+Petroleum!L373+'JP1'!L373+Fuelolie!L373+Raffinaderigas!L373+LPG!L373+LVN!L373+Petroleumskoks!L373+Orimulsion!I373+Bitumen!L373+Spildol_Smøreolie_MinTerpentin!N373+Spildol_Smøreolie_MinTerpentin!P373+Spildol_Smøreolie_MinTerpentin!R373</f>
        <v>24524.562177124997</v>
      </c>
      <c r="L373" s="3"/>
      <c r="M373" s="43" t="s">
        <v>113</v>
      </c>
    </row>
    <row r="374" spans="1:13" x14ac:dyDescent="0.25">
      <c r="A374" s="37">
        <v>2017</v>
      </c>
      <c r="B374" s="16"/>
      <c r="K374" s="16"/>
      <c r="L374" s="3"/>
      <c r="M374" s="37">
        <v>2017</v>
      </c>
    </row>
    <row r="375" spans="1:13" x14ac:dyDescent="0.25">
      <c r="A375" s="50" t="s">
        <v>153</v>
      </c>
      <c r="K375" s="16">
        <f>Motorbenzin!L375+Flybenzin!L375+'Gas-dieselolie'!L375+Petroleum!L375+'JP1'!L375+Fuelolie!L375+Raffinaderigas!L375+LPG!L375+LVN!L375+Petroleumskoks!L375+Orimulsion!I375+Bitumen!L375+Spildol_Smøreolie_MinTerpentin!N375+Spildol_Smøreolie_MinTerpentin!P375+Spildol_Smøreolie_MinTerpentin!R375</f>
        <v>23718.752609333329</v>
      </c>
      <c r="L375" s="3"/>
      <c r="M375" s="55" t="s">
        <v>115</v>
      </c>
    </row>
    <row r="376" spans="1:13" x14ac:dyDescent="0.25">
      <c r="A376" s="50" t="s">
        <v>154</v>
      </c>
      <c r="K376" s="16">
        <f>Motorbenzin!L376+Flybenzin!L376+'Gas-dieselolie'!L376+Petroleum!L376+'JP1'!L376+Fuelolie!L376+Raffinaderigas!L376+LPG!L376+LVN!L376+Petroleumskoks!L376+Orimulsion!I376+Bitumen!L376+Spildol_Smøreolie_MinTerpentin!N376+Spildol_Smøreolie_MinTerpentin!P376+Spildol_Smøreolie_MinTerpentin!R376</f>
        <v>21713.932723333328</v>
      </c>
      <c r="L376" s="3"/>
      <c r="M376" s="55" t="s">
        <v>116</v>
      </c>
    </row>
    <row r="377" spans="1:13" x14ac:dyDescent="0.25">
      <c r="A377" s="50" t="s">
        <v>155</v>
      </c>
      <c r="K377" s="16">
        <f>Motorbenzin!L377+Flybenzin!L377+'Gas-dieselolie'!L377+Petroleum!L377+'JP1'!L377+Fuelolie!L377+Raffinaderigas!L377+LPG!L377+LVN!L377+Petroleumskoks!L377+Orimulsion!I377+Bitumen!L377+Spildol_Smøreolie_MinTerpentin!N377+Spildol_Smøreolie_MinTerpentin!P377+Spildol_Smøreolie_MinTerpentin!R377</f>
        <v>26277.740967333331</v>
      </c>
      <c r="L377" s="3"/>
      <c r="M377" s="55" t="s">
        <v>117</v>
      </c>
    </row>
    <row r="378" spans="1:13" x14ac:dyDescent="0.25">
      <c r="A378" s="50" t="s">
        <v>118</v>
      </c>
      <c r="K378" s="16">
        <f>Motorbenzin!L378+Flybenzin!L378+'Gas-dieselolie'!L378+Petroleum!L378+'JP1'!L378+Fuelolie!L378+Raffinaderigas!L378+LPG!L378+LVN!L378+Petroleumskoks!L378+Orimulsion!I378+Bitumen!L378+Spildol_Smøreolie_MinTerpentin!N378+Spildol_Smøreolie_MinTerpentin!P378+Spildol_Smøreolie_MinTerpentin!R378</f>
        <v>23736.935667333335</v>
      </c>
      <c r="L378" s="3"/>
      <c r="M378" s="80" t="s">
        <v>118</v>
      </c>
    </row>
    <row r="379" spans="1:13" x14ac:dyDescent="0.25">
      <c r="A379" s="50" t="s">
        <v>137</v>
      </c>
      <c r="K379" s="16">
        <f>Motorbenzin!L379+Flybenzin!L379+'Gas-dieselolie'!L379+Petroleum!L379+'JP1'!L379+Fuelolie!L379+Raffinaderigas!L379+LPG!L379+LVN!L379+Petroleumskoks!L379+Orimulsion!I379+Bitumen!L379+Spildol_Smøreolie_MinTerpentin!N379+Spildol_Smøreolie_MinTerpentin!P379+Spildol_Smøreolie_MinTerpentin!R379</f>
        <v>26815.547493333335</v>
      </c>
      <c r="L379" s="3"/>
      <c r="M379" s="80" t="s">
        <v>119</v>
      </c>
    </row>
    <row r="380" spans="1:13" x14ac:dyDescent="0.25">
      <c r="A380" s="50" t="s">
        <v>138</v>
      </c>
      <c r="K380" s="16">
        <f>Motorbenzin!L380+Flybenzin!L380+'Gas-dieselolie'!L380+Petroleum!L380+'JP1'!L380+Fuelolie!L380+Raffinaderigas!L380+LPG!L380+LVN!L380+Petroleumskoks!L380+Orimulsion!I380+Bitumen!L380+Spildol_Smøreolie_MinTerpentin!N380+Spildol_Smøreolie_MinTerpentin!P380+Spildol_Smøreolie_MinTerpentin!R380</f>
        <v>26579.540229333328</v>
      </c>
      <c r="L380" s="3"/>
      <c r="M380" s="80" t="s">
        <v>120</v>
      </c>
    </row>
    <row r="381" spans="1:13" x14ac:dyDescent="0.25">
      <c r="A381" s="50" t="s">
        <v>129</v>
      </c>
      <c r="K381" s="16">
        <f>Motorbenzin!L381+Flybenzin!L381+'Gas-dieselolie'!L381+Petroleum!L381+'JP1'!L381+Fuelolie!L381+Raffinaderigas!L381+LPG!L381+LVN!L381+Petroleumskoks!L381+Orimulsion!I381+Bitumen!L381+Spildol_Smøreolie_MinTerpentin!N381+Spildol_Smøreolie_MinTerpentin!P381+Spildol_Smøreolie_MinTerpentin!R381</f>
        <v>25514.468619333329</v>
      </c>
      <c r="L381" s="3"/>
      <c r="M381" s="80" t="s">
        <v>121</v>
      </c>
    </row>
    <row r="382" spans="1:13" x14ac:dyDescent="0.25">
      <c r="A382" s="50" t="s">
        <v>122</v>
      </c>
      <c r="K382" s="16">
        <f>Motorbenzin!L382+Flybenzin!L382+'Gas-dieselolie'!L382+Petroleum!L382+'JP1'!L382+Fuelolie!L382+Raffinaderigas!L382+LPG!L382+LVN!L382+Petroleumskoks!L382+Orimulsion!I382+Bitumen!L382+Spildol_Smøreolie_MinTerpentin!N382+Spildol_Smøreolie_MinTerpentin!P382+Spildol_Smøreolie_MinTerpentin!R382</f>
        <v>25573.496581333333</v>
      </c>
      <c r="L382" s="3"/>
      <c r="M382" s="80" t="s">
        <v>122</v>
      </c>
    </row>
    <row r="383" spans="1:13" x14ac:dyDescent="0.25">
      <c r="A383" s="50" t="s">
        <v>123</v>
      </c>
      <c r="K383" s="16">
        <f>Motorbenzin!L383+Flybenzin!L383+'Gas-dieselolie'!L383+Petroleum!L383+'JP1'!L383+Fuelolie!L383+Raffinaderigas!L383+LPG!L383+LVN!L383+Petroleumskoks!L383+Orimulsion!I383+Bitumen!L383+Spildol_Smøreolie_MinTerpentin!N383+Spildol_Smøreolie_MinTerpentin!P383+Spildol_Smøreolie_MinTerpentin!R383</f>
        <v>26071.317159333332</v>
      </c>
      <c r="L383" s="3"/>
      <c r="M383" s="80" t="s">
        <v>123</v>
      </c>
    </row>
    <row r="384" spans="1:13" x14ac:dyDescent="0.25">
      <c r="A384" s="50" t="s">
        <v>131</v>
      </c>
      <c r="K384" s="16">
        <f>Motorbenzin!L384+Flybenzin!L384+'Gas-dieselolie'!L384+Petroleum!L384+'JP1'!L384+Fuelolie!L384+Raffinaderigas!L384+LPG!L384+LVN!L384+Petroleumskoks!L384+Orimulsion!I384+Bitumen!L384+Spildol_Smøreolie_MinTerpentin!N384+Spildol_Smøreolie_MinTerpentin!P384+Spildol_Smøreolie_MinTerpentin!R384</f>
        <v>27301.865547333335</v>
      </c>
      <c r="L384" s="3"/>
      <c r="M384" s="80" t="s">
        <v>124</v>
      </c>
    </row>
    <row r="385" spans="1:13" x14ac:dyDescent="0.25">
      <c r="A385" s="50" t="s">
        <v>125</v>
      </c>
      <c r="K385" s="16">
        <f>Motorbenzin!L385+Flybenzin!L385+'Gas-dieselolie'!L385+Petroleum!L385+'JP1'!L385+Fuelolie!L385+Raffinaderigas!L385+LPG!L385+LVN!L385+Petroleumskoks!L385+Orimulsion!I385+Bitumen!L385+Spildol_Smøreolie_MinTerpentin!N385+Spildol_Smøreolie_MinTerpentin!P385+Spildol_Smøreolie_MinTerpentin!R385</f>
        <v>27075.442157333331</v>
      </c>
      <c r="L385" s="3"/>
      <c r="M385" s="80" t="s">
        <v>125</v>
      </c>
    </row>
    <row r="386" spans="1:13" ht="13.8" thickBot="1" x14ac:dyDescent="0.3">
      <c r="A386" s="41" t="s">
        <v>113</v>
      </c>
      <c r="B386"/>
      <c r="C386" s="42"/>
      <c r="D386" s="42"/>
      <c r="E386" s="42"/>
      <c r="F386" s="42"/>
      <c r="G386" s="42"/>
      <c r="H386" s="42"/>
      <c r="I386" s="2"/>
      <c r="J386" s="2"/>
      <c r="K386" s="42">
        <f>Motorbenzin!L386+Flybenzin!L386+'Gas-dieselolie'!L386+Petroleum!L386+'JP1'!L386+Fuelolie!L386+Raffinaderigas!L386+LPG!L386+LVN!L386+Petroleumskoks!L386+Orimulsion!I386+Bitumen!L386+Spildol_Smøreolie_MinTerpentin!N386+Spildol_Smøreolie_MinTerpentin!P386+Spildol_Smøreolie_MinTerpentin!R386</f>
        <v>24916.204363333334</v>
      </c>
      <c r="L386" s="3"/>
      <c r="M386" s="43" t="s">
        <v>113</v>
      </c>
    </row>
    <row r="387" spans="1:13" x14ac:dyDescent="0.25">
      <c r="A387" s="37">
        <v>2018</v>
      </c>
      <c r="B387" s="16"/>
      <c r="K387" s="16"/>
      <c r="L387" s="3"/>
      <c r="M387" s="37">
        <v>2018</v>
      </c>
    </row>
    <row r="388" spans="1:13" x14ac:dyDescent="0.25">
      <c r="A388" s="50" t="s">
        <v>153</v>
      </c>
      <c r="K388" s="16">
        <f>Motorbenzin!L388+Flybenzin!L388+'Gas-dieselolie'!L388+Petroleum!L388+'JP1'!L388+Fuelolie!L388+Raffinaderigas!L388+LPG!L388+LVN!L388+Petroleumskoks!L388+Orimulsion!I388+Bitumen!L388+Spildol_Smøreolie_MinTerpentin!N388+Spildol_Smøreolie_MinTerpentin!P388+Spildol_Smøreolie_MinTerpentin!R388</f>
        <v>23687.737763016663</v>
      </c>
      <c r="L388" s="3"/>
      <c r="M388" s="55" t="s">
        <v>115</v>
      </c>
    </row>
    <row r="389" spans="1:13" x14ac:dyDescent="0.25">
      <c r="A389" s="50" t="s">
        <v>154</v>
      </c>
      <c r="K389" s="16">
        <f>Motorbenzin!L389+Flybenzin!L389+'Gas-dieselolie'!L389+Petroleum!L389+'JP1'!L389+Fuelolie!L389+Raffinaderigas!L389+LPG!L389+LVN!L389+Petroleumskoks!L389+Orimulsion!I389+Bitumen!L389+Spildol_Smøreolie_MinTerpentin!N389+Spildol_Smøreolie_MinTerpentin!P389+Spildol_Smøreolie_MinTerpentin!R389</f>
        <v>23092.007235016667</v>
      </c>
      <c r="L389" s="3"/>
      <c r="M389" s="80" t="s">
        <v>116</v>
      </c>
    </row>
    <row r="390" spans="1:13" x14ac:dyDescent="0.25">
      <c r="A390" s="50" t="s">
        <v>155</v>
      </c>
      <c r="K390" s="16">
        <f>Motorbenzin!L390+Flybenzin!L390+'Gas-dieselolie'!L390+Petroleum!L390+'JP1'!L390+Fuelolie!L390+Raffinaderigas!L390+LPG!L390+LVN!L390+Petroleumskoks!L390+Orimulsion!I390+Bitumen!L390+Spildol_Smøreolie_MinTerpentin!N390+Spildol_Smøreolie_MinTerpentin!P390+Spildol_Smøreolie_MinTerpentin!R390</f>
        <v>25714.943875016666</v>
      </c>
      <c r="L390" s="3"/>
      <c r="M390" s="80" t="s">
        <v>117</v>
      </c>
    </row>
    <row r="391" spans="1:13" x14ac:dyDescent="0.25">
      <c r="A391" s="50" t="s">
        <v>118</v>
      </c>
      <c r="K391" s="16">
        <f>Motorbenzin!L391+Flybenzin!L391+'Gas-dieselolie'!L391+Petroleum!L391+'JP1'!L391+Fuelolie!L391+Raffinaderigas!L391+LPG!L391+LVN!L391+Petroleumskoks!L391+Orimulsion!I391+Bitumen!L391+Spildol_Smøreolie_MinTerpentin!N391+Spildol_Smøreolie_MinTerpentin!P391+Spildol_Smøreolie_MinTerpentin!R391</f>
        <v>25468.855993016667</v>
      </c>
      <c r="L391" s="3"/>
      <c r="M391" s="80" t="s">
        <v>118</v>
      </c>
    </row>
    <row r="392" spans="1:13" x14ac:dyDescent="0.25">
      <c r="A392" s="50" t="s">
        <v>137</v>
      </c>
      <c r="K392" s="16">
        <f>Motorbenzin!L392+Flybenzin!L392+'Gas-dieselolie'!L392+Petroleum!L392+'JP1'!L392+Fuelolie!L392+Raffinaderigas!L392+LPG!L392+LVN!L392+Petroleumskoks!L392+Orimulsion!I392+Bitumen!L392+Spildol_Smøreolie_MinTerpentin!N392+Spildol_Smøreolie_MinTerpentin!P392+Spildol_Smøreolie_MinTerpentin!R392</f>
        <v>25468.855993016667</v>
      </c>
      <c r="L392" s="3"/>
      <c r="M392" s="80" t="s">
        <v>119</v>
      </c>
    </row>
    <row r="393" spans="1:13" x14ac:dyDescent="0.25">
      <c r="A393" s="50" t="s">
        <v>138</v>
      </c>
      <c r="K393" s="16">
        <f>Motorbenzin!L393+Flybenzin!L393+'Gas-dieselolie'!L393+Petroleum!L393+'JP1'!L393+Fuelolie!L393+Raffinaderigas!L393+LPG!L393+LVN!L393+Petroleumskoks!L393+Orimulsion!I393+Bitumen!L393+Spildol_Smøreolie_MinTerpentin!N393+Spildol_Smøreolie_MinTerpentin!P393+Spildol_Smøreolie_MinTerpentin!R393</f>
        <v>24065.118539016665</v>
      </c>
      <c r="L393" s="3"/>
      <c r="M393" s="80" t="s">
        <v>120</v>
      </c>
    </row>
    <row r="394" spans="1:13" x14ac:dyDescent="0.25">
      <c r="A394" s="50" t="s">
        <v>129</v>
      </c>
      <c r="K394" s="16">
        <f>Motorbenzin!L394+Flybenzin!L394+'Gas-dieselolie'!L394+Petroleum!L394+'JP1'!L394+Fuelolie!L394+Raffinaderigas!L394+LPG!L394+LVN!L394+Petroleumskoks!L394+Orimulsion!I394+Bitumen!L394+Spildol_Smøreolie_MinTerpentin!N394+Spildol_Smøreolie_MinTerpentin!P394+Spildol_Smøreolie_MinTerpentin!R394</f>
        <v>25713.148069016668</v>
      </c>
      <c r="L394" s="3"/>
      <c r="M394" s="80" t="s">
        <v>121</v>
      </c>
    </row>
    <row r="395" spans="1:13" x14ac:dyDescent="0.25">
      <c r="A395" s="50" t="s">
        <v>122</v>
      </c>
      <c r="K395" s="16">
        <f>Motorbenzin!L395+Flybenzin!L395+'Gas-dieselolie'!L395+Petroleum!L395+'JP1'!L395+Fuelolie!L395+Raffinaderigas!L395+LPG!L395+LVN!L395+Petroleumskoks!L395+Orimulsion!I395+Bitumen!L395+Spildol_Smøreolie_MinTerpentin!N395+Spildol_Smøreolie_MinTerpentin!P395+Spildol_Smøreolie_MinTerpentin!R395</f>
        <v>26941.483647016667</v>
      </c>
      <c r="L395" s="3"/>
      <c r="M395" s="80" t="s">
        <v>122</v>
      </c>
    </row>
    <row r="396" spans="1:13" x14ac:dyDescent="0.25">
      <c r="A396" s="50" t="s">
        <v>123</v>
      </c>
      <c r="K396" s="16">
        <f>Motorbenzin!L396+Flybenzin!L396+'Gas-dieselolie'!L396+Petroleum!L396+'JP1'!L396+Fuelolie!L396+Raffinaderigas!L396+LPG!L396+LVN!L396+Petroleumskoks!L396+Orimulsion!I396+Bitumen!L396+Spildol_Smøreolie_MinTerpentin!N396+Spildol_Smøreolie_MinTerpentin!P396+Spildol_Smøreolie_MinTerpentin!R396</f>
        <v>25078.662299016665</v>
      </c>
      <c r="L396" s="3"/>
      <c r="M396" s="80" t="s">
        <v>123</v>
      </c>
    </row>
    <row r="397" spans="1:13" x14ac:dyDescent="0.25">
      <c r="A397" s="50" t="s">
        <v>131</v>
      </c>
      <c r="K397" s="16">
        <f>Motorbenzin!L397+Flybenzin!L397+'Gas-dieselolie'!L397+Petroleum!L397+'JP1'!L397+Fuelolie!L397+Raffinaderigas!L397+LPG!L397+LVN!L397+Petroleumskoks!L397+Orimulsion!I397+Bitumen!L397+Spildol_Smøreolie_MinTerpentin!N397+Spildol_Smøreolie_MinTerpentin!P397+Spildol_Smøreolie_MinTerpentin!R397</f>
        <v>28365.225485016672</v>
      </c>
      <c r="L397" s="3"/>
      <c r="M397" s="80" t="s">
        <v>124</v>
      </c>
    </row>
    <row r="398" spans="1:13" x14ac:dyDescent="0.25">
      <c r="A398" s="74" t="s">
        <v>125</v>
      </c>
      <c r="K398" s="16">
        <f>Motorbenzin!L398+Flybenzin!L398+'Gas-dieselolie'!L398+Petroleum!L398+'JP1'!L398+Fuelolie!L398+Raffinaderigas!L398+LPG!L398+LVN!L398+Petroleumskoks!L398+Orimulsion!I398+Bitumen!L398+Spildol_Smøreolie_MinTerpentin!N398+Spildol_Smøreolie_MinTerpentin!P398+Spildol_Smøreolie_MinTerpentin!R398</f>
        <v>26641.576789016664</v>
      </c>
      <c r="L398" s="3"/>
      <c r="M398" s="81" t="s">
        <v>125</v>
      </c>
    </row>
    <row r="399" spans="1:13" ht="13.8" thickBot="1" x14ac:dyDescent="0.3">
      <c r="A399" s="41" t="s">
        <v>113</v>
      </c>
      <c r="B399"/>
      <c r="C399" s="42"/>
      <c r="D399" s="42"/>
      <c r="E399" s="42"/>
      <c r="F399" s="42"/>
      <c r="G399" s="42"/>
      <c r="H399" s="42"/>
      <c r="I399" s="2"/>
      <c r="J399" s="2"/>
      <c r="K399" s="42">
        <f>Motorbenzin!L399+Flybenzin!L399+'Gas-dieselolie'!L399+Petroleum!L399+'JP1'!L399+Fuelolie!L399+Raffinaderigas!L399+LPG!L399+LVN!L399+Petroleumskoks!L399+Orimulsion!I399+Bitumen!L399+Spildol_Smøreolie_MinTerpentin!N399+Spildol_Smøreolie_MinTerpentin!P399+Spildol_Smøreolie_MinTerpentin!R399</f>
        <v>24686.736549016667</v>
      </c>
      <c r="L399" s="3"/>
      <c r="M399" s="43" t="s">
        <v>113</v>
      </c>
    </row>
    <row r="400" spans="1:13" x14ac:dyDescent="0.25">
      <c r="A400" s="37">
        <v>2019</v>
      </c>
      <c r="B400" s="16"/>
      <c r="K400" s="16"/>
      <c r="L400" s="3"/>
      <c r="M400" s="37">
        <v>2019</v>
      </c>
    </row>
    <row r="401" spans="1:13" x14ac:dyDescent="0.25">
      <c r="A401" s="50" t="s">
        <v>153</v>
      </c>
      <c r="K401" s="16">
        <f>Motorbenzin!L401+Flybenzin!L401+'Gas-dieselolie'!L401+Petroleum!L401+'JP1'!L401+Fuelolie!L401+Raffinaderigas!L401+LPG!L401+LVN!L401+Petroleumskoks!L401+Orimulsion!I401+Bitumen!L401+Spildol_Smøreolie_MinTerpentin!N401+Spildol_Smøreolie_MinTerpentin!P401+Spildol_Smøreolie_MinTerpentin!R401</f>
        <v>24797.91356954167</v>
      </c>
      <c r="L401" s="3"/>
      <c r="M401" s="55" t="s">
        <v>115</v>
      </c>
    </row>
    <row r="402" spans="1:13" x14ac:dyDescent="0.25">
      <c r="A402" s="50" t="s">
        <v>154</v>
      </c>
      <c r="K402" s="16">
        <f>Motorbenzin!L402+Flybenzin!L402+'Gas-dieselolie'!L402+Petroleum!L402+'JP1'!L402+Fuelolie!L402+Raffinaderigas!L402+LPG!L402+LVN!L402+Petroleumskoks!L402+Orimulsion!I402+Bitumen!L402+Spildol_Smøreolie_MinTerpentin!N402+Spildol_Smøreolie_MinTerpentin!P402+Spildol_Smøreolie_MinTerpentin!R402</f>
        <v>21994.827747541665</v>
      </c>
      <c r="L402" s="3"/>
      <c r="M402" s="55" t="s">
        <v>116</v>
      </c>
    </row>
    <row r="403" spans="1:13" x14ac:dyDescent="0.25">
      <c r="A403" s="50" t="s">
        <v>155</v>
      </c>
      <c r="K403" s="16">
        <f>Motorbenzin!L403+Flybenzin!L403+'Gas-dieselolie'!L403+Petroleum!L403+'JP1'!L403+Fuelolie!L403+Raffinaderigas!L403+LPG!L403+LVN!L403+Petroleumskoks!L403+Orimulsion!I403+Bitumen!L403+Spildol_Smøreolie_MinTerpentin!N403+Spildol_Smøreolie_MinTerpentin!P403+Spildol_Smøreolie_MinTerpentin!R403</f>
        <v>24921.890261541666</v>
      </c>
      <c r="L403" s="3"/>
      <c r="M403" s="55" t="s">
        <v>117</v>
      </c>
    </row>
    <row r="404" spans="1:13" x14ac:dyDescent="0.25">
      <c r="A404" s="50" t="s">
        <v>118</v>
      </c>
      <c r="K404" s="16">
        <f>Motorbenzin!L404+Flybenzin!L404+'Gas-dieselolie'!L404+Petroleum!L404+'JP1'!L404+Fuelolie!L404+Raffinaderigas!L404+LPG!L404+LVN!L404+Petroleumskoks!L404+Orimulsion!I404+Bitumen!L404+Spildol_Smøreolie_MinTerpentin!N404+Spildol_Smøreolie_MinTerpentin!P404+Spildol_Smøreolie_MinTerpentin!R404</f>
        <v>26501.30141354166</v>
      </c>
      <c r="L404" s="3"/>
      <c r="M404" s="80" t="s">
        <v>118</v>
      </c>
    </row>
    <row r="405" spans="1:13" x14ac:dyDescent="0.25">
      <c r="A405" s="50" t="s">
        <v>137</v>
      </c>
      <c r="K405" s="16">
        <f>Motorbenzin!L405+Flybenzin!L405+'Gas-dieselolie'!L405+Petroleum!L405+'JP1'!L405+Fuelolie!L405+Raffinaderigas!L405+LPG!L405+LVN!L405+Petroleumskoks!L405+Orimulsion!I405+Bitumen!L405+Spildol_Smøreolie_MinTerpentin!N405+Spildol_Smøreolie_MinTerpentin!P405+Spildol_Smøreolie_MinTerpentin!R405</f>
        <v>29857.40697154167</v>
      </c>
      <c r="L405" s="3"/>
      <c r="M405" s="80" t="s">
        <v>119</v>
      </c>
    </row>
    <row r="406" spans="1:13" x14ac:dyDescent="0.25">
      <c r="A406" s="50" t="s">
        <v>138</v>
      </c>
      <c r="K406" s="16">
        <f>Motorbenzin!L406+Flybenzin!L406+'Gas-dieselolie'!L406+Petroleum!L406+'JP1'!L406+Fuelolie!L406+Raffinaderigas!L406+LPG!L406+LVN!L406+Petroleumskoks!L406+Orimulsion!I406+Bitumen!L406+Spildol_Smøreolie_MinTerpentin!N406+Spildol_Smøreolie_MinTerpentin!P406+Spildol_Smøreolie_MinTerpentin!R406</f>
        <v>27848.304447541661</v>
      </c>
      <c r="L406" s="3"/>
      <c r="M406" s="81" t="s">
        <v>120</v>
      </c>
    </row>
    <row r="407" spans="1:13" x14ac:dyDescent="0.25">
      <c r="A407" s="50" t="s">
        <v>129</v>
      </c>
      <c r="K407" s="16">
        <f>Motorbenzin!L407+Flybenzin!L407+'Gas-dieselolie'!L407+Petroleum!L407+'JP1'!L407+Fuelolie!L407+Raffinaderigas!L407+LPG!L407+LVN!L407+Petroleumskoks!L407+Orimulsion!I407+Bitumen!L407+Spildol_Smøreolie_MinTerpentin!N407+Spildol_Smøreolie_MinTerpentin!P407+Spildol_Smøreolie_MinTerpentin!R407</f>
        <v>25618.368791541663</v>
      </c>
      <c r="L407" s="3"/>
      <c r="M407" s="80" t="s">
        <v>121</v>
      </c>
    </row>
    <row r="408" spans="1:13" x14ac:dyDescent="0.25">
      <c r="A408" s="50" t="s">
        <v>122</v>
      </c>
      <c r="K408" s="16">
        <f>Motorbenzin!L408+Flybenzin!L408+'Gas-dieselolie'!L408+Petroleum!L408+'JP1'!L408+Fuelolie!L408+Raffinaderigas!L408+LPG!L408+LVN!L408+Petroleumskoks!L408+Orimulsion!I408+Bitumen!L408+Spildol_Smøreolie_MinTerpentin!N408+Spildol_Smøreolie_MinTerpentin!P408+Spildol_Smøreolie_MinTerpentin!R408</f>
        <v>27500.648481541666</v>
      </c>
      <c r="L408" s="3"/>
      <c r="M408" s="80" t="s">
        <v>122</v>
      </c>
    </row>
    <row r="409" spans="1:13" x14ac:dyDescent="0.25">
      <c r="A409" s="50" t="s">
        <v>123</v>
      </c>
      <c r="K409" s="16">
        <f>Motorbenzin!L409+Flybenzin!L409+'Gas-dieselolie'!L409+Petroleum!L409+'JP1'!L409+Fuelolie!L409+Raffinaderigas!L409+LPG!L409+LVN!L409+Petroleumskoks!L409+Orimulsion!I409+Bitumen!L409+Spildol_Smøreolie_MinTerpentin!N409+Spildol_Smøreolie_MinTerpentin!P409+Spildol_Smøreolie_MinTerpentin!R409</f>
        <v>25506.058357541668</v>
      </c>
      <c r="L409" s="3"/>
      <c r="M409" s="80" t="s">
        <v>123</v>
      </c>
    </row>
    <row r="410" spans="1:13" x14ac:dyDescent="0.25">
      <c r="A410" s="50" t="s">
        <v>131</v>
      </c>
      <c r="K410" s="16">
        <f>Motorbenzin!L410+Flybenzin!L410+'Gas-dieselolie'!L410+Petroleum!L410+'JP1'!L410+Fuelolie!L410+Raffinaderigas!L410+LPG!L410+LVN!L410+Petroleumskoks!L410+Orimulsion!I410+Bitumen!L410+Spildol_Smøreolie_MinTerpentin!N410+Spildol_Smøreolie_MinTerpentin!P410+Spildol_Smøreolie_MinTerpentin!R410</f>
        <v>27527.984921541669</v>
      </c>
      <c r="L410" s="3"/>
      <c r="M410" s="80" t="s">
        <v>124</v>
      </c>
    </row>
    <row r="411" spans="1:13" x14ac:dyDescent="0.25">
      <c r="A411" s="50" t="s">
        <v>125</v>
      </c>
      <c r="K411" s="16">
        <f>Motorbenzin!L411+Flybenzin!L411+'Gas-dieselolie'!L411+Petroleum!L411+'JP1'!L411+Fuelolie!L411+Raffinaderigas!L411+LPG!L411+LVN!L411+Petroleumskoks!L411+Orimulsion!I411+Bitumen!L411+Spildol_Smøreolie_MinTerpentin!N411+Spildol_Smøreolie_MinTerpentin!P411+Spildol_Smøreolie_MinTerpentin!R411</f>
        <v>25348.861013541664</v>
      </c>
      <c r="L411" s="3"/>
      <c r="M411" s="81" t="s">
        <v>125</v>
      </c>
    </row>
    <row r="412" spans="1:13" ht="13.8" thickBot="1" x14ac:dyDescent="0.3">
      <c r="A412" s="41" t="s">
        <v>113</v>
      </c>
      <c r="B412"/>
      <c r="C412" s="42"/>
      <c r="D412" s="42"/>
      <c r="E412" s="42"/>
      <c r="F412" s="42"/>
      <c r="G412" s="42"/>
      <c r="H412" s="42"/>
      <c r="I412" s="2"/>
      <c r="J412" s="2"/>
      <c r="K412" s="42">
        <f>Motorbenzin!L412+Flybenzin!L412+'Gas-dieselolie'!L412+Petroleum!L412+'JP1'!L412+Fuelolie!L412+Raffinaderigas!L412+LPG!L412+LVN!L412+Petroleumskoks!L412+Orimulsion!I412+Bitumen!L412+Spildol_Smøreolie_MinTerpentin!N412+Spildol_Smøreolie_MinTerpentin!P412+Spildol_Smøreolie_MinTerpentin!R412</f>
        <v>24296.808111541664</v>
      </c>
      <c r="L412" s="3"/>
      <c r="M412" s="43" t="s">
        <v>113</v>
      </c>
    </row>
    <row r="413" spans="1:13" x14ac:dyDescent="0.25">
      <c r="A413" s="37">
        <v>2020</v>
      </c>
      <c r="B413" s="16"/>
      <c r="K413" s="16"/>
      <c r="L413" s="3"/>
      <c r="M413" s="37">
        <v>2020</v>
      </c>
    </row>
    <row r="414" spans="1:13" x14ac:dyDescent="0.25">
      <c r="A414" s="50" t="s">
        <v>153</v>
      </c>
      <c r="K414" s="16">
        <f>Motorbenzin!L414+Flybenzin!L414+'Gas-dieselolie'!L414+Petroleum!L414+'JP1'!L414+Fuelolie!L414+Raffinaderigas!L414+LPG!L414+LVN!L414+Petroleumskoks!L414+Orimulsion!I414+Bitumen!L414+Spildol_Smøreolie_MinTerpentin!N414+Spildol_Smøreolie_MinTerpentin!P414+Spildol_Smøreolie_MinTerpentin!R414</f>
        <v>23173.473857999998</v>
      </c>
      <c r="L414" s="3"/>
      <c r="M414" s="55" t="s">
        <v>115</v>
      </c>
    </row>
    <row r="415" spans="1:13" ht="14.1" customHeight="1" x14ac:dyDescent="0.25">
      <c r="A415" s="50" t="s">
        <v>154</v>
      </c>
      <c r="K415" s="16">
        <f>Motorbenzin!L415+Flybenzin!L415+'Gas-dieselolie'!L415+Petroleum!L415+'JP1'!L415+Fuelolie!L415+Raffinaderigas!L415+LPG!L415+LVN!L415+Petroleumskoks!L415+Orimulsion!I415+Bitumen!L415+Spildol_Smøreolie_MinTerpentin!N415+Spildol_Smøreolie_MinTerpentin!P415+Spildol_Smøreolie_MinTerpentin!R415</f>
        <v>21920.150141999999</v>
      </c>
      <c r="M415" s="55" t="s">
        <v>116</v>
      </c>
    </row>
    <row r="416" spans="1:13" ht="14.1" customHeight="1" x14ac:dyDescent="0.25">
      <c r="A416" s="50" t="s">
        <v>155</v>
      </c>
      <c r="K416" s="16">
        <f>Motorbenzin!L416+Flybenzin!L416+'Gas-dieselolie'!L416+Petroleum!L416+'JP1'!L416+Fuelolie!L416+Raffinaderigas!L416+LPG!L416+LVN!L416+Petroleumskoks!L416+Orimulsion!I416+Bitumen!L416+Spildol_Smøreolie_MinTerpentin!N416+Spildol_Smøreolie_MinTerpentin!P416+Spildol_Smøreolie_MinTerpentin!R416</f>
        <v>21688.794837999998</v>
      </c>
      <c r="M416" s="55" t="s">
        <v>117</v>
      </c>
    </row>
    <row r="417" spans="1:13" x14ac:dyDescent="0.25">
      <c r="A417" s="50" t="s">
        <v>118</v>
      </c>
      <c r="K417" s="16">
        <f>Motorbenzin!L417+Flybenzin!L417+'Gas-dieselolie'!L417+Petroleum!L417+'JP1'!L417+Fuelolie!L417+Raffinaderigas!L417+LPG!L417+LVN!L417+Petroleumskoks!L417+Orimulsion!I417+Bitumen!L417+Spildol_Smøreolie_MinTerpentin!N417+Spildol_Smøreolie_MinTerpentin!P417+Spildol_Smøreolie_MinTerpentin!R417</f>
        <v>20392.562520000003</v>
      </c>
      <c r="M417" s="55" t="s">
        <v>118</v>
      </c>
    </row>
    <row r="418" spans="1:13" x14ac:dyDescent="0.25">
      <c r="A418" s="50" t="s">
        <v>137</v>
      </c>
      <c r="K418" s="16">
        <f>Motorbenzin!L418+Flybenzin!L418+'Gas-dieselolie'!L418+Petroleum!L418+'JP1'!L418+Fuelolie!L418+Raffinaderigas!L418+LPG!L418+LVN!L418+Petroleumskoks!L418+Orimulsion!I418+Bitumen!L418+Spildol_Smøreolie_MinTerpentin!N418+Spildol_Smøreolie_MinTerpentin!P418+Spildol_Smøreolie_MinTerpentin!R418</f>
        <v>20319.289215999997</v>
      </c>
      <c r="M418" s="80" t="s">
        <v>119</v>
      </c>
    </row>
    <row r="419" spans="1:13" x14ac:dyDescent="0.25">
      <c r="A419" s="50" t="s">
        <v>138</v>
      </c>
      <c r="K419" s="16">
        <f>Motorbenzin!L419+Flybenzin!L419+'Gas-dieselolie'!L419+Petroleum!L419+'JP1'!L419+Fuelolie!L419+Raffinaderigas!L419+LPG!L419+LVN!L419+Petroleumskoks!L419+Orimulsion!I419+Bitumen!L419+Spildol_Smøreolie_MinTerpentin!N419+Spildol_Smøreolie_MinTerpentin!P419+Spildol_Smøreolie_MinTerpentin!R419</f>
        <v>20746.066631999998</v>
      </c>
      <c r="M419" s="81" t="s">
        <v>120</v>
      </c>
    </row>
    <row r="420" spans="1:13" x14ac:dyDescent="0.25">
      <c r="A420" s="50" t="s">
        <v>129</v>
      </c>
      <c r="K420" s="16">
        <f>Motorbenzin!L420+Flybenzin!L420+'Gas-dieselolie'!L420+Petroleum!L420+'JP1'!L420+Fuelolie!L420+Raffinaderigas!L420+LPG!L420+LVN!L420+Petroleumskoks!L420+Orimulsion!I420+Bitumen!L420+Spildol_Smøreolie_MinTerpentin!N420+Spildol_Smøreolie_MinTerpentin!P420+Spildol_Smøreolie_MinTerpentin!R420</f>
        <v>21985.742006000004</v>
      </c>
      <c r="M420" s="81" t="s">
        <v>121</v>
      </c>
    </row>
    <row r="421" spans="1:13" x14ac:dyDescent="0.25">
      <c r="A421" s="50" t="s">
        <v>122</v>
      </c>
      <c r="K421" s="16">
        <f>Motorbenzin!L421+Flybenzin!L421+'Gas-dieselolie'!L421+Petroleum!L421+'JP1'!L421+Fuelolie!L421+Raffinaderigas!L421+LPG!L421+LVN!L421+Petroleumskoks!L421+Orimulsion!I421+Bitumen!L421+Spildol_Smøreolie_MinTerpentin!N421+Spildol_Smøreolie_MinTerpentin!P421+Spildol_Smøreolie_MinTerpentin!R421</f>
        <v>23578.990217999995</v>
      </c>
      <c r="M421" s="81" t="s">
        <v>122</v>
      </c>
    </row>
    <row r="422" spans="1:13" x14ac:dyDescent="0.25">
      <c r="A422" s="50" t="s">
        <v>123</v>
      </c>
      <c r="K422" s="16">
        <f>Motorbenzin!L422+Flybenzin!L422+'Gas-dieselolie'!L422+Petroleum!L422+'JP1'!L422+Fuelolie!L422+Raffinaderigas!L422+LPG!L422+LVN!L422+Petroleumskoks!L422+Orimulsion!I422+Bitumen!L422+Spildol_Smøreolie_MinTerpentin!N422+Spildol_Smøreolie_MinTerpentin!P422+Spildol_Smøreolie_MinTerpentin!R422</f>
        <v>22882.151872000002</v>
      </c>
      <c r="M422" s="81" t="s">
        <v>123</v>
      </c>
    </row>
    <row r="423" spans="1:13" x14ac:dyDescent="0.25">
      <c r="A423" s="50" t="s">
        <v>131</v>
      </c>
      <c r="K423" s="16">
        <f>Motorbenzin!L423+Flybenzin!L423+'Gas-dieselolie'!L423+Petroleum!L423+'JP1'!L423+Fuelolie!L423+Raffinaderigas!L423+LPG!L423+LVN!L423+Petroleumskoks!L423+Orimulsion!I423+Bitumen!L423+Spildol_Smøreolie_MinTerpentin!N423+Spildol_Smøreolie_MinTerpentin!P423+Spildol_Smøreolie_MinTerpentin!R423</f>
        <v>22968.713009999999</v>
      </c>
      <c r="M423" s="81" t="s">
        <v>124</v>
      </c>
    </row>
    <row r="424" spans="1:13" x14ac:dyDescent="0.25">
      <c r="A424" s="50" t="s">
        <v>125</v>
      </c>
      <c r="K424" s="16">
        <f>Motorbenzin!L424+Flybenzin!L424+'Gas-dieselolie'!L424+Petroleum!L424+'JP1'!L424+Fuelolie!L424+Raffinaderigas!L424+LPG!L424+LVN!L424+Petroleumskoks!L424+Orimulsion!I424+Bitumen!L424+Spildol_Smøreolie_MinTerpentin!N424+Spildol_Smøreolie_MinTerpentin!P424+Spildol_Smøreolie_MinTerpentin!R424</f>
        <v>20654.106675999996</v>
      </c>
      <c r="M424" s="81" t="s">
        <v>125</v>
      </c>
    </row>
    <row r="425" spans="1:13" ht="13.8" thickBot="1" x14ac:dyDescent="0.3">
      <c r="A425" s="41" t="s">
        <v>113</v>
      </c>
      <c r="B425"/>
      <c r="C425" s="42"/>
      <c r="D425" s="42"/>
      <c r="E425" s="42"/>
      <c r="F425" s="42"/>
      <c r="G425" s="42"/>
      <c r="H425" s="42"/>
      <c r="I425" s="2"/>
      <c r="J425" s="2"/>
      <c r="K425" s="42">
        <f>Motorbenzin!L425+Flybenzin!L425+'Gas-dieselolie'!L425+Petroleum!L425+'JP1'!L425+Fuelolie!L425+Raffinaderigas!L425+LPG!L425+LVN!L425+Petroleumskoks!L425+Orimulsion!I425+Bitumen!L425+Spildol_Smøreolie_MinTerpentin!N425+Spildol_Smøreolie_MinTerpentin!P425+Spildol_Smøreolie_MinTerpentin!R425</f>
        <v>20804.254387999998</v>
      </c>
      <c r="L425" s="3"/>
      <c r="M425" s="43" t="s">
        <v>113</v>
      </c>
    </row>
    <row r="426" spans="1:13" x14ac:dyDescent="0.25">
      <c r="A426" s="37">
        <v>2021</v>
      </c>
      <c r="B426" s="16"/>
      <c r="K426" s="16"/>
      <c r="L426" s="3"/>
      <c r="M426" s="37">
        <v>2021</v>
      </c>
    </row>
    <row r="427" spans="1:13" x14ac:dyDescent="0.25">
      <c r="A427" s="50" t="s">
        <v>153</v>
      </c>
      <c r="K427" s="16">
        <f>Motorbenzin!L427+Flybenzin!L427+'Gas-dieselolie'!L427+Petroleum!L427+'JP1'!L427+Fuelolie!L427+Raffinaderigas!L427+LPG!L427+LVN!L427+Petroleumskoks!L427+Orimulsion!I427+Bitumen!L427+Spildol_Smøreolie_MinTerpentin!N427+Spildol_Smøreolie_MinTerpentin!P427+Spildol_Smøreolie_MinTerpentin!R427</f>
        <v>18343.259820499999</v>
      </c>
      <c r="L427" s="3"/>
      <c r="M427" s="55" t="s">
        <v>115</v>
      </c>
    </row>
    <row r="428" spans="1:13" x14ac:dyDescent="0.25">
      <c r="A428" s="50" t="s">
        <v>154</v>
      </c>
      <c r="K428" s="16">
        <f>Motorbenzin!L428+Flybenzin!L428+'Gas-dieselolie'!L428+Petroleum!L428+'JP1'!L428+Fuelolie!L428+Raffinaderigas!L428+LPG!L428+LVN!L428+Petroleumskoks!L428+Orimulsion!I428+Bitumen!L428+Spildol_Smøreolie_MinTerpentin!N428+Spildol_Smøreolie_MinTerpentin!P428+Spildol_Smøreolie_MinTerpentin!R428</f>
        <v>18397.948940499995</v>
      </c>
      <c r="M428" s="55" t="s">
        <v>116</v>
      </c>
    </row>
    <row r="429" spans="1:13" x14ac:dyDescent="0.25">
      <c r="A429" s="50" t="s">
        <v>155</v>
      </c>
      <c r="K429" s="16">
        <f>Motorbenzin!L429+Flybenzin!L429+'Gas-dieselolie'!L429+Petroleum!L429+'JP1'!L429+Fuelolie!L429+Raffinaderigas!L429+LPG!L429+LVN!L429+Petroleumskoks!L429+Orimulsion!I429+Bitumen!L429+Spildol_Smøreolie_MinTerpentin!N429+Spildol_Smøreolie_MinTerpentin!P429+Spildol_Smøreolie_MinTerpentin!R429</f>
        <v>22605.146456500002</v>
      </c>
      <c r="L429" s="16"/>
      <c r="M429" s="55" t="s">
        <v>117</v>
      </c>
    </row>
    <row r="430" spans="1:13" x14ac:dyDescent="0.25">
      <c r="A430" s="50" t="s">
        <v>118</v>
      </c>
      <c r="K430" s="16">
        <f>Motorbenzin!L430+Flybenzin!L430+'Gas-dieselolie'!L430+Petroleum!L430+'JP1'!L430+Fuelolie!L430+Raffinaderigas!L430+LPG!L430+LVN!L430+Petroleumskoks!L430+Orimulsion!I430+Bitumen!L430+Spildol_Smøreolie_MinTerpentin!N430+Spildol_Smøreolie_MinTerpentin!P430+Spildol_Smøreolie_MinTerpentin!R430</f>
        <v>21760.890048499998</v>
      </c>
      <c r="L430" s="16"/>
      <c r="M430" s="80" t="s">
        <v>118</v>
      </c>
    </row>
    <row r="431" spans="1:13" x14ac:dyDescent="0.25">
      <c r="A431" s="50" t="s">
        <v>137</v>
      </c>
      <c r="K431" s="16">
        <f>Motorbenzin!L431+Flybenzin!L431+'Gas-dieselolie'!L431+Petroleum!L431+'JP1'!L431+Fuelolie!L431+Raffinaderigas!L431+LPG!L431+LVN!L431+Petroleumskoks!L431+Orimulsion!I431+Bitumen!L431+Spildol_Smøreolie_MinTerpentin!N431+Spildol_Smøreolie_MinTerpentin!P431+Spildol_Smøreolie_MinTerpentin!R431</f>
        <v>21693.652028500001</v>
      </c>
      <c r="L431" s="16"/>
      <c r="M431" s="80" t="s">
        <v>119</v>
      </c>
    </row>
    <row r="432" spans="1:13" x14ac:dyDescent="0.25">
      <c r="A432" s="50" t="s">
        <v>138</v>
      </c>
      <c r="K432" s="16">
        <f>Motorbenzin!L432+Flybenzin!L432+'Gas-dieselolie'!L432+Petroleum!L432+'JP1'!L432+Fuelolie!L432+Raffinaderigas!L432+LPG!L432+LVN!L432+Petroleumskoks!L432+Orimulsion!I432+Bitumen!L432+Spildol_Smøreolie_MinTerpentin!N432+Spildol_Smøreolie_MinTerpentin!P432+Spildol_Smøreolie_MinTerpentin!R432</f>
        <v>23623.872542500001</v>
      </c>
      <c r="M432" s="80" t="s">
        <v>120</v>
      </c>
    </row>
    <row r="433" spans="1:22" x14ac:dyDescent="0.25">
      <c r="A433" s="50" t="s">
        <v>129</v>
      </c>
      <c r="K433" s="16">
        <f>Motorbenzin!L433+Flybenzin!L433+'Gas-dieselolie'!L433+Petroleum!L433+'JP1'!L433+Fuelolie!L433+Raffinaderigas!L433+LPG!L433+LVN!L433+Petroleumskoks!L433+Orimulsion!I433+Bitumen!L433+Spildol_Smøreolie_MinTerpentin!N433+Spildol_Smøreolie_MinTerpentin!P433+Spildol_Smøreolie_MinTerpentin!R433</f>
        <v>22615.115194499998</v>
      </c>
      <c r="M433" s="81" t="s">
        <v>121</v>
      </c>
    </row>
    <row r="434" spans="1:22" x14ac:dyDescent="0.25">
      <c r="A434" s="50" t="s">
        <v>122</v>
      </c>
      <c r="K434" s="16">
        <f>Motorbenzin!L434+Flybenzin!L434+'Gas-dieselolie'!L434+Petroleum!L434+'JP1'!L434+Fuelolie!L434+Raffinaderigas!L434+LPG!L434+LVN!L434+Petroleumskoks!L434+Orimulsion!I434+Bitumen!L434+Spildol_Smøreolie_MinTerpentin!N434+Spildol_Smøreolie_MinTerpentin!P434+Spildol_Smøreolie_MinTerpentin!R434</f>
        <v>25333.595158499997</v>
      </c>
      <c r="M434" s="81" t="s">
        <v>122</v>
      </c>
    </row>
    <row r="435" spans="1:22" x14ac:dyDescent="0.25">
      <c r="A435" s="50" t="s">
        <v>123</v>
      </c>
      <c r="K435" s="16">
        <f>Motorbenzin!L435+Flybenzin!L435+'Gas-dieselolie'!L435+Petroleum!L435+'JP1'!L435+Fuelolie!L435+Raffinaderigas!L435+LPG!L435+LVN!L435+Petroleumskoks!L435+Orimulsion!I435+Bitumen!L435+Spildol_Smøreolie_MinTerpentin!N435+Spildol_Smøreolie_MinTerpentin!P435+Spildol_Smøreolie_MinTerpentin!R435</f>
        <v>24561.653048500004</v>
      </c>
      <c r="M435" s="81" t="s">
        <v>123</v>
      </c>
    </row>
    <row r="436" spans="1:22" x14ac:dyDescent="0.25">
      <c r="A436" s="50" t="s">
        <v>131</v>
      </c>
      <c r="K436" s="16">
        <f>Motorbenzin!L436+Flybenzin!L436+'Gas-dieselolie'!L436+Petroleum!L436+'JP1'!L436+Fuelolie!L436+Raffinaderigas!L436+LPG!L436+LVN!L436+Petroleumskoks!L436+Orimulsion!I436+Bitumen!L436+Spildol_Smøreolie_MinTerpentin!N436+Spildol_Smøreolie_MinTerpentin!P436+Spildol_Smøreolie_MinTerpentin!R436</f>
        <v>23759.768062499999</v>
      </c>
      <c r="M436" s="81" t="s">
        <v>124</v>
      </c>
    </row>
    <row r="437" spans="1:22" x14ac:dyDescent="0.25">
      <c r="A437" s="50" t="s">
        <v>125</v>
      </c>
      <c r="K437" s="16">
        <f>Motorbenzin!L437+Flybenzin!L437+'Gas-dieselolie'!L437+Petroleum!L437+'JP1'!L437+Fuelolie!L437+Raffinaderigas!L437+LPG!L437+LVN!L437+Petroleumskoks!L437+Orimulsion!I437+Bitumen!L437+Spildol_Smøreolie_MinTerpentin!N437+Spildol_Smøreolie_MinTerpentin!P437+Spildol_Smøreolie_MinTerpentin!R437</f>
        <v>24109.688594499996</v>
      </c>
      <c r="M437" s="81" t="s">
        <v>125</v>
      </c>
    </row>
    <row r="438" spans="1:22" ht="13.8" thickBot="1" x14ac:dyDescent="0.3">
      <c r="A438" s="98" t="s">
        <v>113</v>
      </c>
      <c r="B438" s="42"/>
      <c r="C438" s="42"/>
      <c r="D438" s="42"/>
      <c r="E438" s="42"/>
      <c r="F438" s="42"/>
      <c r="G438" s="42"/>
      <c r="H438" s="42"/>
      <c r="I438" s="2"/>
      <c r="J438" s="2"/>
      <c r="K438" s="42">
        <f>Motorbenzin!L438+Flybenzin!L438+'Gas-dieselolie'!L438+Petroleum!L438+'JP1'!L438+Fuelolie!L438+Raffinaderigas!L438+LPG!L438+LVN!L438+Petroleumskoks!L438+Orimulsion!I438+Bitumen!L438+Spildol_Smøreolie_MinTerpentin!N438+Spildol_Smøreolie_MinTerpentin!P438+Spildol_Smøreolie_MinTerpentin!R438</f>
        <v>24680.153248499999</v>
      </c>
      <c r="M438" s="81" t="s">
        <v>113</v>
      </c>
    </row>
    <row r="439" spans="1:22" x14ac:dyDescent="0.25">
      <c r="A439" s="112">
        <v>2022</v>
      </c>
      <c r="B439" s="16"/>
      <c r="C439" s="16"/>
      <c r="D439" s="16"/>
      <c r="E439" s="16"/>
      <c r="F439" s="16"/>
      <c r="G439" s="16"/>
      <c r="H439" s="16"/>
      <c r="I439" s="15"/>
      <c r="J439" s="15"/>
      <c r="K439" s="16"/>
      <c r="L439" s="16"/>
      <c r="M439" s="112">
        <v>2022</v>
      </c>
    </row>
    <row r="440" spans="1:22" x14ac:dyDescent="0.25">
      <c r="A440" s="50" t="s">
        <v>153</v>
      </c>
      <c r="B440" s="16"/>
      <c r="C440" s="16"/>
      <c r="D440" s="16"/>
      <c r="E440" s="16"/>
      <c r="F440" s="16"/>
      <c r="G440" s="16"/>
      <c r="H440" s="16"/>
      <c r="I440" s="15"/>
      <c r="J440" s="15"/>
      <c r="K440" s="16">
        <f>Motorbenzin!L440+Flybenzin!L440+'Gas-dieselolie'!L440+Petroleum!L440+'JP1'!L440+Fuelolie!L440+Raffinaderigas!L440+LPG!L440+LVN!L440+Petroleumskoks!L440+Orimulsion!I440+Bitumen!L440+Spildol_Smøreolie_MinTerpentin!N440+Spildol_Smøreolie_MinTerpentin!P440+Spildol_Smøreolie_MinTerpentin!R440</f>
        <v>21984.601610500002</v>
      </c>
      <c r="L440" s="16"/>
      <c r="M440" s="113" t="s">
        <v>115</v>
      </c>
    </row>
    <row r="441" spans="1:22" x14ac:dyDescent="0.25">
      <c r="A441" s="50" t="s">
        <v>154</v>
      </c>
      <c r="B441" s="16"/>
      <c r="C441" s="16"/>
      <c r="D441" s="16"/>
      <c r="E441" s="16"/>
      <c r="F441" s="16"/>
      <c r="G441" s="16"/>
      <c r="H441" s="16"/>
      <c r="I441" s="15"/>
      <c r="J441" s="15"/>
      <c r="K441" s="16">
        <f>Motorbenzin!L441+Flybenzin!L441+'Gas-dieselolie'!L441+Petroleum!L441+'JP1'!L441+Fuelolie!L441+Raffinaderigas!L441+LPG!L441+LVN!L441+Petroleumskoks!L441+Orimulsion!I441+Bitumen!L441+Spildol_Smøreolie_MinTerpentin!N441+Spildol_Smøreolie_MinTerpentin!P441+Spildol_Smøreolie_MinTerpentin!R441</f>
        <v>20533.626414499995</v>
      </c>
      <c r="L441" s="15"/>
      <c r="M441" s="113" t="s">
        <v>116</v>
      </c>
    </row>
    <row r="442" spans="1:22" x14ac:dyDescent="0.25">
      <c r="A442" s="50" t="s">
        <v>155</v>
      </c>
      <c r="B442" s="16"/>
      <c r="C442" s="16"/>
      <c r="D442" s="16"/>
      <c r="E442" s="16"/>
      <c r="F442" s="16"/>
      <c r="G442" s="16"/>
      <c r="H442" s="16"/>
      <c r="I442" s="15"/>
      <c r="J442" s="15"/>
      <c r="K442" s="16">
        <f>Motorbenzin!L442+Flybenzin!L442+'Gas-dieselolie'!L442+Petroleum!L442+'JP1'!L442+Fuelolie!L442+Raffinaderigas!L442+LPG!L442+LVN!L442+Petroleumskoks!L442+Orimulsion!I442+Bitumen!L442+Spildol_Smøreolie_MinTerpentin!N442+Spildol_Smøreolie_MinTerpentin!P442+Spildol_Smøreolie_MinTerpentin!R442</f>
        <v>25136.651326499999</v>
      </c>
      <c r="L442" s="16"/>
      <c r="M442" s="113" t="s">
        <v>117</v>
      </c>
    </row>
    <row r="443" spans="1:22" x14ac:dyDescent="0.25">
      <c r="A443" s="50" t="s">
        <v>118</v>
      </c>
      <c r="B443" s="16"/>
      <c r="C443" s="16"/>
      <c r="D443" s="16"/>
      <c r="E443" s="16"/>
      <c r="F443" s="16"/>
      <c r="G443" s="16"/>
      <c r="H443" s="16"/>
      <c r="I443" s="15"/>
      <c r="J443" s="15"/>
      <c r="K443" s="16">
        <f>Motorbenzin!L443+Flybenzin!L443+'Gas-dieselolie'!L443+Petroleum!L443+'JP1'!L443+Fuelolie!L443+Raffinaderigas!L443+LPG!L443+LVN!L443+Petroleumskoks!L443+Orimulsion!I443+Bitumen!L443+Spildol_Smøreolie_MinTerpentin!N443+Spildol_Smøreolie_MinTerpentin!P443+Spildol_Smøreolie_MinTerpentin!R443</f>
        <v>24080.322092499999</v>
      </c>
      <c r="L443" s="16"/>
      <c r="M443" s="114" t="s">
        <v>118</v>
      </c>
    </row>
    <row r="444" spans="1:22" x14ac:dyDescent="0.25">
      <c r="A444" s="50" t="s">
        <v>137</v>
      </c>
      <c r="B444" s="16"/>
      <c r="C444" s="16"/>
      <c r="D444" s="16"/>
      <c r="E444" s="16"/>
      <c r="F444" s="16"/>
      <c r="G444" s="16"/>
      <c r="H444" s="16"/>
      <c r="I444" s="15"/>
      <c r="J444" s="15"/>
      <c r="K444" s="16">
        <f>Motorbenzin!L444+Flybenzin!L444+'Gas-dieselolie'!L444+Petroleum!L444+'JP1'!L444+Fuelolie!L444+Raffinaderigas!L444+LPG!L444+LVN!L444+Petroleumskoks!L444+Orimulsion!I444+Bitumen!L444+Spildol_Smøreolie_MinTerpentin!N444+Spildol_Smøreolie_MinTerpentin!P444+Spildol_Smøreolie_MinTerpentin!R444</f>
        <v>24300.3584085</v>
      </c>
      <c r="L444" s="16"/>
      <c r="M444" s="114" t="s">
        <v>119</v>
      </c>
      <c r="V444" s="15"/>
    </row>
    <row r="445" spans="1:22" x14ac:dyDescent="0.25">
      <c r="A445" s="50" t="s">
        <v>138</v>
      </c>
      <c r="B445" s="16"/>
      <c r="C445" s="16"/>
      <c r="D445" s="16"/>
      <c r="E445" s="16"/>
      <c r="F445" s="16"/>
      <c r="G445" s="16"/>
      <c r="H445" s="16"/>
      <c r="I445" s="15"/>
      <c r="J445" s="15"/>
      <c r="K445" s="16">
        <f>Motorbenzin!L445+Flybenzin!L445+'Gas-dieselolie'!L445+Petroleum!L445+'JP1'!L445+Fuelolie!L445+Raffinaderigas!L445+LPG!L445+LVN!L445+Petroleumskoks!L445+Orimulsion!I445+Bitumen!L445+Spildol_Smøreolie_MinTerpentin!N445+Spildol_Smøreolie_MinTerpentin!P445+Spildol_Smøreolie_MinTerpentin!R445</f>
        <v>23775.681652499999</v>
      </c>
      <c r="L445" s="15"/>
      <c r="M445" s="114" t="s">
        <v>120</v>
      </c>
      <c r="V445" s="15"/>
    </row>
    <row r="446" spans="1:22" x14ac:dyDescent="0.25">
      <c r="A446" s="50" t="s">
        <v>129</v>
      </c>
      <c r="B446" s="16"/>
      <c r="C446" s="16"/>
      <c r="D446" s="16"/>
      <c r="E446" s="16"/>
      <c r="F446" s="16"/>
      <c r="G446" s="16"/>
      <c r="H446" s="16"/>
      <c r="I446" s="15"/>
      <c r="J446" s="15"/>
      <c r="K446" s="16">
        <f>Motorbenzin!L446+Flybenzin!L446+'Gas-dieselolie'!L446+Petroleum!L446+'JP1'!L446+Fuelolie!L446+Raffinaderigas!L446+LPG!L446+LVN!L446+Petroleumskoks!L446+Orimulsion!I446+Bitumen!L446+Spildol_Smøreolie_MinTerpentin!N446+Spildol_Smøreolie_MinTerpentin!P446+Spildol_Smøreolie_MinTerpentin!R446</f>
        <v>22323.222742500002</v>
      </c>
      <c r="L446" s="15"/>
      <c r="M446" s="115" t="s">
        <v>121</v>
      </c>
    </row>
    <row r="447" spans="1:22" x14ac:dyDescent="0.25">
      <c r="A447" s="50" t="s">
        <v>122</v>
      </c>
      <c r="B447" s="16"/>
      <c r="C447" s="16"/>
      <c r="D447" s="16"/>
      <c r="E447" s="16"/>
      <c r="F447" s="16"/>
      <c r="G447" s="16"/>
      <c r="H447" s="16"/>
      <c r="I447" s="15"/>
      <c r="J447" s="15"/>
      <c r="K447" s="16">
        <f>Motorbenzin!L447+Flybenzin!L447+'Gas-dieselolie'!L447+Petroleum!L447+'JP1'!L447+Fuelolie!L447+Raffinaderigas!L447+LPG!L447+LVN!L447+Petroleumskoks!L447+Orimulsion!I447+Bitumen!L447+Spildol_Smøreolie_MinTerpentin!N447+Spildol_Smøreolie_MinTerpentin!P447+Spildol_Smøreolie_MinTerpentin!R447</f>
        <v>26549.066516499995</v>
      </c>
      <c r="L447" s="15"/>
      <c r="M447" s="115" t="s">
        <v>122</v>
      </c>
    </row>
    <row r="448" spans="1:22" x14ac:dyDescent="0.25">
      <c r="A448" s="50" t="s">
        <v>123</v>
      </c>
      <c r="B448" s="16"/>
      <c r="C448" s="16"/>
      <c r="D448" s="16"/>
      <c r="E448" s="16"/>
      <c r="F448" s="16"/>
      <c r="G448" s="16"/>
      <c r="H448" s="16"/>
      <c r="I448" s="15"/>
      <c r="J448" s="15"/>
      <c r="K448" s="16">
        <f>Motorbenzin!L448+Flybenzin!L448+'Gas-dieselolie'!L448+Petroleum!L448+'JP1'!L448+Fuelolie!L448+Raffinaderigas!L448+LPG!L448+LVN!L448+Petroleumskoks!L448+Orimulsion!I448+Bitumen!L448+Spildol_Smøreolie_MinTerpentin!N448+Spildol_Smøreolie_MinTerpentin!P448+Spildol_Smøreolie_MinTerpentin!R448</f>
        <v>25343.253128499997</v>
      </c>
      <c r="L448" s="15"/>
      <c r="M448" s="115" t="s">
        <v>123</v>
      </c>
    </row>
    <row r="449" spans="1:13" x14ac:dyDescent="0.25">
      <c r="A449" s="50" t="s">
        <v>131</v>
      </c>
      <c r="B449" s="16"/>
      <c r="C449" s="16"/>
      <c r="D449" s="16"/>
      <c r="E449" s="16"/>
      <c r="F449" s="16"/>
      <c r="G449" s="16"/>
      <c r="H449" s="16"/>
      <c r="I449" s="15"/>
      <c r="J449" s="15"/>
      <c r="K449" s="16">
        <f>Motorbenzin!L449+Flybenzin!L449+'Gas-dieselolie'!L449+Petroleum!L449+'JP1'!L449+Fuelolie!L449+Raffinaderigas!L449+LPG!L449+LVN!L449+Petroleumskoks!L449+Orimulsion!I449+Bitumen!L449+Spildol_Smøreolie_MinTerpentin!N449+Spildol_Smøreolie_MinTerpentin!P449+Spildol_Smøreolie_MinTerpentin!R449</f>
        <v>23612.099468499997</v>
      </c>
      <c r="L449" s="15"/>
      <c r="M449" s="115" t="s">
        <v>124</v>
      </c>
    </row>
    <row r="450" spans="1:13" x14ac:dyDescent="0.25">
      <c r="A450" s="50" t="s">
        <v>125</v>
      </c>
      <c r="B450" s="16"/>
      <c r="C450" s="16"/>
      <c r="D450" s="16"/>
      <c r="E450" s="16"/>
      <c r="F450" s="16"/>
      <c r="G450" s="16"/>
      <c r="H450" s="16"/>
      <c r="I450" s="15"/>
      <c r="J450" s="15"/>
      <c r="K450" s="16">
        <f>Motorbenzin!L450+Flybenzin!L450+'Gas-dieselolie'!L450+Petroleum!L450+'JP1'!L450+Fuelolie!L450+Raffinaderigas!L450+LPG!L450+LVN!L450+Petroleumskoks!L450+Orimulsion!I450+Bitumen!L450+Spildol_Smøreolie_MinTerpentin!N450+Spildol_Smøreolie_MinTerpentin!P450+Spildol_Smøreolie_MinTerpentin!R450</f>
        <v>23607.000944499996</v>
      </c>
      <c r="L450" s="15"/>
      <c r="M450" s="115" t="s">
        <v>125</v>
      </c>
    </row>
    <row r="451" spans="1:13" ht="13.8" thickBot="1" x14ac:dyDescent="0.3">
      <c r="A451" s="98" t="s">
        <v>113</v>
      </c>
      <c r="B451" s="16"/>
      <c r="C451" s="42"/>
      <c r="D451" s="42"/>
      <c r="E451" s="42"/>
      <c r="F451" s="42"/>
      <c r="G451" s="42"/>
      <c r="H451" s="42"/>
      <c r="I451" s="2"/>
      <c r="J451" s="2"/>
      <c r="K451" s="42">
        <f>Motorbenzin!L451+Flybenzin!L451+'Gas-dieselolie'!L451+Petroleum!L451+'JP1'!L451+Fuelolie!L451+Raffinaderigas!L451+LPG!L451+LVN!L451+Petroleumskoks!L451+Orimulsion!I451+Bitumen!L451+Spildol_Smøreolie_MinTerpentin!N451+Spildol_Smøreolie_MinTerpentin!P451+Spildol_Smøreolie_MinTerpentin!R451</f>
        <v>24002.899390499999</v>
      </c>
      <c r="L451" s="15"/>
      <c r="M451" s="116" t="s">
        <v>113</v>
      </c>
    </row>
    <row r="452" spans="1:13" x14ac:dyDescent="0.25">
      <c r="A452" s="37">
        <v>2023</v>
      </c>
      <c r="K452" s="16"/>
      <c r="L452" s="15"/>
      <c r="M452" s="37">
        <v>2023</v>
      </c>
    </row>
    <row r="453" spans="1:13" x14ac:dyDescent="0.25">
      <c r="A453" s="50" t="s">
        <v>153</v>
      </c>
      <c r="K453" s="16">
        <f>Motorbenzin!L453+Flybenzin!L453+'Gas-dieselolie'!L453+Petroleum!L453+'JP1'!L453+Fuelolie!L453+Raffinaderigas!L453+LPG!L453+LVN!L453+Petroleumskoks!L453+Orimulsion!I453+Bitumen!L453+Spildol_Smøreolie_MinTerpentin!N453+Spildol_Smøreolie_MinTerpentin!P453+Spildol_Smøreolie_MinTerpentin!R453</f>
        <v>21559.803543874998</v>
      </c>
      <c r="M453" s="55" t="s">
        <v>115</v>
      </c>
    </row>
    <row r="454" spans="1:13" x14ac:dyDescent="0.25">
      <c r="A454" s="50" t="s">
        <v>154</v>
      </c>
      <c r="K454" s="16">
        <f>Motorbenzin!L454+Flybenzin!L454+'Gas-dieselolie'!L454+Petroleum!L454+'JP1'!L454+Fuelolie!L454+Raffinaderigas!L454+LPG!L454+LVN!L454+Petroleumskoks!L454+Orimulsion!I454+Bitumen!L454+Spildol_Smøreolie_MinTerpentin!N454+Spildol_Smøreolie_MinTerpentin!P454+Spildol_Smøreolie_MinTerpentin!R454</f>
        <v>20145.420807874998</v>
      </c>
      <c r="M454" s="80" t="s">
        <v>116</v>
      </c>
    </row>
    <row r="455" spans="1:13" x14ac:dyDescent="0.25">
      <c r="A455" s="50" t="s">
        <v>155</v>
      </c>
      <c r="K455" s="16">
        <f>Motorbenzin!L455+Flybenzin!L455+'Gas-dieselolie'!L455+Petroleum!L455+'JP1'!L455+Fuelolie!L455+Raffinaderigas!L455+LPG!L455+LVN!L455+Petroleumskoks!L455+Orimulsion!I455+Bitumen!L455+Spildol_Smøreolie_MinTerpentin!N455+Spildol_Smøreolie_MinTerpentin!P455+Spildol_Smøreolie_MinTerpentin!R455</f>
        <v>23509.975171875001</v>
      </c>
      <c r="M455" s="80" t="s">
        <v>117</v>
      </c>
    </row>
    <row r="456" spans="1:13" x14ac:dyDescent="0.25">
      <c r="A456" s="50" t="s">
        <v>118</v>
      </c>
      <c r="K456" s="16">
        <f>Motorbenzin!L456+Flybenzin!L456+'Gas-dieselolie'!L456+Petroleum!L456+'JP1'!L456+Fuelolie!L456+Raffinaderigas!L456+LPG!L456+LVN!L456+Petroleumskoks!L456+Orimulsion!I456+Bitumen!L456+Spildol_Smøreolie_MinTerpentin!N456+Spildol_Smøreolie_MinTerpentin!P456+Spildol_Smøreolie_MinTerpentin!R456</f>
        <v>22695.304131874989</v>
      </c>
      <c r="M456" s="80" t="s">
        <v>118</v>
      </c>
    </row>
    <row r="457" spans="1:13" x14ac:dyDescent="0.25">
      <c r="A457" s="50" t="s">
        <v>137</v>
      </c>
      <c r="K457" s="16">
        <f>Motorbenzin!L457+Flybenzin!L457+'Gas-dieselolie'!L457+Petroleum!L457+'JP1'!L457+Fuelolie!L457+Raffinaderigas!L457+LPG!L457+LVN!L457+Petroleumskoks!L457+Orimulsion!I457+Bitumen!L457+Spildol_Smøreolie_MinTerpentin!N457+Spildol_Smøreolie_MinTerpentin!P457+Spildol_Smøreolie_MinTerpentin!R457</f>
        <v>24593.652621875</v>
      </c>
      <c r="M457" s="80" t="s">
        <v>119</v>
      </c>
    </row>
    <row r="458" spans="1:13" x14ac:dyDescent="0.25">
      <c r="A458" s="50" t="s">
        <v>138</v>
      </c>
      <c r="K458" s="16">
        <f>Motorbenzin!L458+Flybenzin!L458+'Gas-dieselolie'!L458+Petroleum!L458+'JP1'!L458+Fuelolie!L458+Raffinaderigas!L458+LPG!L458+LVN!L458+Petroleumskoks!L458+Orimulsion!I458+Bitumen!L458+Spildol_Smøreolie_MinTerpentin!N458+Spildol_Smøreolie_MinTerpentin!P458+Spildol_Smøreolie_MinTerpentin!R458</f>
        <v>24141.803613874999</v>
      </c>
      <c r="M458" s="80" t="s">
        <v>120</v>
      </c>
    </row>
    <row r="459" spans="1:13" x14ac:dyDescent="0.25">
      <c r="A459" s="50" t="s">
        <v>129</v>
      </c>
      <c r="K459" s="16">
        <f>Motorbenzin!L459+Flybenzin!L459+'Gas-dieselolie'!L459+Petroleum!L459+'JP1'!L459+Fuelolie!L459+Raffinaderigas!L459+LPG!L459+LVN!L459+Petroleumskoks!L459+Orimulsion!I459+Bitumen!L459+Spildol_Smøreolie_MinTerpentin!N459+Spildol_Smøreolie_MinTerpentin!P459+Spildol_Smøreolie_MinTerpentin!R459</f>
        <v>24430.863025379793</v>
      </c>
      <c r="M459" s="80" t="s">
        <v>121</v>
      </c>
    </row>
    <row r="460" spans="1:13" x14ac:dyDescent="0.25">
      <c r="A460" s="50" t="s">
        <v>122</v>
      </c>
      <c r="K460" s="16">
        <f>Motorbenzin!L460+Flybenzin!L460+'Gas-dieselolie'!L460+Petroleum!L460+'JP1'!L460+Fuelolie!L460+Raffinaderigas!L460+LPG!L460+LVN!L460+Petroleumskoks!L460+Orimulsion!I460+Bitumen!L460+Spildol_Smøreolie_MinTerpentin!N460+Spildol_Smøreolie_MinTerpentin!P460+Spildol_Smøreolie_MinTerpentin!R460</f>
        <v>25635.082318568562</v>
      </c>
      <c r="M460" s="80" t="s">
        <v>122</v>
      </c>
    </row>
    <row r="461" spans="1:13" x14ac:dyDescent="0.25">
      <c r="A461" s="50" t="s">
        <v>123</v>
      </c>
      <c r="K461" s="16">
        <f>Motorbenzin!L461+Flybenzin!L461+'Gas-dieselolie'!L461+Petroleum!L461+'JP1'!L461+Fuelolie!L461+Raffinaderigas!L461+LPG!L461+LVN!L461+Petroleumskoks!L461+Orimulsion!I461+Bitumen!L461+Spildol_Smøreolie_MinTerpentin!N461+Spildol_Smøreolie_MinTerpentin!P461+Spildol_Smøreolie_MinTerpentin!R461</f>
        <v>24291.121753875002</v>
      </c>
      <c r="M461" s="81" t="s">
        <v>123</v>
      </c>
    </row>
    <row r="462" spans="1:13" x14ac:dyDescent="0.25">
      <c r="A462" s="50" t="s">
        <v>131</v>
      </c>
      <c r="K462" s="16">
        <f>Motorbenzin!L462+Flybenzin!L462+'Gas-dieselolie'!L462+Petroleum!L462+'JP1'!L462+Fuelolie!L462+Raffinaderigas!L462+LPG!L462+LVN!L462+Petroleumskoks!L462+Orimulsion!I462+Bitumen!L462+Spildol_Smøreolie_MinTerpentin!N462+Spildol_Smøreolie_MinTerpentin!P462+Spildol_Smøreolie_MinTerpentin!R462</f>
        <v>23939.539609874999</v>
      </c>
      <c r="M462" s="81" t="s">
        <v>124</v>
      </c>
    </row>
    <row r="463" spans="1:13" x14ac:dyDescent="0.25">
      <c r="A463" s="50" t="s">
        <v>125</v>
      </c>
      <c r="K463" s="16">
        <f>Motorbenzin!L463+Flybenzin!L463+'Gas-dieselolie'!L463+Petroleum!L463+'JP1'!L463+Fuelolie!L463+Raffinaderigas!L463+LPG!L463+LVN!L463+Petroleumskoks!L463+Orimulsion!I463+Bitumen!L463+Spildol_Smøreolie_MinTerpentin!N463+Spildol_Smøreolie_MinTerpentin!P463+Spildol_Smøreolie_MinTerpentin!R463</f>
        <v>22962.869919874996</v>
      </c>
      <c r="M463" s="81" t="s">
        <v>125</v>
      </c>
    </row>
    <row r="464" spans="1:13" ht="13.8" thickBot="1" x14ac:dyDescent="0.3">
      <c r="A464" s="98" t="s">
        <v>113</v>
      </c>
      <c r="B464" s="16"/>
      <c r="C464" s="42"/>
      <c r="D464" s="42"/>
      <c r="E464" s="42"/>
      <c r="F464" s="42"/>
      <c r="G464" s="42"/>
      <c r="H464" s="42"/>
      <c r="I464" s="2"/>
      <c r="J464" s="2"/>
      <c r="K464" s="42">
        <f>Motorbenzin!L464+Flybenzin!L464+'Gas-dieselolie'!L464+Petroleum!L464+'JP1'!L464+Fuelolie!L464+Raffinaderigas!L464+LPG!L464+LVN!L464+Petroleumskoks!L464+Orimulsion!I464+Bitumen!L464+Spildol_Smøreolie_MinTerpentin!N464+Spildol_Smøreolie_MinTerpentin!P464+Spildol_Smøreolie_MinTerpentin!R464</f>
        <v>22429.177205874999</v>
      </c>
      <c r="L464" s="15"/>
      <c r="M464" s="116" t="s">
        <v>113</v>
      </c>
    </row>
    <row r="465" spans="1:13" x14ac:dyDescent="0.25">
      <c r="A465" s="37">
        <v>2024</v>
      </c>
      <c r="K465" s="16"/>
      <c r="L465" s="15"/>
      <c r="M465" s="37">
        <v>2024</v>
      </c>
    </row>
    <row r="466" spans="1:13" x14ac:dyDescent="0.25">
      <c r="A466" s="50" t="s">
        <v>153</v>
      </c>
      <c r="K466" s="16">
        <f>Motorbenzin!L466+Flybenzin!L466+'Gas-dieselolie'!L466+Petroleum!L466+'JP1'!L466+Fuelolie!L466+Raffinaderigas!L466+LPG!L466+LVN!L466+Petroleumskoks!L466+Orimulsion!I466+Bitumen!L466+Spildol_Smøreolie_MinTerpentin!N466+Spildol_Smøreolie_MinTerpentin!P466+Spildol_Smøreolie_MinTerpentin!R466</f>
        <v>21051.443975499995</v>
      </c>
      <c r="M466" s="55" t="s">
        <v>115</v>
      </c>
    </row>
    <row r="467" spans="1:13" x14ac:dyDescent="0.25">
      <c r="A467" s="50" t="s">
        <v>154</v>
      </c>
      <c r="K467" s="16">
        <f>Motorbenzin!L467+Flybenzin!L467+'Gas-dieselolie'!L467+Petroleum!L467+'JP1'!L467+Fuelolie!L467+Raffinaderigas!L467+LPG!L467+LVN!L467+Petroleumskoks!L467+Orimulsion!I467+Bitumen!L467+Spildol_Smøreolie_MinTerpentin!N467+Spildol_Smøreolie_MinTerpentin!P467+Spildol_Smøreolie_MinTerpentin!R467</f>
        <v>19446.597535499994</v>
      </c>
      <c r="M467" s="55" t="s">
        <v>116</v>
      </c>
    </row>
    <row r="468" spans="1:13" x14ac:dyDescent="0.25">
      <c r="A468" s="50" t="s">
        <v>155</v>
      </c>
      <c r="K468" s="16">
        <f>Motorbenzin!L468+Flybenzin!L468+'Gas-dieselolie'!L468+Petroleum!L468+'JP1'!L468+Fuelolie!L468+Raffinaderigas!L468+LPG!L468+LVN!L468+Petroleumskoks!L468+Orimulsion!I468+Bitumen!L468+Spildol_Smøreolie_MinTerpentin!N468+Spildol_Smøreolie_MinTerpentin!P468+Spildol_Smøreolie_MinTerpentin!R468</f>
        <v>21945.319199499998</v>
      </c>
      <c r="M468" s="55" t="s">
        <v>117</v>
      </c>
    </row>
    <row r="469" spans="1:13" x14ac:dyDescent="0.25">
      <c r="A469" s="50" t="s">
        <v>118</v>
      </c>
      <c r="K469" s="16">
        <f>Motorbenzin!L469+Flybenzin!L469+'Gas-dieselolie'!L469+Petroleum!L469+'JP1'!L469+Fuelolie!L469+Raffinaderigas!L469+LPG!L469+LVN!L469+Petroleumskoks!L469+Orimulsion!I469+Bitumen!L469+Spildol_Smøreolie_MinTerpentin!N469+Spildol_Smøreolie_MinTerpentin!P469+Spildol_Smøreolie_MinTerpentin!R469</f>
        <v>22786.193859499999</v>
      </c>
      <c r="M469" s="55" t="s">
        <v>118</v>
      </c>
    </row>
    <row r="470" spans="1:13" x14ac:dyDescent="0.25">
      <c r="A470" s="50" t="s">
        <v>137</v>
      </c>
      <c r="K470" s="16">
        <f>Motorbenzin!L470+Flybenzin!L470+'Gas-dieselolie'!L470+Petroleum!L470+'JP1'!L470+Fuelolie!L470+Raffinaderigas!L470+LPG!L470+LVN!L470+Petroleumskoks!L470+Orimulsion!I470+Bitumen!L470+Spildol_Smøreolie_MinTerpentin!N470+Spildol_Smøreolie_MinTerpentin!P470+Spildol_Smøreolie_MinTerpentin!R470</f>
        <v>25192.775627499999</v>
      </c>
      <c r="M470" s="55" t="s">
        <v>137</v>
      </c>
    </row>
    <row r="471" spans="1:13" x14ac:dyDescent="0.25">
      <c r="A471" s="50" t="s">
        <v>138</v>
      </c>
      <c r="K471" s="16">
        <f>Motorbenzin!L471+Flybenzin!L471+'Gas-dieselolie'!L471+Petroleum!L471+'JP1'!L471+Fuelolie!L471+Raffinaderigas!L471+LPG!L471+LVN!L471+Petroleumskoks!L471+Orimulsion!I471+Bitumen!L471+Spildol_Smøreolie_MinTerpentin!N471+Spildol_Smøreolie_MinTerpentin!P471+Spildol_Smøreolie_MinTerpentin!R471</f>
        <v>21820.046251499996</v>
      </c>
      <c r="M471" s="80" t="s">
        <v>120</v>
      </c>
    </row>
    <row r="472" spans="1:13" x14ac:dyDescent="0.25">
      <c r="A472" s="50" t="s">
        <v>129</v>
      </c>
      <c r="K472" s="16">
        <f>Motorbenzin!L472+Flybenzin!L472+'Gas-dieselolie'!L472+Petroleum!L472+'JP1'!L472+Fuelolie!L472+Raffinaderigas!L472+LPG!L472+LVN!L472+Petroleumskoks!L472+Orimulsion!I472+Bitumen!L472+Spildol_Smøreolie_MinTerpentin!N472+Spildol_Smøreolie_MinTerpentin!P472+Spildol_Smøreolie_MinTerpentin!R472</f>
        <v>21642.025955500001</v>
      </c>
      <c r="M472" s="80" t="s">
        <v>121</v>
      </c>
    </row>
    <row r="473" spans="1:13" x14ac:dyDescent="0.25">
      <c r="A473" s="50" t="s">
        <v>122</v>
      </c>
      <c r="K473" s="16">
        <f>Motorbenzin!L473+Flybenzin!L473+'Gas-dieselolie'!L473+Petroleum!L473+'JP1'!L473+Fuelolie!L473+Raffinaderigas!L473+LPG!L473+LVN!L473+Petroleumskoks!L473+Orimulsion!I473+Bitumen!L473+Spildol_Smøreolie_MinTerpentin!N473+Spildol_Smøreolie_MinTerpentin!P473+Spildol_Smøreolie_MinTerpentin!R473</f>
        <v>24707.5702695</v>
      </c>
      <c r="M473" s="80" t="s">
        <v>122</v>
      </c>
    </row>
    <row r="474" spans="1:13" x14ac:dyDescent="0.25">
      <c r="A474" s="50" t="s">
        <v>123</v>
      </c>
      <c r="K474" s="16">
        <f>Motorbenzin!L474+Flybenzin!L474+'Gas-dieselolie'!L474+Petroleum!L474+'JP1'!L474+Fuelolie!L474+Raffinaderigas!L474+LPG!L474+LVN!L474+Petroleumskoks!L474+Orimulsion!I474+Bitumen!L474+Spildol_Smøreolie_MinTerpentin!N474+Spildol_Smøreolie_MinTerpentin!P474+Spildol_Smøreolie_MinTerpentin!R474</f>
        <v>22564.114567499997</v>
      </c>
      <c r="M474" s="80" t="s">
        <v>123</v>
      </c>
    </row>
    <row r="475" spans="1:13" x14ac:dyDescent="0.25">
      <c r="A475" s="50" t="s">
        <v>131</v>
      </c>
      <c r="K475" s="16">
        <f>Motorbenzin!L475+Flybenzin!L475+'Gas-dieselolie'!L475+Petroleum!L475+'JP1'!L475+Fuelolie!L475+Raffinaderigas!L475+LPG!L475+LVN!L475+Petroleumskoks!L475+Orimulsion!I475+Bitumen!L475+Spildol_Smøreolie_MinTerpentin!N475+Spildol_Smøreolie_MinTerpentin!P475+Spildol_Smøreolie_MinTerpentin!R475</f>
        <v>23784.090361499999</v>
      </c>
      <c r="M475" s="80" t="s">
        <v>124</v>
      </c>
    </row>
    <row r="476" spans="1:13" x14ac:dyDescent="0.25">
      <c r="A476" s="50" t="s">
        <v>125</v>
      </c>
      <c r="K476" s="16">
        <f>Motorbenzin!L476+Flybenzin!L476+'Gas-dieselolie'!L476+Petroleum!L476+'JP1'!L476+Fuelolie!L476+Raffinaderigas!L476+LPG!L476+LVN!L476+Petroleumskoks!L476+Orimulsion!I476+Bitumen!L476+Spildol_Smøreolie_MinTerpentin!N476+Spildol_Smøreolie_MinTerpentin!P476+Spildol_Smøreolie_MinTerpentin!R476</f>
        <v>21251.093259499998</v>
      </c>
      <c r="M476" s="115" t="s">
        <v>125</v>
      </c>
    </row>
    <row r="477" spans="1:13" ht="13.8" thickBot="1" x14ac:dyDescent="0.3">
      <c r="A477" s="98" t="s">
        <v>113</v>
      </c>
      <c r="C477" s="42"/>
      <c r="D477" s="42"/>
      <c r="E477" s="42"/>
      <c r="F477" s="42"/>
      <c r="G477" s="42"/>
      <c r="H477" s="42"/>
      <c r="I477" s="2"/>
      <c r="J477" s="2"/>
      <c r="K477" s="42">
        <f>Motorbenzin!L477+Flybenzin!L477+'Gas-dieselolie'!L477+Petroleum!L477+'JP1'!L477+Fuelolie!L477+Raffinaderigas!L477+LPG!L477+LVN!L477+Petroleumskoks!L477+Orimulsion!I477+Bitumen!L477+Spildol_Smøreolie_MinTerpentin!N477+Spildol_Smøreolie_MinTerpentin!P477+Spildol_Smøreolie_MinTerpentin!R477</f>
        <v>21511.004977499993</v>
      </c>
      <c r="M477" s="116" t="s">
        <v>113</v>
      </c>
    </row>
    <row r="478" spans="1:13" x14ac:dyDescent="0.25">
      <c r="A478" s="37">
        <v>2025</v>
      </c>
      <c r="K478" s="16"/>
      <c r="L478" s="15"/>
      <c r="M478" s="37">
        <v>2025</v>
      </c>
    </row>
    <row r="479" spans="1:13" x14ac:dyDescent="0.25">
      <c r="A479" s="50" t="s">
        <v>153</v>
      </c>
      <c r="K479" s="16">
        <f>Motorbenzin!L479+Flybenzin!L479+'Gas-dieselolie'!L479+Petroleum!L479+'JP1'!L479+Fuelolie!L479+Raffinaderigas!L479+LPG!L479+LVN!L479+Petroleumskoks!L479+Orimulsion!I479+Bitumen!L479+Spildol_Smøreolie_MinTerpentin!N479+Spildol_Smøreolie_MinTerpentin!P479+Spildol_Smøreolie_MinTerpentin!R479</f>
        <v>19021.911005500006</v>
      </c>
      <c r="M479" s="55" t="s">
        <v>115</v>
      </c>
    </row>
    <row r="480" spans="1:13" x14ac:dyDescent="0.25">
      <c r="A480" s="50" t="s">
        <v>154</v>
      </c>
      <c r="K480" s="16">
        <f>Motorbenzin!L480+Flybenzin!L480+'Gas-dieselolie'!L480+Petroleum!L480+'JP1'!L480+Fuelolie!L480+Raffinaderigas!L480+LPG!L480+LVN!L480+Petroleumskoks!L480+Orimulsion!I480+Bitumen!L480+Spildol_Smøreolie_MinTerpentin!N480+Spildol_Smøreolie_MinTerpentin!P480+Spildol_Smøreolie_MinTerpentin!R480</f>
        <v>19093.153705499997</v>
      </c>
      <c r="M480" s="55" t="s">
        <v>116</v>
      </c>
    </row>
    <row r="481" spans="1:13" x14ac:dyDescent="0.25">
      <c r="A481" s="50" t="s">
        <v>155</v>
      </c>
      <c r="K481" s="16">
        <f>Motorbenzin!L481+Flybenzin!L481+'Gas-dieselolie'!L481+Petroleum!L481+'JP1'!L481+Fuelolie!L481+Raffinaderigas!L481+LPG!L481+LVN!L481+Petroleumskoks!L481+Orimulsion!I481+Bitumen!L481+Spildol_Smøreolie_MinTerpentin!N481+Spildol_Smøreolie_MinTerpentin!P481+Spildol_Smøreolie_MinTerpentin!R481</f>
        <v>21545.940637499996</v>
      </c>
      <c r="M481" s="55" t="s">
        <v>117</v>
      </c>
    </row>
    <row r="482" spans="1:13" x14ac:dyDescent="0.25">
      <c r="A482" s="50" t="s">
        <v>118</v>
      </c>
      <c r="K482" s="16">
        <f>Motorbenzin!L482+Flybenzin!L482+'Gas-dieselolie'!L482+Petroleum!L482+'JP1'!L482+Fuelolie!L482+Raffinaderigas!L482+LPG!L482+LVN!L482+Petroleumskoks!L482+Orimulsion!I482+Bitumen!L482+Spildol_Smøreolie_MinTerpentin!N482+Spildol_Smøreolie_MinTerpentin!P482+Spildol_Smøreolie_MinTerpentin!R482</f>
        <v>21050.405487500004</v>
      </c>
      <c r="M482" s="55" t="s">
        <v>118</v>
      </c>
    </row>
    <row r="483" spans="1:13" x14ac:dyDescent="0.25">
      <c r="A483" s="50" t="s">
        <v>137</v>
      </c>
      <c r="K483" s="16">
        <f>Motorbenzin!L483+Flybenzin!L483+'Gas-dieselolie'!L483+Petroleum!L483+'JP1'!L483+Fuelolie!L483+Raffinaderigas!L483+LPG!L483+LVN!L483+Petroleumskoks!L483+Orimulsion!I483+Bitumen!L483+Spildol_Smøreolie_MinTerpentin!N483+Spildol_Smøreolie_MinTerpentin!P483+Spildol_Smøreolie_MinTerpentin!R483</f>
        <v>21621.534919499994</v>
      </c>
      <c r="M483" s="55" t="s">
        <v>119</v>
      </c>
    </row>
    <row r="484" spans="1:13" x14ac:dyDescent="0.25">
      <c r="A484" s="50" t="s">
        <v>138</v>
      </c>
      <c r="K484" s="16">
        <f>Motorbenzin!L484+Flybenzin!L484+'Gas-dieselolie'!L484+Petroleum!L484+'JP1'!L484+Fuelolie!L484+Raffinaderigas!L484+LPG!L484+LVN!L484+Petroleumskoks!L484+Orimulsion!I484+Bitumen!L484+Spildol_Smøreolie_MinTerpentin!N484+Spildol_Smøreolie_MinTerpentin!P484+Spildol_Smøreolie_MinTerpentin!R484</f>
        <v>21981.973873499996</v>
      </c>
      <c r="M484" s="55" t="s">
        <v>120</v>
      </c>
    </row>
    <row r="485" spans="1:13" x14ac:dyDescent="0.25">
      <c r="A485" s="50" t="s">
        <v>129</v>
      </c>
      <c r="K485" s="16">
        <f>Motorbenzin!L485+Flybenzin!L485+'Gas-dieselolie'!L485+Petroleum!L485+'JP1'!L485+Fuelolie!L485+Raffinaderigas!L485+LPG!L485+LVN!L485+Petroleumskoks!L485+Orimulsion!I485+Bitumen!L485+Spildol_Smøreolie_MinTerpentin!N485+Spildol_Smøreolie_MinTerpentin!P485+Spildol_Smøreolie_MinTerpentin!R485</f>
        <v>21400.318553500005</v>
      </c>
      <c r="M485" s="55" t="s">
        <v>121</v>
      </c>
    </row>
    <row r="486" spans="1:13" x14ac:dyDescent="0.25">
      <c r="A486" s="50" t="s">
        <v>122</v>
      </c>
      <c r="K486" s="16">
        <f>Motorbenzin!L486+Flybenzin!L486+'Gas-dieselolie'!L486+Petroleum!L486+'JP1'!L486+Fuelolie!L486+Raffinaderigas!L486+LPG!L486+LVN!L486+Petroleumskoks!L486+Orimulsion!I486+Bitumen!L486+Spildol_Smøreolie_MinTerpentin!N486+Spildol_Smøreolie_MinTerpentin!P486+Spildol_Smøreolie_MinTerpentin!R486</f>
        <v>22643.255269500001</v>
      </c>
      <c r="M486" s="80" t="s">
        <v>122</v>
      </c>
    </row>
    <row r="487" spans="1:13" x14ac:dyDescent="0.25">
      <c r="A487" s="50" t="s">
        <v>123</v>
      </c>
      <c r="K487" s="16">
        <f>Motorbenzin!L487+Flybenzin!L487+'Gas-dieselolie'!L487+Petroleum!L487+'JP1'!L487+Fuelolie!L487+Raffinaderigas!L487+LPG!L487+LVN!L487+Petroleumskoks!L487+Orimulsion!I487+Bitumen!L487+Spildol_Smøreolie_MinTerpentin!N487+Spildol_Smøreolie_MinTerpentin!P487+Spildol_Smøreolie_MinTerpentin!R487</f>
        <v>22081.512069499997</v>
      </c>
      <c r="M487" s="80" t="s">
        <v>123</v>
      </c>
    </row>
    <row r="488" spans="1:13" x14ac:dyDescent="0.25">
      <c r="A488" s="50" t="s">
        <v>131</v>
      </c>
      <c r="K488" s="16">
        <f>Motorbenzin!L488+Flybenzin!L488+'Gas-dieselolie'!L488+Petroleum!L488+'JP1'!L488+Fuelolie!L488+Raffinaderigas!L488+LPG!L488+LVN!L488+Petroleumskoks!L488+Orimulsion!I488+Bitumen!L488+Spildol_Smøreolie_MinTerpentin!N488+Spildol_Smøreolie_MinTerpentin!P488+Spildol_Smøreolie_MinTerpentin!R488</f>
        <v>23173.892997499999</v>
      </c>
      <c r="M488" s="80" t="s">
        <v>124</v>
      </c>
    </row>
    <row r="489" spans="1:13" x14ac:dyDescent="0.25">
      <c r="A489" s="50" t="s">
        <v>125</v>
      </c>
      <c r="K489" s="16">
        <f>Motorbenzin!L489+Flybenzin!L489+'Gas-dieselolie'!L489+Petroleum!L489+'JP1'!L489+Fuelolie!L489+Raffinaderigas!L489+LPG!L489+LVN!L489+Petroleumskoks!L489+Orimulsion!I489+Bitumen!L489+Spildol_Smøreolie_MinTerpentin!N489+Spildol_Smøreolie_MinTerpentin!P489+Spildol_Smøreolie_MinTerpentin!R489</f>
        <v>19804.362217499998</v>
      </c>
      <c r="M489" s="115" t="s">
        <v>125</v>
      </c>
    </row>
    <row r="490" spans="1:13" ht="13.8" thickBot="1" x14ac:dyDescent="0.3">
      <c r="A490" s="98" t="s">
        <v>113</v>
      </c>
      <c r="C490" s="42"/>
      <c r="D490" s="42"/>
      <c r="E490" s="42"/>
      <c r="F490" s="42"/>
      <c r="G490" s="42"/>
      <c r="H490" s="42"/>
      <c r="I490" s="2"/>
      <c r="J490" s="2"/>
      <c r="K490" s="42">
        <f>Motorbenzin!L490+Flybenzin!L490+'Gas-dieselolie'!L490+Petroleum!L490+'JP1'!L490+Fuelolie!L490+Raffinaderigas!L490+LPG!L490+LVN!L490+Petroleumskoks!L490+Orimulsion!I490+Bitumen!L490+Spildol_Smøreolie_MinTerpentin!N490+Spildol_Smøreolie_MinTerpentin!P490+Spildol_Smøreolie_MinTerpentin!R490</f>
        <v>19231.180631499996</v>
      </c>
      <c r="M490" s="116" t="s">
        <v>113</v>
      </c>
    </row>
    <row r="491" spans="1:13" x14ac:dyDescent="0.25">
      <c r="A491" s="37">
        <v>2026</v>
      </c>
      <c r="K491" s="16"/>
      <c r="L491" s="15"/>
      <c r="M491" s="37">
        <v>2026</v>
      </c>
    </row>
    <row r="492" spans="1:13" x14ac:dyDescent="0.25">
      <c r="A492" s="50" t="s">
        <v>153</v>
      </c>
      <c r="K492" s="16">
        <f>Motorbenzin!L492+Flybenzin!L492+'Gas-dieselolie'!L492+Petroleum!L492+'JP1'!L492+Fuelolie!L492+Raffinaderigas!L492+LPG!L492+LVN!L492+Petroleumskoks!L492+Orimulsion!I492+Bitumen!L492+Spildol_Smøreolie_MinTerpentin!N492+Spildol_Smøreolie_MinTerpentin!P492+Spildol_Smøreolie_MinTerpentin!R492</f>
        <v>19318.471197499995</v>
      </c>
      <c r="M492" s="55" t="s">
        <v>115</v>
      </c>
    </row>
    <row r="493" spans="1:13" x14ac:dyDescent="0.25">
      <c r="A493" s="50" t="s">
        <v>154</v>
      </c>
      <c r="K493" s="16">
        <f>Motorbenzin!L493+Flybenzin!L493+'Gas-dieselolie'!L493+Petroleum!L493+'JP1'!L493+Fuelolie!L493+Raffinaderigas!L493+LPG!L493+LVN!L493+Petroleumskoks!L493+Orimulsion!I493+Bitumen!L493+Spildol_Smøreolie_MinTerpentin!N493+Spildol_Smøreolie_MinTerpentin!P493+Spildol_Smøreolie_MinTerpentin!R493</f>
        <v>17900.0929555</v>
      </c>
      <c r="M493" s="55" t="s">
        <v>116</v>
      </c>
    </row>
  </sheetData>
  <phoneticPr fontId="2" type="noConversion"/>
  <pageMargins left="0.75" right="0.75" top="1" bottom="1" header="0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>
    <tabColor indexed="42"/>
  </sheetPr>
  <dimension ref="A1:P493"/>
  <sheetViews>
    <sheetView zoomScale="80" zoomScaleNormal="80" workbookViewId="0">
      <pane xSplit="2" ySplit="5" topLeftCell="C455" activePane="bottomRight" state="frozen"/>
      <selection pane="topRight" activeCell="C1" sqref="C1"/>
      <selection pane="bottomLeft" activeCell="A6" sqref="A6"/>
      <selection pane="bottomRight" activeCell="P493" sqref="P493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5" x14ac:dyDescent="0.25">
      <c r="A1" s="1" t="s">
        <v>14</v>
      </c>
      <c r="B1" s="1"/>
      <c r="C1"/>
      <c r="D1"/>
      <c r="E1"/>
      <c r="F1"/>
      <c r="G1"/>
      <c r="H1"/>
      <c r="I1"/>
      <c r="M1" s="4"/>
      <c r="N1" s="27" t="s">
        <v>158</v>
      </c>
      <c r="O1" s="27"/>
    </row>
    <row r="2" spans="1:15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295136</v>
      </c>
      <c r="D7" s="3">
        <v>0</v>
      </c>
      <c r="E7" s="3">
        <v>0</v>
      </c>
      <c r="F7" s="3">
        <v>0</v>
      </c>
      <c r="G7" s="3">
        <v>0</v>
      </c>
      <c r="H7" s="3">
        <v>295136</v>
      </c>
      <c r="I7" s="3">
        <v>0</v>
      </c>
      <c r="J7" s="3"/>
      <c r="K7" s="3"/>
      <c r="L7" s="3">
        <v>15679.975999999999</v>
      </c>
      <c r="N7" s="22">
        <v>2005</v>
      </c>
    </row>
    <row r="8" spans="1:15" x14ac:dyDescent="0.25">
      <c r="A8" s="22">
        <v>2006</v>
      </c>
      <c r="C8" s="3">
        <v>309916</v>
      </c>
      <c r="D8" s="3">
        <v>0</v>
      </c>
      <c r="E8" s="3">
        <v>0</v>
      </c>
      <c r="F8" s="3">
        <v>0</v>
      </c>
      <c r="G8" s="3">
        <v>0</v>
      </c>
      <c r="H8" s="3">
        <v>309916</v>
      </c>
      <c r="I8" s="3">
        <v>0</v>
      </c>
      <c r="J8" s="3"/>
      <c r="K8" s="3"/>
      <c r="L8" s="3">
        <v>16115.632</v>
      </c>
      <c r="N8" s="22">
        <v>2006</v>
      </c>
    </row>
    <row r="9" spans="1:15" x14ac:dyDescent="0.25">
      <c r="A9" s="22">
        <v>2007</v>
      </c>
      <c r="C9" s="3">
        <v>306082</v>
      </c>
      <c r="D9" s="3">
        <v>0</v>
      </c>
      <c r="E9" s="3">
        <v>0</v>
      </c>
      <c r="F9" s="3">
        <v>0</v>
      </c>
      <c r="G9" s="3">
        <v>0</v>
      </c>
      <c r="H9" s="3">
        <v>306082</v>
      </c>
      <c r="I9" s="3">
        <v>0</v>
      </c>
      <c r="J9" s="3"/>
      <c r="K9" s="3"/>
      <c r="L9" s="3">
        <v>15916.263999999999</v>
      </c>
      <c r="N9" s="22">
        <v>2007</v>
      </c>
    </row>
    <row r="10" spans="1:15" x14ac:dyDescent="0.25">
      <c r="A10" s="22">
        <v>2008</v>
      </c>
      <c r="C10" s="3">
        <v>284274</v>
      </c>
      <c r="D10" s="3">
        <v>0</v>
      </c>
      <c r="E10" s="3">
        <v>0</v>
      </c>
      <c r="F10" s="3">
        <v>0</v>
      </c>
      <c r="G10" s="3">
        <v>0</v>
      </c>
      <c r="H10" s="3">
        <v>284274</v>
      </c>
      <c r="I10" s="3">
        <v>0</v>
      </c>
      <c r="J10" s="3"/>
      <c r="K10" s="3"/>
      <c r="L10" s="3">
        <v>14782.248000000001</v>
      </c>
      <c r="N10" s="22">
        <v>2008</v>
      </c>
    </row>
    <row r="11" spans="1:15" x14ac:dyDescent="0.25">
      <c r="A11" s="22">
        <v>2009</v>
      </c>
      <c r="C11" s="3">
        <v>296526</v>
      </c>
      <c r="D11" s="3">
        <v>0</v>
      </c>
      <c r="E11" s="3">
        <v>0</v>
      </c>
      <c r="F11" s="3">
        <v>0</v>
      </c>
      <c r="G11" s="3">
        <v>0</v>
      </c>
      <c r="H11" s="3">
        <v>296526</v>
      </c>
      <c r="I11" s="3">
        <v>0</v>
      </c>
      <c r="J11" s="3"/>
      <c r="K11" s="3"/>
      <c r="L11" s="3">
        <v>15419.352000000001</v>
      </c>
      <c r="N11" s="22">
        <v>2009</v>
      </c>
    </row>
    <row r="12" spans="1:15" x14ac:dyDescent="0.25">
      <c r="A12" s="22">
        <v>2010</v>
      </c>
      <c r="C12" s="3">
        <v>246452</v>
      </c>
      <c r="D12" s="3">
        <v>0</v>
      </c>
      <c r="E12" s="3">
        <v>0</v>
      </c>
      <c r="F12" s="3">
        <v>0</v>
      </c>
      <c r="G12" s="3">
        <v>0</v>
      </c>
      <c r="H12" s="3">
        <v>263073</v>
      </c>
      <c r="I12" s="3">
        <v>0</v>
      </c>
      <c r="J12" s="3"/>
      <c r="K12" s="3"/>
      <c r="L12" s="3">
        <v>13679.796</v>
      </c>
      <c r="N12" s="22">
        <v>2010</v>
      </c>
    </row>
    <row r="13" spans="1:15" x14ac:dyDescent="0.25">
      <c r="A13" s="22">
        <v>2011</v>
      </c>
      <c r="C13" s="3">
        <v>278463</v>
      </c>
      <c r="D13" s="3">
        <v>0</v>
      </c>
      <c r="E13" s="3">
        <v>0</v>
      </c>
      <c r="F13" s="3">
        <v>0</v>
      </c>
      <c r="G13" s="3">
        <v>0</v>
      </c>
      <c r="H13" s="3">
        <v>287646</v>
      </c>
      <c r="I13" s="3">
        <v>0</v>
      </c>
      <c r="J13" s="3"/>
      <c r="K13" s="3"/>
      <c r="L13" s="3">
        <v>14957.592000000001</v>
      </c>
      <c r="N13" s="22">
        <v>2011</v>
      </c>
    </row>
    <row r="14" spans="1:15" x14ac:dyDescent="0.25">
      <c r="A14" s="22">
        <v>2012</v>
      </c>
      <c r="C14" s="3">
        <v>300625</v>
      </c>
      <c r="D14" s="3">
        <v>0</v>
      </c>
      <c r="E14" s="3">
        <v>0</v>
      </c>
      <c r="F14" s="3">
        <v>0</v>
      </c>
      <c r="G14" s="3">
        <v>0</v>
      </c>
      <c r="H14" s="3">
        <v>308150</v>
      </c>
      <c r="I14" s="3">
        <v>0</v>
      </c>
      <c r="J14" s="3"/>
      <c r="K14" s="3"/>
      <c r="L14" s="3">
        <v>16023.8</v>
      </c>
      <c r="N14" s="22">
        <v>2012</v>
      </c>
    </row>
    <row r="15" spans="1:15" ht="12.75" customHeight="1" x14ac:dyDescent="0.25">
      <c r="A15" s="22">
        <v>2013</v>
      </c>
      <c r="C15" s="3">
        <v>296530</v>
      </c>
      <c r="D15" s="3">
        <v>0</v>
      </c>
      <c r="E15" s="3">
        <v>0</v>
      </c>
      <c r="F15" s="3">
        <v>0</v>
      </c>
      <c r="G15" s="3">
        <v>0</v>
      </c>
      <c r="H15" s="3">
        <v>300439</v>
      </c>
      <c r="I15" s="3">
        <v>0</v>
      </c>
      <c r="J15" s="3"/>
      <c r="K15" s="22"/>
      <c r="L15" s="3">
        <v>15622.828</v>
      </c>
      <c r="M15" s="3"/>
      <c r="N15" s="22">
        <v>2013</v>
      </c>
    </row>
    <row r="16" spans="1:15" ht="12.75" customHeight="1" x14ac:dyDescent="0.25">
      <c r="A16" s="22">
        <v>2014</v>
      </c>
      <c r="C16" s="3">
        <f t="shared" ref="C16:H16" si="0">SUM(C100:C103)</f>
        <v>298536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304413</v>
      </c>
      <c r="I16" s="3">
        <f>I103</f>
        <v>0</v>
      </c>
      <c r="J16" s="3"/>
      <c r="K16" s="22"/>
      <c r="L16" s="3">
        <f>SUM(L100:L103)</f>
        <v>15829.475999999999</v>
      </c>
      <c r="M16" s="3"/>
      <c r="N16" s="22">
        <v>2014</v>
      </c>
    </row>
    <row r="17" spans="1:16" x14ac:dyDescent="0.25">
      <c r="A17" s="22">
        <v>2015</v>
      </c>
      <c r="C17" s="3">
        <f t="shared" ref="C17:H17" si="1">SUM(C105:C108)</f>
        <v>318854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319769</v>
      </c>
      <c r="I17" s="3">
        <f>I108</f>
        <v>0</v>
      </c>
      <c r="J17" s="3"/>
      <c r="K17" s="3"/>
      <c r="L17" s="3">
        <f>SUM(L105:L108)</f>
        <v>16627.987999999998</v>
      </c>
      <c r="M17" s="3"/>
      <c r="N17" s="22">
        <v>2015</v>
      </c>
    </row>
    <row r="18" spans="1:16" x14ac:dyDescent="0.25">
      <c r="A18" s="22">
        <v>2016</v>
      </c>
      <c r="C18" s="3">
        <f>SUM(C110:C113)</f>
        <v>286852</v>
      </c>
      <c r="D18" s="3">
        <f t="shared" ref="D18:L18" si="2">SUM(D110:D113)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290673</v>
      </c>
      <c r="I18" s="3">
        <f t="shared" si="2"/>
        <v>0</v>
      </c>
      <c r="J18" s="3"/>
      <c r="K18" s="3"/>
      <c r="L18" s="3">
        <f t="shared" si="2"/>
        <v>15114.995999999999</v>
      </c>
      <c r="M18" s="3"/>
      <c r="N18" s="22">
        <v>2016</v>
      </c>
    </row>
    <row r="19" spans="1:16" x14ac:dyDescent="0.25">
      <c r="A19" s="22">
        <v>2017</v>
      </c>
      <c r="C19" s="3">
        <f t="shared" ref="C19:H19" si="3">SUM(C115:C118)</f>
        <v>306313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318166</v>
      </c>
      <c r="I19" s="3">
        <f>I118</f>
        <v>0</v>
      </c>
      <c r="J19" s="3"/>
      <c r="K19" s="65"/>
      <c r="L19" s="3">
        <f>SUM(L115:L118)</f>
        <v>16544.631999999998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SUM(C120:C123)</f>
        <v>299682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309358</v>
      </c>
      <c r="I20" s="3">
        <f>I123</f>
        <v>0</v>
      </c>
      <c r="J20" s="3"/>
      <c r="L20" s="3">
        <f>SUM(L120:L123)</f>
        <v>16086.615999999998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SUM(C125:C128)</f>
        <v>319624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334818</v>
      </c>
      <c r="I21" s="3">
        <f>SUM(I128)</f>
        <v>0</v>
      </c>
      <c r="J21" s="3"/>
      <c r="L21" s="3">
        <f>SUM(L125:L128)</f>
        <v>17410.536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SUM(C130:C133)</f>
        <v>307818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320628</v>
      </c>
      <c r="I22" s="3">
        <f>SUM(I133)</f>
        <v>0</v>
      </c>
      <c r="J22" s="3"/>
      <c r="L22" s="3">
        <f>SUM(L130:L133)</f>
        <v>16672.656000000003</v>
      </c>
      <c r="M22" s="57"/>
      <c r="N22" s="22">
        <v>2020</v>
      </c>
    </row>
    <row r="23" spans="1:16" x14ac:dyDescent="0.25">
      <c r="A23" s="22">
        <v>2021</v>
      </c>
      <c r="C23" s="3">
        <f>SUM(C135:C138)</f>
        <v>325749</v>
      </c>
      <c r="D23" s="3">
        <f t="shared" ref="D23:L23" si="7">SUM(D135:D138)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333120</v>
      </c>
      <c r="I23" s="3">
        <f>SUM(I138)</f>
        <v>0</v>
      </c>
      <c r="J23" s="3"/>
      <c r="L23" s="3">
        <f t="shared" si="7"/>
        <v>17322.240000000002</v>
      </c>
      <c r="M23" s="57"/>
      <c r="N23" s="22">
        <v>2021</v>
      </c>
    </row>
    <row r="24" spans="1:16" x14ac:dyDescent="0.25">
      <c r="A24" s="22">
        <v>2022</v>
      </c>
      <c r="C24" s="3">
        <f>SUM(C140:C143)</f>
        <v>317595</v>
      </c>
      <c r="D24" s="3">
        <f t="shared" ref="D24:L24" si="8">SUM(D140:D143)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321587</v>
      </c>
      <c r="I24" s="3">
        <f>SUM(I143)</f>
        <v>0</v>
      </c>
      <c r="J24" s="3"/>
      <c r="K24" s="3"/>
      <c r="L24" s="3">
        <f t="shared" si="8"/>
        <v>16722.524000000001</v>
      </c>
      <c r="M24" s="57"/>
      <c r="N24" s="22">
        <v>2022</v>
      </c>
    </row>
    <row r="25" spans="1:16" x14ac:dyDescent="0.25">
      <c r="A25" s="22">
        <v>2023</v>
      </c>
      <c r="C25" s="3">
        <f>SUM(C145:C148)</f>
        <v>317375</v>
      </c>
      <c r="D25" s="3">
        <f t="shared" ref="D25:L25" si="9">SUM(D145:D148)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321813</v>
      </c>
      <c r="I25" s="3">
        <f>SUM(I148)</f>
        <v>0</v>
      </c>
      <c r="J25" s="3"/>
      <c r="K25" s="3"/>
      <c r="L25" s="3">
        <f t="shared" si="9"/>
        <v>16734.275999999998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SUM(C466:C477)</f>
        <v>289943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293613</v>
      </c>
      <c r="I26" s="3">
        <f>I477</f>
        <v>0</v>
      </c>
      <c r="J26" s="3"/>
      <c r="K26" s="3"/>
      <c r="L26" s="3">
        <f>SUM(L466:L477)</f>
        <v>15267.876</v>
      </c>
      <c r="M26" s="57"/>
      <c r="N26" s="22">
        <v>2024</v>
      </c>
    </row>
    <row r="27" spans="1:16" x14ac:dyDescent="0.25">
      <c r="A27" s="22">
        <v>2025</v>
      </c>
      <c r="C27" s="3">
        <f>SUM(C479:C490)</f>
        <v>301334</v>
      </c>
      <c r="D27" s="3">
        <f t="shared" ref="D27:L27" si="11">SUM(D479:D490)</f>
        <v>0</v>
      </c>
      <c r="E27" s="3">
        <f t="shared" si="11"/>
        <v>0</v>
      </c>
      <c r="F27" s="3">
        <f t="shared" si="11"/>
        <v>0</v>
      </c>
      <c r="G27" s="3">
        <f t="shared" si="11"/>
        <v>0</v>
      </c>
      <c r="H27" s="3">
        <f t="shared" si="11"/>
        <v>304410</v>
      </c>
      <c r="I27" s="3">
        <f>I490</f>
        <v>0</v>
      </c>
      <c r="J27" s="3"/>
      <c r="K27" s="3"/>
      <c r="L27" s="3">
        <f t="shared" si="11"/>
        <v>15829.32</v>
      </c>
      <c r="M27" s="57"/>
      <c r="N27" s="22">
        <v>2025</v>
      </c>
    </row>
    <row r="28" spans="1:16" x14ac:dyDescent="0.25">
      <c r="A28" s="22">
        <v>2026</v>
      </c>
      <c r="J28" s="3"/>
      <c r="K28" s="3"/>
      <c r="L28" s="3"/>
      <c r="M28" s="57"/>
      <c r="N28" s="22">
        <v>2026</v>
      </c>
    </row>
    <row r="29" spans="1:16" ht="12.75" customHeight="1" x14ac:dyDescent="0.25">
      <c r="A29" s="23"/>
      <c r="J29" s="3"/>
      <c r="L29" s="3"/>
      <c r="M29" s="3"/>
    </row>
    <row r="30" spans="1:16" ht="12.75" customHeight="1" x14ac:dyDescent="0.25">
      <c r="A30" s="22" t="str">
        <f>'Olieforbrug, TJ'!A30</f>
        <v>Januar - Februar</v>
      </c>
      <c r="J30" s="3"/>
      <c r="L30" s="3"/>
      <c r="M30" s="3"/>
      <c r="N30" s="22" t="str">
        <f>'Olieforbrug, TJ'!M30</f>
        <v>January - February</v>
      </c>
    </row>
    <row r="31" spans="1:16" x14ac:dyDescent="0.25">
      <c r="A31" s="22">
        <f>'Olieforbrug, TJ'!A31</f>
        <v>2005</v>
      </c>
      <c r="C31" s="3">
        <f>SUM(C219:C220)</f>
        <v>52304</v>
      </c>
      <c r="D31" s="3">
        <f t="shared" ref="D31:L31" si="12">SUM(D219:D220)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52304</v>
      </c>
      <c r="I31" s="3">
        <f>I220</f>
        <v>0</v>
      </c>
      <c r="J31" s="3"/>
      <c r="K31" s="3"/>
      <c r="L31" s="3">
        <f t="shared" si="12"/>
        <v>2719.808</v>
      </c>
      <c r="M31" s="3"/>
      <c r="N31" s="22">
        <f>'Olieforbrug, TJ'!M31</f>
        <v>2005</v>
      </c>
      <c r="P31" s="3"/>
    </row>
    <row r="32" spans="1:16" x14ac:dyDescent="0.25">
      <c r="A32" s="22">
        <f>'Olieforbrug, TJ'!A32</f>
        <v>2006</v>
      </c>
      <c r="C32" s="3">
        <f>SUM(C232:C233)</f>
        <v>50309</v>
      </c>
      <c r="D32" s="3">
        <f t="shared" ref="D32:L32" si="13">SUM(D232:D233)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50309</v>
      </c>
      <c r="I32" s="3">
        <f>I233</f>
        <v>0</v>
      </c>
      <c r="J32" s="3"/>
      <c r="K32" s="3"/>
      <c r="L32" s="3">
        <f t="shared" si="13"/>
        <v>2616.0680000000002</v>
      </c>
      <c r="M32" s="3"/>
      <c r="N32" s="22">
        <f>'Olieforbrug, TJ'!M32</f>
        <v>2006</v>
      </c>
      <c r="P32" s="3"/>
    </row>
    <row r="33" spans="1:16" x14ac:dyDescent="0.25">
      <c r="A33" s="22">
        <f>'Olieforbrug, TJ'!A33</f>
        <v>2007</v>
      </c>
      <c r="C33" s="3">
        <f>SUM(C245:C246)</f>
        <v>54059</v>
      </c>
      <c r="D33" s="3">
        <f t="shared" ref="D33:L33" si="14">SUM(D245:D246)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54059</v>
      </c>
      <c r="I33" s="3">
        <f>I246</f>
        <v>0</v>
      </c>
      <c r="J33" s="3"/>
      <c r="K33" s="3"/>
      <c r="L33" s="3">
        <f t="shared" si="14"/>
        <v>2811.0680000000002</v>
      </c>
      <c r="M33" s="3"/>
      <c r="N33" s="22">
        <f>'Olieforbrug, TJ'!M33</f>
        <v>2007</v>
      </c>
      <c r="P33" s="3"/>
    </row>
    <row r="34" spans="1:16" x14ac:dyDescent="0.25">
      <c r="A34" s="22">
        <f>'Olieforbrug, TJ'!A34</f>
        <v>2008</v>
      </c>
      <c r="C34" s="3">
        <f>SUM(C258:C259)</f>
        <v>46062</v>
      </c>
      <c r="D34" s="3">
        <f t="shared" ref="D34:L34" si="15">SUM(D258:D259)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46062</v>
      </c>
      <c r="I34" s="3">
        <f>I259</f>
        <v>0</v>
      </c>
      <c r="J34" s="3"/>
      <c r="K34" s="3"/>
      <c r="L34" s="3">
        <f t="shared" si="15"/>
        <v>2395.2240000000002</v>
      </c>
      <c r="M34" s="3"/>
      <c r="N34" s="22">
        <f>'Olieforbrug, TJ'!M34</f>
        <v>2008</v>
      </c>
      <c r="P34" s="3"/>
    </row>
    <row r="35" spans="1:16" x14ac:dyDescent="0.25">
      <c r="A35" s="22">
        <f>'Olieforbrug, TJ'!A35</f>
        <v>2009</v>
      </c>
      <c r="C35" s="3">
        <f>SUM(C271:C272)</f>
        <v>48005</v>
      </c>
      <c r="D35" s="3">
        <f t="shared" ref="D35:L35" si="16">SUM(D271:D272)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48005</v>
      </c>
      <c r="I35" s="3">
        <f>I272</f>
        <v>0</v>
      </c>
      <c r="J35" s="3"/>
      <c r="K35" s="3"/>
      <c r="L35" s="3">
        <f t="shared" si="16"/>
        <v>2496.2600000000002</v>
      </c>
      <c r="M35" s="3"/>
      <c r="N35" s="22">
        <f>'Olieforbrug, TJ'!M35</f>
        <v>2009</v>
      </c>
      <c r="P35" s="3"/>
    </row>
    <row r="36" spans="1:16" x14ac:dyDescent="0.25">
      <c r="A36" s="22">
        <f>'Olieforbrug, TJ'!A36</f>
        <v>2010</v>
      </c>
      <c r="C36" s="3">
        <f>SUM(C284:C285)</f>
        <v>44457</v>
      </c>
      <c r="D36" s="3">
        <f t="shared" ref="D36:L36" si="17">SUM(D284:D285)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52360</v>
      </c>
      <c r="I36" s="3">
        <f>I285</f>
        <v>0</v>
      </c>
      <c r="J36" s="3"/>
      <c r="K36" s="3"/>
      <c r="L36" s="3">
        <f t="shared" si="17"/>
        <v>2722.7200000000003</v>
      </c>
      <c r="M36" s="3"/>
      <c r="N36" s="22">
        <f>'Olieforbrug, TJ'!M36</f>
        <v>2010</v>
      </c>
      <c r="P36" s="3"/>
    </row>
    <row r="37" spans="1:16" x14ac:dyDescent="0.25">
      <c r="A37" s="22">
        <f>'Olieforbrug, TJ'!A37</f>
        <v>2011</v>
      </c>
      <c r="C37" s="3">
        <f>SUM(C297:C298)</f>
        <v>50756</v>
      </c>
      <c r="D37" s="3">
        <f t="shared" ref="D37:L37" si="18">SUM(D297:D298)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52013</v>
      </c>
      <c r="I37" s="3">
        <f>I298</f>
        <v>0</v>
      </c>
      <c r="J37" s="3"/>
      <c r="K37" s="3"/>
      <c r="L37" s="3">
        <f t="shared" si="18"/>
        <v>2704.6759999999999</v>
      </c>
      <c r="M37" s="3"/>
      <c r="N37" s="22">
        <f>'Olieforbrug, TJ'!M37</f>
        <v>2011</v>
      </c>
      <c r="P37" s="3"/>
    </row>
    <row r="38" spans="1:16" x14ac:dyDescent="0.25">
      <c r="A38" s="22">
        <f>'Olieforbrug, TJ'!A38</f>
        <v>2012</v>
      </c>
      <c r="C38" s="3">
        <f>SUM(C310:C311)</f>
        <v>49771</v>
      </c>
      <c r="D38" s="3">
        <f t="shared" ref="D38:L38" si="19">SUM(D310:D311)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50781</v>
      </c>
      <c r="I38" s="3">
        <f>I311</f>
        <v>0</v>
      </c>
      <c r="J38" s="3"/>
      <c r="K38" s="3"/>
      <c r="L38" s="3">
        <f t="shared" si="19"/>
        <v>2640.6120000000001</v>
      </c>
      <c r="M38" s="3"/>
      <c r="N38" s="22">
        <f>'Olieforbrug, TJ'!M38</f>
        <v>2012</v>
      </c>
      <c r="P38" s="3"/>
    </row>
    <row r="39" spans="1:16" x14ac:dyDescent="0.25">
      <c r="A39" s="22">
        <f>'Olieforbrug, TJ'!A39</f>
        <v>2013</v>
      </c>
      <c r="C39" s="3">
        <f>SUM(C323:C324)</f>
        <v>45151</v>
      </c>
      <c r="D39" s="3">
        <f t="shared" ref="D39:L39" si="20">SUM(D323:D324)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45957</v>
      </c>
      <c r="I39" s="3">
        <f>I324</f>
        <v>0</v>
      </c>
      <c r="J39" s="3"/>
      <c r="K39" s="3"/>
      <c r="L39" s="3">
        <f t="shared" si="20"/>
        <v>2389.7640000000001</v>
      </c>
      <c r="M39" s="3"/>
      <c r="N39" s="22">
        <f>'Olieforbrug, TJ'!M39</f>
        <v>2013</v>
      </c>
      <c r="P39" s="3"/>
    </row>
    <row r="40" spans="1:16" x14ac:dyDescent="0.25">
      <c r="A40" s="22">
        <f>'Olieforbrug, TJ'!A40</f>
        <v>2014</v>
      </c>
      <c r="C40" s="3">
        <f>SUM(C336:C337)</f>
        <v>52376</v>
      </c>
      <c r="D40" s="3">
        <f t="shared" ref="D40:L40" si="21">SUM(D336:D337)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52824</v>
      </c>
      <c r="I40" s="3">
        <f>I337</f>
        <v>0</v>
      </c>
      <c r="J40" s="3"/>
      <c r="K40" s="3"/>
      <c r="L40" s="3">
        <f t="shared" si="21"/>
        <v>2746.848</v>
      </c>
      <c r="M40" s="3"/>
      <c r="N40" s="22">
        <f>'Olieforbrug, TJ'!M40</f>
        <v>2014</v>
      </c>
      <c r="P40" s="3"/>
    </row>
    <row r="41" spans="1:16" x14ac:dyDescent="0.25">
      <c r="A41" s="22">
        <f>'Olieforbrug, TJ'!A41</f>
        <v>2015</v>
      </c>
      <c r="C41" s="3">
        <f>SUM(C349:C350)</f>
        <v>53024</v>
      </c>
      <c r="D41" s="3">
        <f t="shared" ref="D41:L41" si="22">SUM(D349:D350)</f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53024</v>
      </c>
      <c r="I41" s="3">
        <f>I350</f>
        <v>0</v>
      </c>
      <c r="J41" s="3"/>
      <c r="K41" s="3"/>
      <c r="L41" s="3">
        <f t="shared" si="22"/>
        <v>2757.248</v>
      </c>
      <c r="M41" s="3"/>
      <c r="N41" s="22">
        <f>'Olieforbrug, TJ'!M41</f>
        <v>2015</v>
      </c>
      <c r="P41" s="3"/>
    </row>
    <row r="42" spans="1:16" x14ac:dyDescent="0.25">
      <c r="A42" s="22">
        <f>'Olieforbrug, TJ'!A42</f>
        <v>2016</v>
      </c>
      <c r="C42" s="3">
        <f>SUM(C362:C363)</f>
        <v>55372</v>
      </c>
      <c r="D42" s="3">
        <f t="shared" ref="D42:L42" si="23">SUM(D362:D363)</f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55398</v>
      </c>
      <c r="I42" s="3">
        <f>I363</f>
        <v>0</v>
      </c>
      <c r="J42" s="3"/>
      <c r="K42" s="3"/>
      <c r="L42" s="3">
        <f t="shared" si="23"/>
        <v>2880.6959999999999</v>
      </c>
      <c r="M42" s="3"/>
      <c r="N42" s="22">
        <f>'Olieforbrug, TJ'!M42</f>
        <v>2016</v>
      </c>
      <c r="P42" s="3"/>
    </row>
    <row r="43" spans="1:16" x14ac:dyDescent="0.25">
      <c r="A43" s="22">
        <f>'Olieforbrug, TJ'!A43</f>
        <v>2017</v>
      </c>
      <c r="C43" s="3">
        <f>SUM(C375:C376)</f>
        <v>57123</v>
      </c>
      <c r="D43" s="3">
        <f t="shared" ref="D43:L43" si="24">SUM(D375:D376)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57122</v>
      </c>
      <c r="I43" s="3">
        <f>I376</f>
        <v>0</v>
      </c>
      <c r="J43" s="3"/>
      <c r="K43" s="3"/>
      <c r="L43" s="3">
        <f t="shared" si="24"/>
        <v>2970.3440000000001</v>
      </c>
      <c r="M43" s="3"/>
      <c r="N43" s="22">
        <f>'Olieforbrug, TJ'!M43</f>
        <v>2017</v>
      </c>
      <c r="P43" s="3"/>
    </row>
    <row r="44" spans="1:16" x14ac:dyDescent="0.25">
      <c r="A44" s="22">
        <f>'Olieforbrug, TJ'!A44</f>
        <v>2018</v>
      </c>
      <c r="C44" s="3">
        <f>SUM(C388:C389)</f>
        <v>51097</v>
      </c>
      <c r="D44" s="3">
        <f t="shared" ref="D44:L44" si="25">SUM(D388:D389)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54725</v>
      </c>
      <c r="I44" s="3">
        <f>I389</f>
        <v>0</v>
      </c>
      <c r="J44" s="3"/>
      <c r="K44" s="3"/>
      <c r="L44" s="3">
        <f t="shared" si="25"/>
        <v>2845.7</v>
      </c>
      <c r="M44" s="3"/>
      <c r="N44" s="22">
        <f>'Olieforbrug, TJ'!M44</f>
        <v>2018</v>
      </c>
      <c r="P44" s="3"/>
    </row>
    <row r="45" spans="1:16" x14ac:dyDescent="0.25">
      <c r="A45" s="22">
        <f>'Olieforbrug, TJ'!A45</f>
        <v>2019</v>
      </c>
      <c r="C45" s="3">
        <f>SUM(C401:C402)</f>
        <v>56604</v>
      </c>
      <c r="D45" s="3">
        <f t="shared" ref="D45:H45" si="26">SUM(D401:D402)</f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58343</v>
      </c>
      <c r="I45" s="3">
        <f>I402</f>
        <v>0</v>
      </c>
      <c r="J45" s="3"/>
      <c r="K45" s="3"/>
      <c r="L45" s="3">
        <f>SUM(L401:L402)</f>
        <v>3033.8360000000002</v>
      </c>
      <c r="M45" s="3"/>
      <c r="N45" s="22">
        <f>'Olieforbrug, TJ'!M45</f>
        <v>2019</v>
      </c>
      <c r="P45" s="3"/>
    </row>
    <row r="46" spans="1:16" x14ac:dyDescent="0.25">
      <c r="A46" s="22">
        <f>'Olieforbrug, TJ'!A46</f>
        <v>2020</v>
      </c>
      <c r="C46" s="3">
        <f>SUM(C414:C415)</f>
        <v>56152</v>
      </c>
      <c r="D46" s="3">
        <f t="shared" ref="D46:L46" si="27">SUM(D414:D415)</f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59562</v>
      </c>
      <c r="I46" s="3">
        <f>I415</f>
        <v>0</v>
      </c>
      <c r="J46" s="3"/>
      <c r="K46" s="3"/>
      <c r="L46" s="3">
        <f t="shared" si="27"/>
        <v>3097.2240000000002</v>
      </c>
      <c r="M46" s="3"/>
      <c r="N46" s="22">
        <f>'Olieforbrug, TJ'!M46</f>
        <v>2020</v>
      </c>
      <c r="P46" s="3"/>
    </row>
    <row r="47" spans="1:16" x14ac:dyDescent="0.25">
      <c r="A47" s="22">
        <f>'Olieforbrug, TJ'!A47</f>
        <v>2021</v>
      </c>
      <c r="C47" s="3">
        <f>SUM(C427:C428)</f>
        <v>54735</v>
      </c>
      <c r="D47" s="3">
        <f t="shared" ref="D47:L47" si="28">SUM(D427:D428)</f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55298</v>
      </c>
      <c r="I47" s="3">
        <f>I428</f>
        <v>0</v>
      </c>
      <c r="J47" s="3"/>
      <c r="K47" s="3"/>
      <c r="L47" s="3">
        <f t="shared" si="28"/>
        <v>2875.4960000000001</v>
      </c>
      <c r="M47" s="3"/>
      <c r="N47" s="22">
        <f>'Olieforbrug, TJ'!M47</f>
        <v>2021</v>
      </c>
      <c r="P47" s="3"/>
    </row>
    <row r="48" spans="1:16" x14ac:dyDescent="0.25">
      <c r="A48" s="22">
        <f>'Olieforbrug, TJ'!A48</f>
        <v>2022</v>
      </c>
      <c r="C48" s="3">
        <f>SUM(C440:C441)</f>
        <v>55529</v>
      </c>
      <c r="D48" s="3">
        <f t="shared" ref="D48:L48" si="29">SUM(D440:D441)</f>
        <v>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56555</v>
      </c>
      <c r="I48" s="3">
        <f>I441</f>
        <v>0</v>
      </c>
      <c r="J48" s="3"/>
      <c r="K48" s="3"/>
      <c r="L48" s="3">
        <f t="shared" si="29"/>
        <v>2940.8599999999997</v>
      </c>
      <c r="M48" s="3"/>
      <c r="N48" s="22">
        <f>'Olieforbrug, TJ'!M48</f>
        <v>2022</v>
      </c>
      <c r="P48" s="3"/>
    </row>
    <row r="49" spans="1:16" x14ac:dyDescent="0.25">
      <c r="A49" s="22">
        <f>'Olieforbrug, TJ'!A49</f>
        <v>2023</v>
      </c>
      <c r="C49" s="3">
        <f>SUM(C453:C454)</f>
        <v>48472</v>
      </c>
      <c r="D49" s="3">
        <f t="shared" ref="D49:L49" si="30">SUM(D453:D454)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49668</v>
      </c>
      <c r="I49" s="3">
        <f>I454</f>
        <v>0</v>
      </c>
      <c r="J49" s="3"/>
      <c r="K49" s="3"/>
      <c r="L49" s="3">
        <f t="shared" si="30"/>
        <v>2582.7359999999999</v>
      </c>
      <c r="M49" s="3"/>
      <c r="N49" s="22">
        <f>'Olieforbrug, TJ'!M49</f>
        <v>2023</v>
      </c>
      <c r="P49" s="3"/>
    </row>
    <row r="50" spans="1:16" x14ac:dyDescent="0.25">
      <c r="A50" s="22">
        <f>'Olieforbrug, TJ'!A50</f>
        <v>2024</v>
      </c>
      <c r="C50" s="3">
        <f>SUM(C466:C467)</f>
        <v>43058</v>
      </c>
      <c r="D50" s="3">
        <f t="shared" ref="D50:L50" si="31">SUM(D466:D467)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43259</v>
      </c>
      <c r="I50" s="3">
        <f>I467</f>
        <v>0</v>
      </c>
      <c r="J50" s="3"/>
      <c r="K50" s="3"/>
      <c r="L50" s="3">
        <f t="shared" si="31"/>
        <v>2249.4679999999998</v>
      </c>
      <c r="M50" s="3"/>
      <c r="N50" s="22">
        <f>'Olieforbrug, TJ'!M50</f>
        <v>2024</v>
      </c>
      <c r="P50" s="3"/>
    </row>
    <row r="51" spans="1:16" x14ac:dyDescent="0.25">
      <c r="A51" s="22">
        <f>'Olieforbrug, TJ'!A51</f>
        <v>2025</v>
      </c>
      <c r="C51" s="3">
        <f>SUM(C479:C480)</f>
        <v>47591</v>
      </c>
      <c r="D51" s="3">
        <f t="shared" ref="D51:L51" si="32">SUM(D479:D480)</f>
        <v>0</v>
      </c>
      <c r="E51" s="3">
        <f t="shared" si="32"/>
        <v>0</v>
      </c>
      <c r="F51" s="3">
        <f t="shared" si="32"/>
        <v>0</v>
      </c>
      <c r="G51" s="3">
        <f t="shared" si="32"/>
        <v>0</v>
      </c>
      <c r="H51" s="3">
        <f t="shared" si="32"/>
        <v>47635</v>
      </c>
      <c r="I51" s="3">
        <f>I480</f>
        <v>0</v>
      </c>
      <c r="J51" s="3"/>
      <c r="K51" s="3"/>
      <c r="L51" s="3">
        <f t="shared" si="32"/>
        <v>2477.02</v>
      </c>
      <c r="M51" s="3"/>
      <c r="N51" s="22">
        <f>'Olieforbrug, TJ'!M51</f>
        <v>2025</v>
      </c>
      <c r="P51" s="3"/>
    </row>
    <row r="52" spans="1:16" x14ac:dyDescent="0.25">
      <c r="A52" s="22">
        <f>'Olieforbrug, TJ'!A52</f>
        <v>2026</v>
      </c>
      <c r="C52" s="3">
        <f>SUM(C492:C493)</f>
        <v>58034</v>
      </c>
      <c r="D52" s="3">
        <f t="shared" ref="D52:L52" si="33">SUM(D492:D493)</f>
        <v>0</v>
      </c>
      <c r="E52" s="3">
        <f t="shared" si="33"/>
        <v>0</v>
      </c>
      <c r="F52" s="3">
        <f t="shared" si="33"/>
        <v>0</v>
      </c>
      <c r="G52" s="3">
        <f t="shared" si="33"/>
        <v>0</v>
      </c>
      <c r="H52" s="3">
        <f t="shared" si="33"/>
        <v>58729</v>
      </c>
      <c r="I52" s="3">
        <f>I493</f>
        <v>0</v>
      </c>
      <c r="J52" s="3"/>
      <c r="K52" s="3"/>
      <c r="L52" s="3">
        <f t="shared" si="33"/>
        <v>3053.9079999999999</v>
      </c>
      <c r="M52" s="3"/>
      <c r="N52" s="22">
        <f>'Olieforbrug, TJ'!M52</f>
        <v>2026</v>
      </c>
      <c r="P52" s="3"/>
    </row>
    <row r="53" spans="1:16" x14ac:dyDescent="0.25">
      <c r="A53" s="22"/>
      <c r="J53" s="3"/>
      <c r="L53" s="3"/>
      <c r="M53" s="3"/>
      <c r="N53" s="22"/>
    </row>
    <row r="54" spans="1:16" ht="13.8" thickBot="1" x14ac:dyDescent="0.3">
      <c r="A54" s="2"/>
      <c r="C54" s="25"/>
      <c r="D54" s="25"/>
      <c r="E54" s="25"/>
      <c r="F54" s="25"/>
      <c r="G54" s="25"/>
      <c r="H54" s="25"/>
      <c r="I54" s="25"/>
      <c r="J54" s="3"/>
      <c r="L54" s="25"/>
      <c r="N54" s="2"/>
    </row>
    <row r="55" spans="1:16" x14ac:dyDescent="0.25">
      <c r="A55" s="23" t="s">
        <v>40</v>
      </c>
      <c r="C55" s="3">
        <v>79796</v>
      </c>
      <c r="D55" s="3">
        <v>0</v>
      </c>
      <c r="E55" s="3">
        <v>0</v>
      </c>
      <c r="F55" s="3">
        <v>0</v>
      </c>
      <c r="G55" s="3">
        <v>0</v>
      </c>
      <c r="H55" s="3">
        <v>79796</v>
      </c>
      <c r="I55" s="3">
        <v>0</v>
      </c>
      <c r="J55" s="3"/>
      <c r="L55" s="3">
        <v>4149.3919999999998</v>
      </c>
      <c r="N55" s="26" t="s">
        <v>61</v>
      </c>
    </row>
    <row r="56" spans="1:16" x14ac:dyDescent="0.25">
      <c r="A56" s="23" t="s">
        <v>41</v>
      </c>
      <c r="C56" s="3">
        <v>65718</v>
      </c>
      <c r="D56" s="3">
        <v>0</v>
      </c>
      <c r="E56" s="3">
        <v>0</v>
      </c>
      <c r="F56" s="3">
        <v>0</v>
      </c>
      <c r="G56" s="3">
        <v>0</v>
      </c>
      <c r="H56" s="3">
        <v>65718</v>
      </c>
      <c r="I56" s="3">
        <v>0</v>
      </c>
      <c r="L56" s="3">
        <v>3417.3360000000002</v>
      </c>
      <c r="N56" s="26" t="s">
        <v>62</v>
      </c>
    </row>
    <row r="57" spans="1:16" x14ac:dyDescent="0.25">
      <c r="A57" s="23" t="s">
        <v>42</v>
      </c>
      <c r="C57" s="3">
        <v>75633</v>
      </c>
      <c r="D57" s="3">
        <v>0</v>
      </c>
      <c r="E57" s="3">
        <v>0</v>
      </c>
      <c r="F57" s="3">
        <v>0</v>
      </c>
      <c r="G57" s="3">
        <v>0</v>
      </c>
      <c r="H57" s="3">
        <v>75633</v>
      </c>
      <c r="I57" s="3">
        <v>0</v>
      </c>
      <c r="L57" s="3">
        <v>4265.82</v>
      </c>
      <c r="N57" s="26" t="s">
        <v>63</v>
      </c>
    </row>
    <row r="58" spans="1:16" x14ac:dyDescent="0.25">
      <c r="A58" s="23" t="s">
        <v>43</v>
      </c>
      <c r="C58" s="3">
        <v>73989</v>
      </c>
      <c r="D58" s="3">
        <v>0</v>
      </c>
      <c r="E58" s="3">
        <v>0</v>
      </c>
      <c r="F58" s="3">
        <v>0</v>
      </c>
      <c r="G58" s="3">
        <v>0</v>
      </c>
      <c r="H58" s="3">
        <v>73989</v>
      </c>
      <c r="I58" s="3">
        <v>0</v>
      </c>
      <c r="L58" s="3">
        <v>3847.4279999999999</v>
      </c>
      <c r="N58" s="26" t="s">
        <v>64</v>
      </c>
    </row>
    <row r="59" spans="1:16" x14ac:dyDescent="0.25">
      <c r="A59" s="23"/>
      <c r="L59" s="3"/>
    </row>
    <row r="60" spans="1:16" x14ac:dyDescent="0.25">
      <c r="A60" s="23" t="s">
        <v>44</v>
      </c>
      <c r="C60" s="3">
        <v>75357</v>
      </c>
      <c r="D60" s="3">
        <v>0</v>
      </c>
      <c r="E60" s="3">
        <v>0</v>
      </c>
      <c r="F60" s="3">
        <v>0</v>
      </c>
      <c r="G60" s="3">
        <v>0</v>
      </c>
      <c r="H60" s="3">
        <v>75357</v>
      </c>
      <c r="I60" s="3">
        <v>0</v>
      </c>
      <c r="L60" s="3">
        <v>3918.5640000000003</v>
      </c>
      <c r="N60" s="26" t="s">
        <v>81</v>
      </c>
    </row>
    <row r="61" spans="1:16" x14ac:dyDescent="0.25">
      <c r="A61" s="23" t="s">
        <v>45</v>
      </c>
      <c r="C61" s="3">
        <v>72040</v>
      </c>
      <c r="D61" s="3">
        <v>0</v>
      </c>
      <c r="E61" s="3">
        <v>0</v>
      </c>
      <c r="F61" s="3">
        <v>0</v>
      </c>
      <c r="G61" s="3">
        <v>0</v>
      </c>
      <c r="H61" s="3">
        <v>72040</v>
      </c>
      <c r="I61" s="3">
        <v>0</v>
      </c>
      <c r="L61" s="3">
        <v>3746.08</v>
      </c>
      <c r="N61" s="26" t="s">
        <v>82</v>
      </c>
    </row>
    <row r="62" spans="1:16" x14ac:dyDescent="0.25">
      <c r="A62" s="23" t="s">
        <v>46</v>
      </c>
      <c r="C62" s="3">
        <v>76809</v>
      </c>
      <c r="D62" s="3">
        <v>0</v>
      </c>
      <c r="E62" s="3">
        <v>0</v>
      </c>
      <c r="F62" s="3">
        <v>0</v>
      </c>
      <c r="G62" s="3">
        <v>0</v>
      </c>
      <c r="H62" s="3">
        <v>76809</v>
      </c>
      <c r="I62" s="3">
        <v>0</v>
      </c>
      <c r="L62" s="3">
        <v>3994.0680000000002</v>
      </c>
      <c r="N62" s="26" t="s">
        <v>83</v>
      </c>
    </row>
    <row r="63" spans="1:16" x14ac:dyDescent="0.25">
      <c r="A63" s="23" t="s">
        <v>47</v>
      </c>
      <c r="C63" s="3">
        <v>85710</v>
      </c>
      <c r="D63" s="3">
        <v>0</v>
      </c>
      <c r="E63" s="3">
        <v>0</v>
      </c>
      <c r="F63" s="3">
        <v>0</v>
      </c>
      <c r="G63" s="3">
        <v>0</v>
      </c>
      <c r="H63" s="3">
        <v>85710</v>
      </c>
      <c r="I63" s="3">
        <v>0</v>
      </c>
      <c r="L63" s="3">
        <v>4456.92</v>
      </c>
      <c r="N63" s="26" t="s">
        <v>84</v>
      </c>
    </row>
    <row r="64" spans="1:16" x14ac:dyDescent="0.25">
      <c r="A64" s="23"/>
      <c r="L64" s="3"/>
    </row>
    <row r="65" spans="1:14" x14ac:dyDescent="0.25">
      <c r="A65" s="23" t="s">
        <v>48</v>
      </c>
      <c r="C65" s="3">
        <v>78866</v>
      </c>
      <c r="D65" s="3">
        <v>0</v>
      </c>
      <c r="E65" s="3">
        <v>0</v>
      </c>
      <c r="F65" s="3">
        <v>0</v>
      </c>
      <c r="G65" s="3">
        <v>0</v>
      </c>
      <c r="H65" s="3">
        <v>78866</v>
      </c>
      <c r="I65" s="3">
        <v>0</v>
      </c>
      <c r="L65" s="3">
        <v>4101.0320000000002</v>
      </c>
      <c r="N65" s="26" t="s">
        <v>85</v>
      </c>
    </row>
    <row r="66" spans="1:14" x14ac:dyDescent="0.25">
      <c r="A66" s="23" t="s">
        <v>49</v>
      </c>
      <c r="C66" s="3">
        <v>67310</v>
      </c>
      <c r="D66" s="3">
        <v>0</v>
      </c>
      <c r="E66" s="3">
        <v>0</v>
      </c>
      <c r="F66" s="3">
        <v>0</v>
      </c>
      <c r="G66" s="3">
        <v>0</v>
      </c>
      <c r="H66" s="3">
        <v>67310</v>
      </c>
      <c r="I66" s="3">
        <v>0</v>
      </c>
      <c r="L66" s="3">
        <v>3500.12</v>
      </c>
      <c r="N66" s="26" t="s">
        <v>86</v>
      </c>
    </row>
    <row r="67" spans="1:14" x14ac:dyDescent="0.25">
      <c r="A67" s="23" t="s">
        <v>50</v>
      </c>
      <c r="C67" s="3">
        <v>63198</v>
      </c>
      <c r="D67" s="3">
        <v>0</v>
      </c>
      <c r="E67" s="3">
        <v>0</v>
      </c>
      <c r="F67" s="3">
        <v>0</v>
      </c>
      <c r="G67" s="3">
        <v>0</v>
      </c>
      <c r="H67" s="3">
        <v>63198</v>
      </c>
      <c r="I67" s="3">
        <v>0</v>
      </c>
      <c r="L67" s="3">
        <v>3286.2960000000003</v>
      </c>
      <c r="N67" s="26" t="s">
        <v>87</v>
      </c>
    </row>
    <row r="68" spans="1:14" x14ac:dyDescent="0.25">
      <c r="A68" s="23" t="s">
        <v>51</v>
      </c>
      <c r="C68" s="3">
        <v>96708</v>
      </c>
      <c r="D68" s="3">
        <v>0</v>
      </c>
      <c r="E68" s="3">
        <v>0</v>
      </c>
      <c r="F68" s="3">
        <v>0</v>
      </c>
      <c r="G68" s="3">
        <v>0</v>
      </c>
      <c r="H68" s="3">
        <v>96708</v>
      </c>
      <c r="I68" s="3">
        <v>0</v>
      </c>
      <c r="L68" s="3">
        <v>5028.8159999999998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67240</v>
      </c>
      <c r="D70" s="3">
        <v>0</v>
      </c>
      <c r="E70" s="3">
        <v>0</v>
      </c>
      <c r="F70" s="3">
        <v>0</v>
      </c>
      <c r="G70" s="3">
        <v>0</v>
      </c>
      <c r="H70" s="3">
        <v>67240</v>
      </c>
      <c r="I70" s="3">
        <v>0</v>
      </c>
      <c r="L70" s="3">
        <v>3496.4800000000005</v>
      </c>
      <c r="N70" s="26" t="s">
        <v>89</v>
      </c>
    </row>
    <row r="71" spans="1:14" x14ac:dyDescent="0.25">
      <c r="A71" s="23" t="s">
        <v>53</v>
      </c>
      <c r="C71" s="3">
        <v>69064</v>
      </c>
      <c r="D71" s="3">
        <v>0</v>
      </c>
      <c r="E71" s="3">
        <v>0</v>
      </c>
      <c r="F71" s="3">
        <v>0</v>
      </c>
      <c r="G71" s="3">
        <v>0</v>
      </c>
      <c r="H71" s="3">
        <v>69064</v>
      </c>
      <c r="I71" s="3">
        <v>0</v>
      </c>
      <c r="L71" s="3">
        <v>3591.328</v>
      </c>
      <c r="N71" s="26" t="s">
        <v>90</v>
      </c>
    </row>
    <row r="72" spans="1:14" x14ac:dyDescent="0.25">
      <c r="A72" s="23" t="s">
        <v>54</v>
      </c>
      <c r="C72" s="3">
        <v>77748</v>
      </c>
      <c r="D72" s="3">
        <v>0</v>
      </c>
      <c r="E72" s="3">
        <v>0</v>
      </c>
      <c r="F72" s="3">
        <v>0</v>
      </c>
      <c r="G72" s="3">
        <v>0</v>
      </c>
      <c r="H72" s="3">
        <v>77748</v>
      </c>
      <c r="I72" s="3">
        <v>0</v>
      </c>
      <c r="L72" s="3">
        <v>4042.8959999999997</v>
      </c>
      <c r="N72" s="26" t="s">
        <v>91</v>
      </c>
    </row>
    <row r="73" spans="1:14" x14ac:dyDescent="0.25">
      <c r="A73" s="23" t="s">
        <v>55</v>
      </c>
      <c r="C73" s="3">
        <v>70222</v>
      </c>
      <c r="D73" s="3">
        <v>0</v>
      </c>
      <c r="E73" s="3">
        <v>0</v>
      </c>
      <c r="F73" s="3">
        <v>0</v>
      </c>
      <c r="G73" s="3">
        <v>0</v>
      </c>
      <c r="H73" s="3">
        <v>70222</v>
      </c>
      <c r="I73" s="3">
        <v>0</v>
      </c>
      <c r="L73" s="3">
        <v>3651.5440000000003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74985</v>
      </c>
      <c r="D75" s="3">
        <v>0</v>
      </c>
      <c r="E75" s="3">
        <v>0</v>
      </c>
      <c r="F75" s="3">
        <v>0</v>
      </c>
      <c r="G75" s="3">
        <v>0</v>
      </c>
      <c r="H75" s="3">
        <v>74985</v>
      </c>
      <c r="I75" s="3">
        <v>0</v>
      </c>
      <c r="L75" s="3">
        <v>3899.2200000000003</v>
      </c>
      <c r="N75" s="26" t="s">
        <v>93</v>
      </c>
    </row>
    <row r="76" spans="1:14" x14ac:dyDescent="0.25">
      <c r="A76" s="23" t="s">
        <v>57</v>
      </c>
      <c r="C76" s="3">
        <v>76075</v>
      </c>
      <c r="D76" s="3">
        <v>0</v>
      </c>
      <c r="E76" s="3">
        <v>0</v>
      </c>
      <c r="F76" s="3">
        <v>0</v>
      </c>
      <c r="G76" s="3">
        <v>0</v>
      </c>
      <c r="H76" s="3">
        <v>76075</v>
      </c>
      <c r="I76" s="3">
        <v>0</v>
      </c>
      <c r="L76" s="3">
        <v>3955.9</v>
      </c>
      <c r="N76" s="26" t="s">
        <v>94</v>
      </c>
    </row>
    <row r="77" spans="1:14" x14ac:dyDescent="0.25">
      <c r="A77" s="23" t="s">
        <v>58</v>
      </c>
      <c r="C77" s="3">
        <v>70738</v>
      </c>
      <c r="D77" s="3">
        <v>0</v>
      </c>
      <c r="E77" s="3">
        <v>0</v>
      </c>
      <c r="F77" s="3">
        <v>0</v>
      </c>
      <c r="G77" s="3">
        <v>0</v>
      </c>
      <c r="H77" s="3">
        <v>70738</v>
      </c>
      <c r="I77" s="3">
        <v>0</v>
      </c>
      <c r="L77" s="3">
        <v>3678.3760000000002</v>
      </c>
      <c r="N77" s="26" t="s">
        <v>95</v>
      </c>
    </row>
    <row r="78" spans="1:14" x14ac:dyDescent="0.25">
      <c r="A78" s="23" t="s">
        <v>96</v>
      </c>
      <c r="C78" s="3">
        <v>74728</v>
      </c>
      <c r="D78" s="3">
        <v>0</v>
      </c>
      <c r="E78" s="3">
        <v>0</v>
      </c>
      <c r="F78" s="3">
        <v>0</v>
      </c>
      <c r="G78" s="3">
        <v>0</v>
      </c>
      <c r="H78" s="3">
        <v>74728</v>
      </c>
      <c r="I78" s="3">
        <v>0</v>
      </c>
      <c r="L78" s="3">
        <v>3885.8559999999998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69843</v>
      </c>
      <c r="D80" s="3">
        <v>0</v>
      </c>
      <c r="E80" s="3">
        <v>0</v>
      </c>
      <c r="F80" s="3">
        <v>0</v>
      </c>
      <c r="G80" s="3">
        <v>0</v>
      </c>
      <c r="H80" s="3">
        <v>78613</v>
      </c>
      <c r="I80" s="3">
        <v>0</v>
      </c>
      <c r="L80" s="3">
        <v>4087.8760000000002</v>
      </c>
      <c r="N80" s="26" t="s">
        <v>99</v>
      </c>
    </row>
    <row r="81" spans="1:14" x14ac:dyDescent="0.25">
      <c r="A81" s="32" t="s">
        <v>114</v>
      </c>
      <c r="C81" s="3">
        <v>75671</v>
      </c>
      <c r="D81" s="3">
        <v>0</v>
      </c>
      <c r="E81" s="3">
        <v>0</v>
      </c>
      <c r="F81" s="3">
        <v>0</v>
      </c>
      <c r="G81" s="3">
        <v>0</v>
      </c>
      <c r="H81" s="3">
        <v>78321</v>
      </c>
      <c r="I81" s="3">
        <v>0</v>
      </c>
      <c r="J81" s="3"/>
      <c r="K81" s="3"/>
      <c r="L81" s="3">
        <v>4072.692</v>
      </c>
      <c r="N81" s="26" t="s">
        <v>126</v>
      </c>
    </row>
    <row r="82" spans="1:14" ht="12.75" customHeight="1" x14ac:dyDescent="0.25">
      <c r="A82" s="32" t="s">
        <v>127</v>
      </c>
      <c r="C82" s="3">
        <v>67462</v>
      </c>
      <c r="D82" s="3">
        <v>0</v>
      </c>
      <c r="E82" s="3">
        <v>0</v>
      </c>
      <c r="F82" s="3">
        <v>0</v>
      </c>
      <c r="G82" s="3">
        <v>0</v>
      </c>
      <c r="H82" s="3">
        <v>70245</v>
      </c>
      <c r="I82" s="3">
        <v>0</v>
      </c>
      <c r="J82" s="3"/>
      <c r="K82" s="3"/>
      <c r="L82" s="3">
        <v>3652.74</v>
      </c>
      <c r="N82" s="26" t="s">
        <v>128</v>
      </c>
    </row>
    <row r="83" spans="1:14" ht="12.75" customHeight="1" x14ac:dyDescent="0.25">
      <c r="A83" s="32" t="s">
        <v>132</v>
      </c>
      <c r="C83" s="3">
        <v>33476</v>
      </c>
      <c r="D83" s="3">
        <v>0</v>
      </c>
      <c r="E83" s="3">
        <v>0</v>
      </c>
      <c r="F83" s="3">
        <v>0</v>
      </c>
      <c r="G83" s="3">
        <v>0</v>
      </c>
      <c r="H83" s="3">
        <v>35894</v>
      </c>
      <c r="I83" s="3">
        <v>0</v>
      </c>
      <c r="J83" s="3"/>
      <c r="K83" s="3"/>
      <c r="L83" s="3">
        <v>1866.4880000000001</v>
      </c>
      <c r="N83" s="26" t="s">
        <v>133</v>
      </c>
    </row>
    <row r="84" spans="1:14" ht="12.75" customHeight="1" x14ac:dyDescent="0.25">
      <c r="A84" s="32"/>
      <c r="J84" s="3"/>
      <c r="K84" s="3"/>
      <c r="L84" s="3"/>
      <c r="N84" s="26"/>
    </row>
    <row r="85" spans="1:14" ht="12.75" customHeight="1" x14ac:dyDescent="0.25">
      <c r="A85" s="32" t="s">
        <v>134</v>
      </c>
      <c r="C85" s="3">
        <v>68257</v>
      </c>
      <c r="D85" s="3">
        <v>0</v>
      </c>
      <c r="E85" s="3">
        <v>0</v>
      </c>
      <c r="F85" s="3">
        <v>0</v>
      </c>
      <c r="G85" s="3">
        <v>0</v>
      </c>
      <c r="H85" s="3">
        <v>69853</v>
      </c>
      <c r="I85" s="3">
        <v>0</v>
      </c>
      <c r="J85" s="3"/>
      <c r="K85" s="3"/>
      <c r="L85" s="3">
        <v>3632.3559999999998</v>
      </c>
      <c r="N85" s="26" t="s">
        <v>135</v>
      </c>
    </row>
    <row r="86" spans="1:14" ht="12.75" customHeight="1" x14ac:dyDescent="0.25">
      <c r="A86" s="32" t="s">
        <v>139</v>
      </c>
      <c r="C86" s="3">
        <v>74267</v>
      </c>
      <c r="D86" s="3">
        <v>0</v>
      </c>
      <c r="E86" s="3">
        <v>0</v>
      </c>
      <c r="F86" s="3">
        <v>0</v>
      </c>
      <c r="G86" s="3">
        <v>0</v>
      </c>
      <c r="H86" s="3">
        <v>77125</v>
      </c>
      <c r="I86" s="3">
        <v>0</v>
      </c>
      <c r="J86" s="3"/>
      <c r="K86" s="3"/>
      <c r="L86" s="3">
        <v>4010.5</v>
      </c>
      <c r="N86" s="26" t="s">
        <v>140</v>
      </c>
    </row>
    <row r="87" spans="1:14" ht="12.75" customHeight="1" x14ac:dyDescent="0.25">
      <c r="A87" s="32" t="s">
        <v>141</v>
      </c>
      <c r="C87" s="3">
        <v>75495</v>
      </c>
      <c r="D87" s="3">
        <v>0</v>
      </c>
      <c r="E87" s="3">
        <v>0</v>
      </c>
      <c r="F87" s="3">
        <v>0</v>
      </c>
      <c r="G87" s="3">
        <v>0</v>
      </c>
      <c r="H87" s="3">
        <v>78238</v>
      </c>
      <c r="I87" s="3">
        <v>0</v>
      </c>
      <c r="J87" s="3"/>
      <c r="K87" s="3"/>
      <c r="L87" s="3">
        <v>4068.3760000000002</v>
      </c>
      <c r="N87" s="26" t="s">
        <v>142</v>
      </c>
    </row>
    <row r="88" spans="1:14" ht="12.75" customHeight="1" x14ac:dyDescent="0.25">
      <c r="A88" s="32" t="s">
        <v>151</v>
      </c>
      <c r="C88" s="3">
        <v>60444</v>
      </c>
      <c r="D88" s="3">
        <v>0</v>
      </c>
      <c r="E88" s="3">
        <v>0</v>
      </c>
      <c r="F88" s="3">
        <v>0</v>
      </c>
      <c r="G88" s="3">
        <v>0</v>
      </c>
      <c r="H88" s="3">
        <v>62430</v>
      </c>
      <c r="I88" s="3">
        <v>0</v>
      </c>
      <c r="J88" s="3"/>
      <c r="K88" s="3"/>
      <c r="L88" s="3">
        <v>3246.3599999999997</v>
      </c>
      <c r="N88" s="26" t="s">
        <v>152</v>
      </c>
    </row>
    <row r="89" spans="1:14" ht="12.75" customHeight="1" x14ac:dyDescent="0.25">
      <c r="A89" s="32"/>
      <c r="J89" s="3"/>
      <c r="K89" s="3"/>
      <c r="L89" s="3"/>
      <c r="N89" s="26"/>
    </row>
    <row r="90" spans="1:14" ht="12.75" customHeight="1" x14ac:dyDescent="0.25">
      <c r="A90" s="32" t="s">
        <v>156</v>
      </c>
      <c r="C90" s="3">
        <v>74590</v>
      </c>
      <c r="D90" s="3">
        <v>0</v>
      </c>
      <c r="E90" s="3">
        <v>0</v>
      </c>
      <c r="F90" s="3">
        <v>0</v>
      </c>
      <c r="G90" s="3">
        <v>0</v>
      </c>
      <c r="H90" s="3">
        <v>76108</v>
      </c>
      <c r="I90" s="3">
        <v>0</v>
      </c>
      <c r="J90" s="3"/>
      <c r="K90" s="3"/>
      <c r="L90" s="3">
        <v>3957.616</v>
      </c>
      <c r="N90" s="26" t="s">
        <v>157</v>
      </c>
    </row>
    <row r="91" spans="1:14" ht="12.75" customHeight="1" x14ac:dyDescent="0.25">
      <c r="A91" s="32" t="s">
        <v>159</v>
      </c>
      <c r="C91" s="3">
        <v>70584</v>
      </c>
      <c r="D91" s="3">
        <v>0</v>
      </c>
      <c r="E91" s="3">
        <v>0</v>
      </c>
      <c r="F91" s="3">
        <v>0</v>
      </c>
      <c r="G91" s="3">
        <v>0</v>
      </c>
      <c r="H91" s="3">
        <v>72338</v>
      </c>
      <c r="I91" s="3">
        <v>0</v>
      </c>
      <c r="J91" s="3"/>
      <c r="K91" s="3"/>
      <c r="L91" s="3">
        <v>3761.576</v>
      </c>
      <c r="N91" s="26" t="s">
        <v>160</v>
      </c>
    </row>
    <row r="92" spans="1:14" ht="12.75" customHeight="1" x14ac:dyDescent="0.25">
      <c r="A92" s="32" t="s">
        <v>161</v>
      </c>
      <c r="C92" s="3">
        <v>74779</v>
      </c>
      <c r="D92" s="3">
        <v>0</v>
      </c>
      <c r="E92" s="3">
        <v>0</v>
      </c>
      <c r="F92" s="3">
        <v>0</v>
      </c>
      <c r="G92" s="3">
        <v>0</v>
      </c>
      <c r="H92" s="3">
        <v>76942</v>
      </c>
      <c r="I92" s="3">
        <v>0</v>
      </c>
      <c r="J92" s="3"/>
      <c r="K92" s="3"/>
      <c r="L92" s="3">
        <v>4000.9839999999995</v>
      </c>
      <c r="N92" s="26" t="s">
        <v>162</v>
      </c>
    </row>
    <row r="93" spans="1:14" ht="12.75" customHeight="1" x14ac:dyDescent="0.25">
      <c r="A93" s="32" t="s">
        <v>163</v>
      </c>
      <c r="C93" s="3">
        <v>80672</v>
      </c>
      <c r="D93" s="3">
        <v>0</v>
      </c>
      <c r="E93" s="3">
        <v>0</v>
      </c>
      <c r="F93" s="3">
        <v>0</v>
      </c>
      <c r="G93" s="3">
        <v>0</v>
      </c>
      <c r="H93" s="3">
        <v>82762</v>
      </c>
      <c r="I93" s="3">
        <v>0</v>
      </c>
      <c r="J93" s="3"/>
      <c r="K93" s="3"/>
      <c r="L93" s="3">
        <v>4303.6239999999998</v>
      </c>
      <c r="N93" s="26" t="s">
        <v>164</v>
      </c>
    </row>
    <row r="94" spans="1:14" ht="12.75" customHeight="1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68443</v>
      </c>
      <c r="D95" s="3">
        <v>0</v>
      </c>
      <c r="E95" s="3">
        <v>0</v>
      </c>
      <c r="F95" s="3">
        <v>0</v>
      </c>
      <c r="G95" s="3">
        <v>0</v>
      </c>
      <c r="H95" s="3">
        <v>69690</v>
      </c>
      <c r="I95" s="3">
        <v>0</v>
      </c>
      <c r="J95" s="3"/>
      <c r="K95" s="3"/>
      <c r="L95" s="3">
        <v>3623.88</v>
      </c>
      <c r="M95" s="3"/>
      <c r="N95" s="26" t="s">
        <v>166</v>
      </c>
    </row>
    <row r="96" spans="1:14" x14ac:dyDescent="0.25">
      <c r="A96" s="32" t="s">
        <v>167</v>
      </c>
      <c r="C96" s="3">
        <v>75546</v>
      </c>
      <c r="D96" s="3">
        <v>0</v>
      </c>
      <c r="E96" s="3">
        <v>0</v>
      </c>
      <c r="F96" s="3">
        <v>0</v>
      </c>
      <c r="G96" s="3">
        <v>0</v>
      </c>
      <c r="H96" s="3">
        <v>76833</v>
      </c>
      <c r="I96" s="3">
        <v>0</v>
      </c>
      <c r="J96" s="3"/>
      <c r="K96" s="3"/>
      <c r="L96" s="3">
        <v>3995.3159999999998</v>
      </c>
      <c r="M96" s="3"/>
      <c r="N96" s="26" t="s">
        <v>168</v>
      </c>
    </row>
    <row r="97" spans="1:14" x14ac:dyDescent="0.25">
      <c r="A97" s="32" t="s">
        <v>169</v>
      </c>
      <c r="C97" s="3">
        <v>73697</v>
      </c>
      <c r="D97" s="3">
        <v>0</v>
      </c>
      <c r="E97" s="3">
        <v>0</v>
      </c>
      <c r="F97" s="3">
        <v>0</v>
      </c>
      <c r="G97" s="3">
        <v>0</v>
      </c>
      <c r="H97" s="3">
        <v>74472</v>
      </c>
      <c r="I97" s="3">
        <v>0</v>
      </c>
      <c r="J97" s="3"/>
      <c r="K97" s="3"/>
      <c r="L97" s="3">
        <v>3872.5439999999999</v>
      </c>
      <c r="M97" s="3"/>
      <c r="N97" s="26" t="s">
        <v>170</v>
      </c>
    </row>
    <row r="98" spans="1:14" x14ac:dyDescent="0.25">
      <c r="A98" s="32" t="s">
        <v>171</v>
      </c>
      <c r="C98" s="3">
        <v>78844</v>
      </c>
      <c r="D98" s="3">
        <v>0</v>
      </c>
      <c r="E98" s="3">
        <v>0</v>
      </c>
      <c r="F98" s="3">
        <v>0</v>
      </c>
      <c r="G98" s="3">
        <v>0</v>
      </c>
      <c r="H98" s="3">
        <v>79444</v>
      </c>
      <c r="I98" s="3">
        <v>0</v>
      </c>
      <c r="J98" s="3"/>
      <c r="L98" s="3">
        <v>4131.0879999999997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76227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77010</v>
      </c>
      <c r="I100" s="3">
        <f>I338</f>
        <v>0</v>
      </c>
      <c r="J100" s="3"/>
      <c r="K100" s="3"/>
      <c r="L100" s="3">
        <f>SUM(L336:L338)</f>
        <v>4004.52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80340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85434</v>
      </c>
      <c r="I101" s="3">
        <f>I341</f>
        <v>0</v>
      </c>
      <c r="J101" s="3"/>
      <c r="L101" s="3">
        <f>SUM(L339:L341)</f>
        <v>4442.5680000000002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6">SUM(C342:C344)</f>
        <v>73494</v>
      </c>
      <c r="D102" s="3">
        <f t="shared" si="36"/>
        <v>0</v>
      </c>
      <c r="E102" s="3">
        <f t="shared" si="36"/>
        <v>0</v>
      </c>
      <c r="F102" s="3">
        <f t="shared" si="36"/>
        <v>0</v>
      </c>
      <c r="G102" s="3">
        <f t="shared" si="36"/>
        <v>0</v>
      </c>
      <c r="H102" s="3">
        <f t="shared" si="36"/>
        <v>73494</v>
      </c>
      <c r="I102" s="3">
        <f>I344</f>
        <v>0</v>
      </c>
      <c r="J102" s="3"/>
      <c r="L102" s="3">
        <f>SUM(L342:L344)</f>
        <v>3821.6880000000001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68475</v>
      </c>
      <c r="D103" s="3">
        <f t="shared" si="37"/>
        <v>0</v>
      </c>
      <c r="E103" s="3">
        <f t="shared" si="37"/>
        <v>0</v>
      </c>
      <c r="F103" s="3">
        <f t="shared" si="37"/>
        <v>0</v>
      </c>
      <c r="G103" s="3">
        <f t="shared" si="37"/>
        <v>0</v>
      </c>
      <c r="H103" s="3">
        <f t="shared" si="37"/>
        <v>68475</v>
      </c>
      <c r="I103" s="3">
        <f>I347</f>
        <v>0</v>
      </c>
      <c r="J103" s="3"/>
      <c r="L103" s="3">
        <f>SUM(L345:L347)</f>
        <v>3560.7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80834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80834</v>
      </c>
      <c r="I105" s="3">
        <f>I351</f>
        <v>0</v>
      </c>
      <c r="J105" s="65"/>
      <c r="L105" s="3">
        <f>SUM(L349:L351)</f>
        <v>4203.3680000000004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82962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82962</v>
      </c>
      <c r="I106" s="3">
        <f>I354</f>
        <v>0</v>
      </c>
      <c r="J106" s="65"/>
      <c r="L106" s="3">
        <f>SUM(L352:L354)</f>
        <v>4314.0239999999994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73907</v>
      </c>
      <c r="D107" s="3">
        <f t="shared" si="40"/>
        <v>0</v>
      </c>
      <c r="E107" s="3">
        <f t="shared" si="40"/>
        <v>0</v>
      </c>
      <c r="F107" s="3">
        <f t="shared" si="40"/>
        <v>0</v>
      </c>
      <c r="G107" s="3">
        <f t="shared" si="40"/>
        <v>0</v>
      </c>
      <c r="H107" s="3">
        <f t="shared" si="40"/>
        <v>74570</v>
      </c>
      <c r="I107" s="3">
        <f>I357</f>
        <v>0</v>
      </c>
      <c r="J107" s="65"/>
      <c r="L107" s="3">
        <f>SUM(L355:L357)</f>
        <v>3877.6400000000003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81151</v>
      </c>
      <c r="D108" s="3">
        <f t="shared" si="41"/>
        <v>0</v>
      </c>
      <c r="E108" s="3">
        <f t="shared" si="41"/>
        <v>0</v>
      </c>
      <c r="F108" s="3">
        <f t="shared" si="41"/>
        <v>0</v>
      </c>
      <c r="G108" s="3">
        <f t="shared" si="41"/>
        <v>0</v>
      </c>
      <c r="H108" s="3">
        <f t="shared" si="41"/>
        <v>81403</v>
      </c>
      <c r="I108" s="3">
        <f>I360</f>
        <v>0</v>
      </c>
      <c r="J108" s="65"/>
      <c r="L108" s="3">
        <f>SUM(L358:L360)</f>
        <v>4232.9560000000001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83267</v>
      </c>
      <c r="D110" s="3">
        <f t="shared" ref="D110:L110" si="42">SUM(D362:D364)</f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83293</v>
      </c>
      <c r="I110" s="3">
        <f>I364</f>
        <v>0</v>
      </c>
      <c r="J110" s="3"/>
      <c r="K110" s="3"/>
      <c r="L110" s="3">
        <f t="shared" si="42"/>
        <v>4331.2359999999999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50816</v>
      </c>
      <c r="D111" s="3">
        <f t="shared" si="43"/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50817</v>
      </c>
      <c r="I111" s="3">
        <f>I367</f>
        <v>0</v>
      </c>
      <c r="J111" s="3"/>
      <c r="K111" s="3"/>
      <c r="L111" s="3">
        <f>SUM(L365:L367)</f>
        <v>2642.4839999999999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 t="shared" ref="C112:H112" si="44">SUM(C368:C370)</f>
        <v>75317</v>
      </c>
      <c r="D112" s="3">
        <f t="shared" si="44"/>
        <v>0</v>
      </c>
      <c r="E112" s="3">
        <f t="shared" si="44"/>
        <v>0</v>
      </c>
      <c r="F112" s="3">
        <f t="shared" si="44"/>
        <v>0</v>
      </c>
      <c r="G112" s="3">
        <f t="shared" si="44"/>
        <v>0</v>
      </c>
      <c r="H112" s="3">
        <f t="shared" si="44"/>
        <v>76666</v>
      </c>
      <c r="I112" s="3">
        <f>I370</f>
        <v>0</v>
      </c>
      <c r="J112" s="3"/>
      <c r="K112" s="3"/>
      <c r="L112" s="3">
        <f>SUM(L368:L370)</f>
        <v>3986.6319999999996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77452</v>
      </c>
      <c r="D113" s="3">
        <f t="shared" ref="D113:L113" si="45">SUM(D371:D373)</f>
        <v>0</v>
      </c>
      <c r="E113" s="3">
        <f t="shared" si="45"/>
        <v>0</v>
      </c>
      <c r="F113" s="3">
        <f t="shared" si="45"/>
        <v>0</v>
      </c>
      <c r="G113" s="3">
        <f t="shared" si="45"/>
        <v>0</v>
      </c>
      <c r="H113" s="3">
        <f t="shared" si="45"/>
        <v>79897</v>
      </c>
      <c r="I113" s="3">
        <f>I373</f>
        <v>0</v>
      </c>
      <c r="J113" s="3"/>
      <c r="K113" s="3"/>
      <c r="L113" s="3">
        <f t="shared" si="45"/>
        <v>4154.6440000000002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83890</v>
      </c>
      <c r="D115" s="3">
        <f t="shared" si="46"/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85228</v>
      </c>
      <c r="I115" s="3">
        <f>I377</f>
        <v>0</v>
      </c>
      <c r="J115" s="3"/>
      <c r="K115" s="3"/>
      <c r="L115" s="3">
        <f>SUM(L375:L377)</f>
        <v>4431.8559999999998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84239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85837</v>
      </c>
      <c r="I116" s="3">
        <f>I380</f>
        <v>0</v>
      </c>
      <c r="J116" s="3"/>
      <c r="K116" s="3"/>
      <c r="L116" s="3">
        <f>SUM(L378:L380)</f>
        <v>4463.5239999999994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66033</v>
      </c>
      <c r="D117" s="3">
        <f t="shared" ref="D117:L117" si="48">SUM(D381:D383)</f>
        <v>0</v>
      </c>
      <c r="E117" s="3">
        <f t="shared" si="48"/>
        <v>0</v>
      </c>
      <c r="F117" s="3">
        <f t="shared" si="48"/>
        <v>0</v>
      </c>
      <c r="G117" s="3">
        <f t="shared" si="48"/>
        <v>0</v>
      </c>
      <c r="H117" s="3">
        <f t="shared" si="48"/>
        <v>68570</v>
      </c>
      <c r="I117" s="3">
        <f>I383</f>
        <v>0</v>
      </c>
      <c r="J117" s="3"/>
      <c r="K117" s="3"/>
      <c r="L117" s="3">
        <f t="shared" si="48"/>
        <v>3565.64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72151</v>
      </c>
      <c r="D118" s="3">
        <f t="shared" si="49"/>
        <v>0</v>
      </c>
      <c r="E118" s="3">
        <f t="shared" si="49"/>
        <v>0</v>
      </c>
      <c r="F118" s="3">
        <f t="shared" si="49"/>
        <v>0</v>
      </c>
      <c r="G118" s="3">
        <f t="shared" si="49"/>
        <v>0</v>
      </c>
      <c r="H118" s="3">
        <f t="shared" si="49"/>
        <v>78531</v>
      </c>
      <c r="I118" s="3">
        <f>I386</f>
        <v>0</v>
      </c>
      <c r="J118" s="3"/>
      <c r="K118" s="3"/>
      <c r="L118" s="3">
        <f>SUM(L384:L386)</f>
        <v>4083.6120000000001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77482</v>
      </c>
      <c r="D120" s="3">
        <f t="shared" si="50"/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81361</v>
      </c>
      <c r="I120" s="3">
        <f>I390</f>
        <v>0</v>
      </c>
      <c r="J120" s="3"/>
      <c r="L120" s="3">
        <f>SUM(L388:L390)</f>
        <v>4230.7719999999999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71676</v>
      </c>
      <c r="D121" s="3">
        <f t="shared" ref="D121:L121" si="51">SUM(D391:D393)</f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73231</v>
      </c>
      <c r="I121" s="3">
        <f>I393</f>
        <v>0</v>
      </c>
      <c r="J121" s="3"/>
      <c r="K121" s="3"/>
      <c r="L121" s="3">
        <f t="shared" si="51"/>
        <v>3808.0120000000002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>SUM(C394:C396)</f>
        <v>70726</v>
      </c>
      <c r="D122" s="3">
        <f t="shared" ref="D122:L122" si="52">SUM(D394:D396)</f>
        <v>0</v>
      </c>
      <c r="E122" s="3">
        <f t="shared" si="52"/>
        <v>0</v>
      </c>
      <c r="F122" s="3">
        <f t="shared" si="52"/>
        <v>0</v>
      </c>
      <c r="G122" s="3">
        <f t="shared" si="52"/>
        <v>0</v>
      </c>
      <c r="H122" s="3">
        <f t="shared" si="52"/>
        <v>73206</v>
      </c>
      <c r="I122" s="3">
        <f>I396</f>
        <v>0</v>
      </c>
      <c r="J122" s="3"/>
      <c r="L122" s="3">
        <f t="shared" si="52"/>
        <v>3806.712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79798</v>
      </c>
      <c r="D123" s="3">
        <f t="shared" si="53"/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81560</v>
      </c>
      <c r="I123" s="3">
        <f>I399</f>
        <v>0</v>
      </c>
      <c r="J123" s="3"/>
      <c r="L123" s="3">
        <f>SUM(L397:L399)</f>
        <v>4241.12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85196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88163</v>
      </c>
      <c r="I125" s="3">
        <f>SUM(I403)</f>
        <v>0</v>
      </c>
      <c r="J125" s="3"/>
      <c r="L125" s="3">
        <f>SUM(L401:L403)</f>
        <v>4584.4760000000006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79757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83702</v>
      </c>
      <c r="I126" s="3">
        <f>SUM(I406)</f>
        <v>0</v>
      </c>
      <c r="J126" s="3"/>
      <c r="L126" s="3">
        <f>SUM(L404:L406)</f>
        <v>4352.5039999999999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70922</v>
      </c>
      <c r="D127" s="3">
        <f t="shared" si="56"/>
        <v>0</v>
      </c>
      <c r="E127" s="3">
        <f t="shared" si="56"/>
        <v>0</v>
      </c>
      <c r="F127" s="3">
        <f t="shared" si="56"/>
        <v>0</v>
      </c>
      <c r="G127" s="3">
        <f t="shared" si="56"/>
        <v>0</v>
      </c>
      <c r="H127" s="3">
        <f t="shared" si="56"/>
        <v>73879</v>
      </c>
      <c r="I127" s="3">
        <f>SUM(I409)</f>
        <v>0</v>
      </c>
      <c r="J127" s="3"/>
      <c r="K127" s="3"/>
      <c r="L127" s="3">
        <f>SUM(L407:L409)</f>
        <v>3841.7079999999996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83749</v>
      </c>
      <c r="D128" s="3">
        <f t="shared" si="57"/>
        <v>0</v>
      </c>
      <c r="E128" s="3">
        <f t="shared" si="57"/>
        <v>0</v>
      </c>
      <c r="F128" s="3">
        <f t="shared" si="57"/>
        <v>0</v>
      </c>
      <c r="G128" s="3">
        <f t="shared" si="57"/>
        <v>0</v>
      </c>
      <c r="H128" s="3">
        <f t="shared" si="57"/>
        <v>89074</v>
      </c>
      <c r="I128" s="3">
        <f>SUM(I412)</f>
        <v>0</v>
      </c>
      <c r="J128" s="3"/>
      <c r="L128" s="3">
        <f>SUM(L410:L412)</f>
        <v>4631.848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81839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86135</v>
      </c>
      <c r="I130" s="3">
        <f>SUM(I416)</f>
        <v>0</v>
      </c>
      <c r="J130" s="3"/>
      <c r="K130" s="3"/>
      <c r="L130" s="3">
        <f>SUM(L414:L416)</f>
        <v>4479.0200000000004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81053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83107</v>
      </c>
      <c r="I131" s="3">
        <f>SUM(I419)</f>
        <v>0</v>
      </c>
      <c r="J131" s="3"/>
      <c r="L131" s="3">
        <f>SUM(L417:L419)</f>
        <v>4321.5640000000003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67547</v>
      </c>
      <c r="D132" s="3">
        <f t="shared" si="60"/>
        <v>0</v>
      </c>
      <c r="E132" s="3">
        <f t="shared" si="60"/>
        <v>0</v>
      </c>
      <c r="F132" s="3">
        <f t="shared" si="60"/>
        <v>0</v>
      </c>
      <c r="G132" s="3">
        <f t="shared" si="60"/>
        <v>0</v>
      </c>
      <c r="H132" s="3">
        <f t="shared" si="60"/>
        <v>70750</v>
      </c>
      <c r="I132" s="3">
        <f>SUM(I422)</f>
        <v>0</v>
      </c>
      <c r="J132" s="3"/>
      <c r="K132" s="3"/>
      <c r="L132" s="3">
        <f>SUM(L420:L422)</f>
        <v>3679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77379</v>
      </c>
      <c r="D133" s="3">
        <f t="shared" si="61"/>
        <v>0</v>
      </c>
      <c r="E133" s="3">
        <f t="shared" si="61"/>
        <v>0</v>
      </c>
      <c r="F133" s="3">
        <f t="shared" si="61"/>
        <v>0</v>
      </c>
      <c r="G133" s="3">
        <f t="shared" si="61"/>
        <v>0</v>
      </c>
      <c r="H133" s="3">
        <f t="shared" si="61"/>
        <v>80636</v>
      </c>
      <c r="I133" s="3">
        <f>SUM(I425)</f>
        <v>0</v>
      </c>
      <c r="J133" s="3"/>
      <c r="L133" s="3">
        <f>SUM(L423:L425)</f>
        <v>4193.0720000000001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2">SUM(C427:C429)</f>
        <v>83260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84521</v>
      </c>
      <c r="I135" s="3">
        <f>SUM(I429)</f>
        <v>0</v>
      </c>
      <c r="J135" s="3"/>
      <c r="L135" s="3">
        <f>SUM(L427:L429)</f>
        <v>4395.0920000000006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80355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83145</v>
      </c>
      <c r="I136" s="3">
        <f>SUM(I432)</f>
        <v>0</v>
      </c>
      <c r="J136" s="3"/>
      <c r="L136" s="3">
        <f>SUM(L430:L432)</f>
        <v>4323.54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76739</v>
      </c>
      <c r="D137" s="3">
        <f t="shared" si="64"/>
        <v>0</v>
      </c>
      <c r="E137" s="3">
        <f t="shared" si="64"/>
        <v>0</v>
      </c>
      <c r="F137" s="3">
        <f t="shared" si="64"/>
        <v>0</v>
      </c>
      <c r="G137" s="3">
        <f t="shared" si="64"/>
        <v>0</v>
      </c>
      <c r="H137" s="3">
        <f t="shared" si="64"/>
        <v>78287</v>
      </c>
      <c r="I137" s="3">
        <f>SUM(I435)</f>
        <v>0</v>
      </c>
      <c r="J137" s="3"/>
      <c r="L137" s="3">
        <f>SUM(L433:L435)</f>
        <v>4070.924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85395</v>
      </c>
      <c r="D138" s="3">
        <f t="shared" si="65"/>
        <v>0</v>
      </c>
      <c r="E138" s="3">
        <f t="shared" si="65"/>
        <v>0</v>
      </c>
      <c r="F138" s="3">
        <f t="shared" si="65"/>
        <v>0</v>
      </c>
      <c r="G138" s="3">
        <f t="shared" si="65"/>
        <v>0</v>
      </c>
      <c r="H138" s="3">
        <f t="shared" si="65"/>
        <v>87167</v>
      </c>
      <c r="I138" s="3">
        <f>SUM(I438)</f>
        <v>0</v>
      </c>
      <c r="J138" s="3"/>
      <c r="K138" s="3"/>
      <c r="L138" s="3">
        <f>SUM(L436:L438)</f>
        <v>4532.6840000000002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74554</v>
      </c>
      <c r="D140" s="3">
        <f t="shared" ref="D140:H140" si="66">SUM(D440:D442)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76029</v>
      </c>
      <c r="I140" s="3">
        <f>SUM(I442)</f>
        <v>0</v>
      </c>
      <c r="J140" s="3"/>
      <c r="K140" s="3"/>
      <c r="L140" s="3">
        <f>SUM(L440:L442)</f>
        <v>3953.5079999999998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85772</v>
      </c>
      <c r="D141" s="3">
        <f t="shared" ref="D141:L141" si="67">SUM(D443:D445)</f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86637</v>
      </c>
      <c r="I141" s="3">
        <f>SUM(I445)</f>
        <v>0</v>
      </c>
      <c r="J141" s="3"/>
      <c r="K141" s="3"/>
      <c r="L141" s="3">
        <f t="shared" si="67"/>
        <v>4505.1239999999998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83812</v>
      </c>
      <c r="D142" s="3">
        <f t="shared" ref="D142:L142" si="68">SUM(D446:D448)</f>
        <v>0</v>
      </c>
      <c r="E142" s="3">
        <f t="shared" si="68"/>
        <v>0</v>
      </c>
      <c r="F142" s="3">
        <f t="shared" si="68"/>
        <v>0</v>
      </c>
      <c r="G142" s="3">
        <f t="shared" si="68"/>
        <v>0</v>
      </c>
      <c r="H142" s="3">
        <f t="shared" si="68"/>
        <v>84912</v>
      </c>
      <c r="I142" s="3">
        <f>SUM(I448)</f>
        <v>0</v>
      </c>
      <c r="J142" s="3"/>
      <c r="K142" s="3"/>
      <c r="L142" s="3">
        <f t="shared" si="68"/>
        <v>4415.424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73457</v>
      </c>
      <c r="D143" s="3">
        <f t="shared" si="69"/>
        <v>0</v>
      </c>
      <c r="E143" s="3">
        <f t="shared" si="69"/>
        <v>0</v>
      </c>
      <c r="F143" s="3">
        <f t="shared" si="69"/>
        <v>0</v>
      </c>
      <c r="G143" s="3">
        <f t="shared" si="69"/>
        <v>0</v>
      </c>
      <c r="H143" s="3">
        <f t="shared" si="69"/>
        <v>74009</v>
      </c>
      <c r="I143" s="3">
        <f>SUM(I451)</f>
        <v>0</v>
      </c>
      <c r="J143" s="3"/>
      <c r="K143" s="3"/>
      <c r="L143" s="3">
        <f>SUM(L449:L451)</f>
        <v>3848.4679999999998</v>
      </c>
      <c r="M143" s="65"/>
      <c r="N143" s="26" t="str">
        <f>'Olieforbrug, TJ'!M143</f>
        <v>4. Quarter 2022</v>
      </c>
    </row>
    <row r="144" spans="1:14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74839</v>
      </c>
      <c r="D145" s="3">
        <f t="shared" ref="D145:L145" si="70">SUM(D453:D455)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76504</v>
      </c>
      <c r="I145" s="3">
        <f>SUM(I455)</f>
        <v>0</v>
      </c>
      <c r="J145" s="3"/>
      <c r="K145" s="3"/>
      <c r="L145" s="3">
        <f t="shared" si="70"/>
        <v>3978.2079999999996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79159</v>
      </c>
      <c r="D146" s="3">
        <f t="shared" si="71"/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80347</v>
      </c>
      <c r="I146" s="3">
        <f>SUM(I458)</f>
        <v>0</v>
      </c>
      <c r="J146" s="3"/>
      <c r="K146" s="3"/>
      <c r="L146" s="3">
        <f>SUM(L456:L458)</f>
        <v>4178.0439999999999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76984</v>
      </c>
      <c r="D147" s="3">
        <f t="shared" ref="D147:L147" si="72">SUM(D459:D461)</f>
        <v>0</v>
      </c>
      <c r="E147" s="3">
        <f t="shared" si="72"/>
        <v>0</v>
      </c>
      <c r="F147" s="3">
        <f t="shared" si="72"/>
        <v>0</v>
      </c>
      <c r="G147" s="3">
        <f t="shared" si="72"/>
        <v>0</v>
      </c>
      <c r="H147" s="3">
        <f t="shared" si="72"/>
        <v>78482</v>
      </c>
      <c r="I147" s="3">
        <f>SUM(I461)</f>
        <v>0</v>
      </c>
      <c r="J147" s="3"/>
      <c r="K147" s="3"/>
      <c r="L147" s="3">
        <f t="shared" si="72"/>
        <v>4081.0640000000003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86393</v>
      </c>
      <c r="D148" s="3">
        <f t="shared" ref="D148:L148" si="73">SUM(D462:D464)</f>
        <v>0</v>
      </c>
      <c r="E148" s="3">
        <f t="shared" si="73"/>
        <v>0</v>
      </c>
      <c r="F148" s="3">
        <f t="shared" si="73"/>
        <v>0</v>
      </c>
      <c r="G148" s="3">
        <f t="shared" si="73"/>
        <v>0</v>
      </c>
      <c r="H148" s="3">
        <f t="shared" si="73"/>
        <v>86480</v>
      </c>
      <c r="I148" s="3">
        <f>SUM(I464)</f>
        <v>0</v>
      </c>
      <c r="J148" s="3"/>
      <c r="K148" s="3"/>
      <c r="L148" s="3">
        <f t="shared" si="73"/>
        <v>4496.96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74674</v>
      </c>
      <c r="D150" s="3">
        <f t="shared" si="74"/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75641</v>
      </c>
      <c r="I150" s="3">
        <f>SUM(I468)</f>
        <v>0</v>
      </c>
      <c r="J150" s="3"/>
      <c r="K150" s="3"/>
      <c r="L150" s="3">
        <f>SUM(L466:L468)</f>
        <v>3933.3319999999999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74511</v>
      </c>
      <c r="D151" s="3">
        <f t="shared" ref="D151:L151" si="75">SUM(D469:D471)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74875</v>
      </c>
      <c r="I151" s="3">
        <f>SUM(I471)</f>
        <v>0</v>
      </c>
      <c r="J151" s="3"/>
      <c r="K151" s="3"/>
      <c r="L151" s="3">
        <f t="shared" si="75"/>
        <v>3893.5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58781</v>
      </c>
      <c r="D152" s="3">
        <f t="shared" ref="D152:L152" si="76">SUM(D472:D474)</f>
        <v>0</v>
      </c>
      <c r="E152" s="3">
        <f t="shared" si="76"/>
        <v>0</v>
      </c>
      <c r="F152" s="3">
        <f t="shared" si="76"/>
        <v>0</v>
      </c>
      <c r="G152" s="3">
        <f t="shared" si="76"/>
        <v>0</v>
      </c>
      <c r="H152" s="3">
        <f t="shared" si="76"/>
        <v>59425</v>
      </c>
      <c r="I152" s="3">
        <f>I474</f>
        <v>0</v>
      </c>
      <c r="J152" s="3"/>
      <c r="K152" s="3"/>
      <c r="L152" s="3">
        <f t="shared" si="76"/>
        <v>3090.1000000000004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81977</v>
      </c>
      <c r="D153" s="3">
        <f t="shared" ref="D153:H153" si="77">SUM(D475:D477)</f>
        <v>0</v>
      </c>
      <c r="E153" s="3">
        <f t="shared" si="77"/>
        <v>0</v>
      </c>
      <c r="F153" s="3">
        <f t="shared" si="77"/>
        <v>0</v>
      </c>
      <c r="G153" s="3">
        <f t="shared" si="77"/>
        <v>0</v>
      </c>
      <c r="H153" s="3">
        <f t="shared" si="77"/>
        <v>83672</v>
      </c>
      <c r="I153" s="3">
        <f>I477</f>
        <v>0</v>
      </c>
      <c r="J153" s="3"/>
      <c r="K153" s="3"/>
      <c r="L153" s="3">
        <f>SUM(L475:L477)</f>
        <v>4350.9439999999995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66679</v>
      </c>
      <c r="D155" s="3">
        <f t="shared" ref="D155:L155" si="78">SUM(D479:D481)</f>
        <v>0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67396</v>
      </c>
      <c r="I155" s="3">
        <f>I481</f>
        <v>0</v>
      </c>
      <c r="J155" s="3"/>
      <c r="K155" s="3"/>
      <c r="L155" s="3">
        <f t="shared" si="78"/>
        <v>3504.5919999999996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79815</v>
      </c>
      <c r="D156" s="3">
        <f t="shared" ref="D156:H156" si="79">SUM(D482:D484)</f>
        <v>0</v>
      </c>
      <c r="E156" s="3">
        <f t="shared" si="79"/>
        <v>0</v>
      </c>
      <c r="F156" s="3">
        <f t="shared" si="79"/>
        <v>0</v>
      </c>
      <c r="G156" s="3">
        <f t="shared" si="79"/>
        <v>0</v>
      </c>
      <c r="H156" s="3">
        <f t="shared" si="79"/>
        <v>79849</v>
      </c>
      <c r="I156" s="3">
        <f>I484</f>
        <v>0</v>
      </c>
      <c r="J156" s="3"/>
      <c r="K156" s="3"/>
      <c r="L156" s="3">
        <f>SUM(L482:L484)</f>
        <v>4152.1480000000001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73414</v>
      </c>
      <c r="D157" s="3">
        <f t="shared" ref="D157:L157" si="80">SUM(D485:D487)</f>
        <v>0</v>
      </c>
      <c r="E157" s="3">
        <f t="shared" si="80"/>
        <v>0</v>
      </c>
      <c r="F157" s="3">
        <f t="shared" si="80"/>
        <v>0</v>
      </c>
      <c r="G157" s="3">
        <f t="shared" si="80"/>
        <v>0</v>
      </c>
      <c r="H157" s="3">
        <f t="shared" si="80"/>
        <v>74083</v>
      </c>
      <c r="I157" s="3">
        <f>I487</f>
        <v>0</v>
      </c>
      <c r="J157" s="3"/>
      <c r="K157" s="3"/>
      <c r="L157" s="3">
        <f t="shared" si="80"/>
        <v>3852.3159999999998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81426</v>
      </c>
      <c r="D158" s="3">
        <f t="shared" ref="D158:H158" si="81">SUM(D488:D490)</f>
        <v>0</v>
      </c>
      <c r="E158" s="3">
        <f t="shared" si="81"/>
        <v>0</v>
      </c>
      <c r="F158" s="3">
        <f t="shared" si="81"/>
        <v>0</v>
      </c>
      <c r="G158" s="3">
        <f t="shared" si="81"/>
        <v>0</v>
      </c>
      <c r="H158" s="3">
        <f t="shared" si="81"/>
        <v>83082</v>
      </c>
      <c r="I158" s="3">
        <f>I490</f>
        <v>0</v>
      </c>
      <c r="J158"/>
      <c r="K158"/>
      <c r="L158" s="3">
        <f t="shared" ref="L158" si="82">SUM(L488:L490)</f>
        <v>4320.2640000000001</v>
      </c>
      <c r="M158" s="65"/>
      <c r="N158" s="26" t="str">
        <f>'Olieforbrug, TJ'!M158</f>
        <v>4. Quarter 2025</v>
      </c>
    </row>
    <row r="159" spans="1:14" s="57" customFormat="1" x14ac:dyDescent="0.25">
      <c r="A159" s="180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0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3"/>
      <c r="L164" s="3"/>
      <c r="M164" s="3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26085</v>
      </c>
      <c r="D167" s="3">
        <v>0</v>
      </c>
      <c r="E167" s="3">
        <v>0</v>
      </c>
      <c r="F167" s="3">
        <v>0</v>
      </c>
      <c r="G167" s="3">
        <v>0</v>
      </c>
      <c r="H167" s="3">
        <v>26085</v>
      </c>
      <c r="I167" s="3">
        <v>0</v>
      </c>
      <c r="L167" s="16"/>
      <c r="N167" s="23" t="s">
        <v>115</v>
      </c>
    </row>
    <row r="168" spans="1:14" x14ac:dyDescent="0.25">
      <c r="A168" s="33" t="s">
        <v>103</v>
      </c>
      <c r="C168" s="3">
        <v>24845</v>
      </c>
      <c r="D168" s="3">
        <v>0</v>
      </c>
      <c r="E168" s="3">
        <v>0</v>
      </c>
      <c r="F168" s="3">
        <v>0</v>
      </c>
      <c r="G168" s="3">
        <v>0</v>
      </c>
      <c r="H168" s="3">
        <v>24845</v>
      </c>
      <c r="I168" s="3">
        <v>0</v>
      </c>
      <c r="L168" s="16"/>
      <c r="N168" s="23" t="s">
        <v>116</v>
      </c>
    </row>
    <row r="169" spans="1:14" x14ac:dyDescent="0.25">
      <c r="A169" s="33" t="s">
        <v>104</v>
      </c>
      <c r="C169" s="3">
        <v>20962</v>
      </c>
      <c r="D169" s="3">
        <v>0</v>
      </c>
      <c r="E169" s="3">
        <v>0</v>
      </c>
      <c r="F169" s="3">
        <v>0</v>
      </c>
      <c r="G169" s="3">
        <v>0</v>
      </c>
      <c r="H169" s="3">
        <v>20962</v>
      </c>
      <c r="I169" s="3">
        <v>0</v>
      </c>
      <c r="L169" s="16"/>
      <c r="N169" s="23" t="s">
        <v>117</v>
      </c>
    </row>
    <row r="170" spans="1:14" x14ac:dyDescent="0.25">
      <c r="A170" s="33" t="s">
        <v>105</v>
      </c>
      <c r="B170" s="15"/>
      <c r="C170" s="16">
        <v>25777</v>
      </c>
      <c r="D170" s="16">
        <v>0</v>
      </c>
      <c r="E170" s="16">
        <v>0</v>
      </c>
      <c r="F170" s="16">
        <v>0</v>
      </c>
      <c r="G170" s="16">
        <v>0</v>
      </c>
      <c r="H170" s="16">
        <v>25777</v>
      </c>
      <c r="I170" s="16">
        <v>0</v>
      </c>
      <c r="J170" s="15"/>
      <c r="K170" s="15"/>
      <c r="L170" s="16"/>
      <c r="N170" s="23" t="s">
        <v>118</v>
      </c>
    </row>
    <row r="171" spans="1:14" x14ac:dyDescent="0.25">
      <c r="A171" s="33" t="s">
        <v>106</v>
      </c>
      <c r="B171" s="15"/>
      <c r="C171" s="16">
        <v>27857</v>
      </c>
      <c r="D171" s="16">
        <v>0</v>
      </c>
      <c r="E171" s="16">
        <v>0</v>
      </c>
      <c r="F171" s="16">
        <v>0</v>
      </c>
      <c r="G171" s="16">
        <v>0</v>
      </c>
      <c r="H171" s="16">
        <v>27857</v>
      </c>
      <c r="I171" s="16">
        <v>0</v>
      </c>
      <c r="J171" s="15"/>
      <c r="K171" s="15"/>
      <c r="L171" s="16"/>
      <c r="N171" s="23" t="s">
        <v>119</v>
      </c>
    </row>
    <row r="172" spans="1:14" x14ac:dyDescent="0.25">
      <c r="A172" s="33" t="s">
        <v>107</v>
      </c>
      <c r="B172" s="15"/>
      <c r="C172" s="16">
        <v>26645</v>
      </c>
      <c r="D172" s="16">
        <v>0</v>
      </c>
      <c r="E172" s="16">
        <v>0</v>
      </c>
      <c r="F172" s="16">
        <v>0</v>
      </c>
      <c r="G172" s="16">
        <v>0</v>
      </c>
      <c r="H172" s="16">
        <v>26645</v>
      </c>
      <c r="I172" s="16">
        <v>0</v>
      </c>
      <c r="J172" s="15"/>
      <c r="K172" s="15"/>
      <c r="L172" s="16"/>
      <c r="N172" s="23" t="s">
        <v>120</v>
      </c>
    </row>
    <row r="173" spans="1:14" x14ac:dyDescent="0.25">
      <c r="A173" s="33" t="s">
        <v>108</v>
      </c>
      <c r="B173" s="15"/>
      <c r="C173" s="16">
        <v>27213</v>
      </c>
      <c r="D173" s="16">
        <v>0</v>
      </c>
      <c r="E173" s="16">
        <v>0</v>
      </c>
      <c r="F173" s="16">
        <v>0</v>
      </c>
      <c r="G173" s="16">
        <v>0</v>
      </c>
      <c r="H173" s="16">
        <v>27213</v>
      </c>
      <c r="I173" s="16">
        <v>0</v>
      </c>
      <c r="J173" s="15"/>
      <c r="K173" s="15"/>
      <c r="L173" s="16"/>
      <c r="N173" s="23" t="s">
        <v>121</v>
      </c>
    </row>
    <row r="174" spans="1:14" x14ac:dyDescent="0.25">
      <c r="A174" s="33" t="s">
        <v>109</v>
      </c>
      <c r="B174" s="15"/>
      <c r="C174" s="16">
        <v>28353</v>
      </c>
      <c r="D174" s="16">
        <v>0</v>
      </c>
      <c r="E174" s="16">
        <v>0</v>
      </c>
      <c r="F174" s="16">
        <v>0</v>
      </c>
      <c r="G174" s="16">
        <v>0</v>
      </c>
      <c r="H174" s="16">
        <v>28353</v>
      </c>
      <c r="I174" s="16">
        <v>0</v>
      </c>
      <c r="J174" s="15"/>
      <c r="K174" s="15"/>
      <c r="L174" s="16"/>
      <c r="N174" s="23" t="s">
        <v>122</v>
      </c>
    </row>
    <row r="175" spans="1:14" x14ac:dyDescent="0.25">
      <c r="A175" s="33" t="s">
        <v>110</v>
      </c>
      <c r="B175" s="15"/>
      <c r="C175" s="16">
        <v>20344</v>
      </c>
      <c r="D175" s="16">
        <v>0</v>
      </c>
      <c r="E175" s="16">
        <v>0</v>
      </c>
      <c r="F175" s="16">
        <v>0</v>
      </c>
      <c r="G175" s="16">
        <v>0</v>
      </c>
      <c r="H175" s="16">
        <v>20344</v>
      </c>
      <c r="I175" s="16">
        <v>0</v>
      </c>
      <c r="J175" s="15"/>
      <c r="K175" s="15"/>
      <c r="L175" s="16"/>
      <c r="N175" s="23" t="s">
        <v>123</v>
      </c>
    </row>
    <row r="176" spans="1:14" x14ac:dyDescent="0.25">
      <c r="A176" s="33" t="s">
        <v>111</v>
      </c>
      <c r="B176" s="15"/>
      <c r="C176" s="16">
        <v>25048</v>
      </c>
      <c r="D176" s="16">
        <v>0</v>
      </c>
      <c r="E176" s="16">
        <v>0</v>
      </c>
      <c r="F176" s="16">
        <v>0</v>
      </c>
      <c r="G176" s="16">
        <v>0</v>
      </c>
      <c r="H176" s="16">
        <v>25048</v>
      </c>
      <c r="I176" s="16">
        <v>0</v>
      </c>
      <c r="J176" s="15"/>
      <c r="K176" s="15"/>
      <c r="L176" s="16"/>
      <c r="N176" s="23" t="s">
        <v>124</v>
      </c>
    </row>
    <row r="177" spans="1:14" x14ac:dyDescent="0.25">
      <c r="A177" s="33" t="s">
        <v>112</v>
      </c>
      <c r="B177" s="15"/>
      <c r="C177" s="16">
        <v>23329</v>
      </c>
      <c r="D177" s="16">
        <v>0</v>
      </c>
      <c r="E177" s="16">
        <v>0</v>
      </c>
      <c r="F177" s="16">
        <v>0</v>
      </c>
      <c r="G177" s="16">
        <v>0</v>
      </c>
      <c r="H177" s="16">
        <v>23329</v>
      </c>
      <c r="I177" s="16">
        <v>0</v>
      </c>
      <c r="J177" s="15"/>
      <c r="K177" s="15"/>
      <c r="L177" s="16"/>
      <c r="N177" s="23" t="s">
        <v>125</v>
      </c>
    </row>
    <row r="178" spans="1:14" ht="13.8" thickBot="1" x14ac:dyDescent="0.3">
      <c r="A178" s="41" t="s">
        <v>113</v>
      </c>
      <c r="C178" s="42">
        <v>26531</v>
      </c>
      <c r="D178" s="42">
        <v>0</v>
      </c>
      <c r="E178" s="42">
        <v>0</v>
      </c>
      <c r="F178" s="42">
        <v>0</v>
      </c>
      <c r="G178" s="42">
        <v>0</v>
      </c>
      <c r="H178" s="42">
        <v>26531</v>
      </c>
      <c r="I178" s="42">
        <v>0</v>
      </c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27988</v>
      </c>
      <c r="D180" s="16">
        <v>0</v>
      </c>
      <c r="E180" s="16">
        <v>0</v>
      </c>
      <c r="F180" s="16">
        <v>0</v>
      </c>
      <c r="G180" s="16">
        <v>0</v>
      </c>
      <c r="H180" s="16">
        <v>27988</v>
      </c>
      <c r="I180" s="16">
        <v>0</v>
      </c>
      <c r="J180" s="15"/>
      <c r="K180" s="15"/>
      <c r="L180" s="16"/>
      <c r="N180" s="23" t="s">
        <v>115</v>
      </c>
    </row>
    <row r="181" spans="1:14" x14ac:dyDescent="0.25">
      <c r="A181" s="33" t="s">
        <v>103</v>
      </c>
      <c r="B181" s="15"/>
      <c r="C181" s="16">
        <v>26202</v>
      </c>
      <c r="D181" s="16">
        <v>0</v>
      </c>
      <c r="E181" s="16">
        <v>0</v>
      </c>
      <c r="F181" s="16">
        <v>0</v>
      </c>
      <c r="G181" s="16">
        <v>0</v>
      </c>
      <c r="H181" s="16">
        <v>26202</v>
      </c>
      <c r="I181" s="16">
        <v>0</v>
      </c>
      <c r="J181" s="15"/>
      <c r="K181" s="15"/>
      <c r="L181" s="16"/>
      <c r="N181" s="23" t="s">
        <v>116</v>
      </c>
    </row>
    <row r="182" spans="1:14" x14ac:dyDescent="0.25">
      <c r="A182" s="33" t="s">
        <v>104</v>
      </c>
      <c r="B182" s="15"/>
      <c r="C182" s="16">
        <v>28030</v>
      </c>
      <c r="D182" s="16">
        <v>0</v>
      </c>
      <c r="E182" s="16">
        <v>0</v>
      </c>
      <c r="F182" s="16">
        <v>0</v>
      </c>
      <c r="G182" s="16">
        <v>0</v>
      </c>
      <c r="H182" s="16">
        <v>28030</v>
      </c>
      <c r="I182" s="16">
        <v>0</v>
      </c>
      <c r="J182" s="15"/>
      <c r="K182" s="15"/>
      <c r="L182" s="16"/>
      <c r="N182" s="23" t="s">
        <v>117</v>
      </c>
    </row>
    <row r="183" spans="1:14" x14ac:dyDescent="0.25">
      <c r="A183" s="33" t="s">
        <v>105</v>
      </c>
      <c r="B183" s="15"/>
      <c r="C183" s="16">
        <v>22300</v>
      </c>
      <c r="D183" s="16">
        <v>0</v>
      </c>
      <c r="E183" s="16">
        <v>0</v>
      </c>
      <c r="F183" s="16">
        <v>0</v>
      </c>
      <c r="G183" s="16">
        <v>0</v>
      </c>
      <c r="H183" s="16">
        <v>22300</v>
      </c>
      <c r="I183" s="16">
        <v>0</v>
      </c>
      <c r="J183" s="15"/>
      <c r="K183" s="15"/>
      <c r="L183" s="16"/>
      <c r="N183" s="23" t="s">
        <v>118</v>
      </c>
    </row>
    <row r="184" spans="1:14" x14ac:dyDescent="0.25">
      <c r="A184" s="33" t="s">
        <v>106</v>
      </c>
      <c r="B184" s="15"/>
      <c r="C184" s="16">
        <v>23919</v>
      </c>
      <c r="D184" s="16">
        <v>0</v>
      </c>
      <c r="E184" s="16">
        <v>0</v>
      </c>
      <c r="F184" s="16">
        <v>0</v>
      </c>
      <c r="G184" s="16">
        <v>0</v>
      </c>
      <c r="H184" s="16">
        <v>23919</v>
      </c>
      <c r="I184" s="16">
        <v>0</v>
      </c>
      <c r="J184" s="15"/>
      <c r="K184" s="15"/>
      <c r="L184" s="16"/>
      <c r="N184" s="23" t="s">
        <v>119</v>
      </c>
    </row>
    <row r="185" spans="1:14" x14ac:dyDescent="0.25">
      <c r="A185" s="33" t="s">
        <v>107</v>
      </c>
      <c r="B185" s="15"/>
      <c r="C185" s="16">
        <v>23577</v>
      </c>
      <c r="D185" s="16">
        <v>0</v>
      </c>
      <c r="E185" s="16">
        <v>0</v>
      </c>
      <c r="F185" s="16">
        <v>0</v>
      </c>
      <c r="G185" s="16">
        <v>0</v>
      </c>
      <c r="H185" s="16">
        <v>23577</v>
      </c>
      <c r="I185" s="16">
        <v>0</v>
      </c>
      <c r="J185" s="15"/>
      <c r="K185" s="15"/>
      <c r="L185" s="16"/>
      <c r="N185" s="23" t="s">
        <v>120</v>
      </c>
    </row>
    <row r="186" spans="1:14" x14ac:dyDescent="0.25">
      <c r="A186" s="33" t="s">
        <v>108</v>
      </c>
      <c r="B186" s="15"/>
      <c r="C186" s="16">
        <v>26272</v>
      </c>
      <c r="D186" s="16">
        <v>0</v>
      </c>
      <c r="E186" s="16">
        <v>0</v>
      </c>
      <c r="F186" s="16">
        <v>0</v>
      </c>
      <c r="G186" s="16">
        <v>0</v>
      </c>
      <c r="H186" s="16">
        <v>26272</v>
      </c>
      <c r="I186" s="16">
        <v>0</v>
      </c>
      <c r="J186" s="15"/>
      <c r="K186" s="15"/>
      <c r="L186" s="16"/>
      <c r="N186" s="23" t="s">
        <v>121</v>
      </c>
    </row>
    <row r="187" spans="1:14" x14ac:dyDescent="0.25">
      <c r="A187" s="33" t="s">
        <v>109</v>
      </c>
      <c r="B187" s="15"/>
      <c r="C187" s="16">
        <v>23894</v>
      </c>
      <c r="D187" s="16">
        <v>0</v>
      </c>
      <c r="E187" s="16">
        <v>0</v>
      </c>
      <c r="F187" s="16">
        <v>0</v>
      </c>
      <c r="G187" s="16">
        <v>0</v>
      </c>
      <c r="H187" s="16">
        <v>23894</v>
      </c>
      <c r="I187" s="16">
        <v>0</v>
      </c>
      <c r="J187" s="15"/>
      <c r="K187" s="15"/>
      <c r="L187" s="16"/>
      <c r="N187" s="23" t="s">
        <v>122</v>
      </c>
    </row>
    <row r="188" spans="1:14" x14ac:dyDescent="0.25">
      <c r="A188" s="33" t="s">
        <v>110</v>
      </c>
      <c r="B188" s="15"/>
      <c r="C188" s="16">
        <v>23978</v>
      </c>
      <c r="D188" s="16">
        <v>0</v>
      </c>
      <c r="E188" s="16">
        <v>0</v>
      </c>
      <c r="F188" s="16">
        <v>0</v>
      </c>
      <c r="G188" s="16">
        <v>0</v>
      </c>
      <c r="H188" s="16">
        <v>23978</v>
      </c>
      <c r="I188" s="16">
        <v>0</v>
      </c>
      <c r="J188" s="15"/>
      <c r="K188" s="15"/>
      <c r="L188" s="16"/>
      <c r="N188" s="23" t="s">
        <v>123</v>
      </c>
    </row>
    <row r="189" spans="1:14" x14ac:dyDescent="0.25">
      <c r="A189" s="33" t="s">
        <v>111</v>
      </c>
      <c r="B189" s="15"/>
      <c r="C189" s="16">
        <v>19221</v>
      </c>
      <c r="D189" s="16">
        <v>0</v>
      </c>
      <c r="E189" s="16">
        <v>0</v>
      </c>
      <c r="F189" s="16">
        <v>0</v>
      </c>
      <c r="G189" s="16">
        <v>0</v>
      </c>
      <c r="H189" s="16">
        <v>19221</v>
      </c>
      <c r="I189" s="16">
        <v>0</v>
      </c>
      <c r="J189" s="15"/>
      <c r="K189" s="15"/>
      <c r="L189" s="16"/>
      <c r="N189" s="23" t="s">
        <v>124</v>
      </c>
    </row>
    <row r="190" spans="1:14" x14ac:dyDescent="0.25">
      <c r="A190" s="33" t="s">
        <v>112</v>
      </c>
      <c r="B190" s="15"/>
      <c r="C190" s="16">
        <v>20100</v>
      </c>
      <c r="D190" s="16">
        <v>0</v>
      </c>
      <c r="E190" s="16">
        <v>0</v>
      </c>
      <c r="F190" s="16">
        <v>0</v>
      </c>
      <c r="G190" s="16">
        <v>0</v>
      </c>
      <c r="H190" s="16">
        <v>20100</v>
      </c>
      <c r="I190" s="16">
        <v>0</v>
      </c>
      <c r="J190" s="15"/>
      <c r="K190" s="15"/>
      <c r="L190" s="16"/>
      <c r="N190" s="23" t="s">
        <v>125</v>
      </c>
    </row>
    <row r="191" spans="1:14" ht="13.8" thickBot="1" x14ac:dyDescent="0.3">
      <c r="A191" s="41" t="s">
        <v>113</v>
      </c>
      <c r="C191" s="42">
        <v>26769</v>
      </c>
      <c r="D191" s="42">
        <v>0</v>
      </c>
      <c r="E191" s="42">
        <v>0</v>
      </c>
      <c r="F191" s="42">
        <v>0</v>
      </c>
      <c r="G191" s="42">
        <v>0</v>
      </c>
      <c r="H191" s="42">
        <v>26769</v>
      </c>
      <c r="I191" s="42">
        <v>0</v>
      </c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23864</v>
      </c>
      <c r="D193" s="16">
        <v>0</v>
      </c>
      <c r="E193" s="16">
        <v>0</v>
      </c>
      <c r="F193" s="16">
        <v>0</v>
      </c>
      <c r="G193" s="16">
        <v>0</v>
      </c>
      <c r="H193" s="16">
        <v>23864</v>
      </c>
      <c r="I193" s="16">
        <v>0</v>
      </c>
      <c r="J193" s="15"/>
      <c r="K193" s="15"/>
      <c r="L193" s="16"/>
      <c r="N193" s="23" t="s">
        <v>115</v>
      </c>
    </row>
    <row r="194" spans="1:14" x14ac:dyDescent="0.25">
      <c r="A194" s="33" t="s">
        <v>103</v>
      </c>
      <c r="B194" s="15"/>
      <c r="C194" s="16">
        <v>23572</v>
      </c>
      <c r="D194" s="16">
        <v>0</v>
      </c>
      <c r="E194" s="16">
        <v>0</v>
      </c>
      <c r="F194" s="16">
        <v>0</v>
      </c>
      <c r="G194" s="16">
        <v>0</v>
      </c>
      <c r="H194" s="16">
        <v>23572</v>
      </c>
      <c r="I194" s="16">
        <v>0</v>
      </c>
      <c r="J194" s="15"/>
      <c r="K194" s="15"/>
      <c r="L194" s="16"/>
      <c r="N194" s="23" t="s">
        <v>116</v>
      </c>
    </row>
    <row r="195" spans="1:14" x14ac:dyDescent="0.25">
      <c r="A195" s="33" t="s">
        <v>104</v>
      </c>
      <c r="B195" s="15"/>
      <c r="C195" s="16">
        <v>27505</v>
      </c>
      <c r="D195" s="16">
        <v>0</v>
      </c>
      <c r="E195" s="16">
        <v>0</v>
      </c>
      <c r="F195" s="16">
        <v>0</v>
      </c>
      <c r="G195" s="16">
        <v>0</v>
      </c>
      <c r="H195" s="16">
        <v>27505</v>
      </c>
      <c r="I195" s="16">
        <v>0</v>
      </c>
      <c r="J195" s="15"/>
      <c r="K195" s="15"/>
      <c r="L195" s="16"/>
      <c r="N195" s="23" t="s">
        <v>117</v>
      </c>
    </row>
    <row r="196" spans="1:14" x14ac:dyDescent="0.25">
      <c r="A196" s="33" t="s">
        <v>105</v>
      </c>
      <c r="B196" s="15"/>
      <c r="C196" s="16">
        <v>26366</v>
      </c>
      <c r="D196" s="16">
        <v>0</v>
      </c>
      <c r="E196" s="16">
        <v>0</v>
      </c>
      <c r="F196" s="16">
        <v>0</v>
      </c>
      <c r="G196" s="16">
        <v>0</v>
      </c>
      <c r="H196" s="16">
        <v>26366</v>
      </c>
      <c r="I196" s="16">
        <v>0</v>
      </c>
      <c r="J196" s="15"/>
      <c r="K196" s="15"/>
      <c r="L196" s="16"/>
      <c r="N196" s="23" t="s">
        <v>118</v>
      </c>
    </row>
    <row r="197" spans="1:14" x14ac:dyDescent="0.25">
      <c r="A197" s="33" t="s">
        <v>106</v>
      </c>
      <c r="B197" s="15"/>
      <c r="C197" s="16">
        <v>28358</v>
      </c>
      <c r="D197" s="16">
        <v>0</v>
      </c>
      <c r="E197" s="16">
        <v>0</v>
      </c>
      <c r="F197" s="16">
        <v>0</v>
      </c>
      <c r="G197" s="16">
        <v>0</v>
      </c>
      <c r="H197" s="16">
        <v>28358</v>
      </c>
      <c r="I197" s="16">
        <v>0</v>
      </c>
      <c r="J197" s="15"/>
      <c r="K197" s="15"/>
      <c r="L197" s="16"/>
      <c r="N197" s="23" t="s">
        <v>119</v>
      </c>
    </row>
    <row r="198" spans="1:14" x14ac:dyDescent="0.25">
      <c r="A198" s="33" t="s">
        <v>107</v>
      </c>
      <c r="B198" s="15"/>
      <c r="C198" s="16">
        <v>28254</v>
      </c>
      <c r="D198" s="16">
        <v>0</v>
      </c>
      <c r="E198" s="16">
        <v>0</v>
      </c>
      <c r="F198" s="16">
        <v>0</v>
      </c>
      <c r="G198" s="16">
        <v>0</v>
      </c>
      <c r="H198" s="16">
        <v>28254</v>
      </c>
      <c r="I198" s="16">
        <v>0</v>
      </c>
      <c r="J198" s="15"/>
      <c r="K198" s="15"/>
      <c r="L198" s="16"/>
      <c r="N198" s="23" t="s">
        <v>120</v>
      </c>
    </row>
    <row r="199" spans="1:14" x14ac:dyDescent="0.25">
      <c r="A199" s="33" t="s">
        <v>108</v>
      </c>
      <c r="B199" s="15"/>
      <c r="C199" s="16">
        <v>28698</v>
      </c>
      <c r="D199" s="16">
        <v>0</v>
      </c>
      <c r="E199" s="16">
        <v>0</v>
      </c>
      <c r="F199" s="16">
        <v>0</v>
      </c>
      <c r="G199" s="16">
        <v>0</v>
      </c>
      <c r="H199" s="16">
        <v>28698</v>
      </c>
      <c r="I199" s="16">
        <v>0</v>
      </c>
      <c r="J199" s="15"/>
      <c r="K199" s="15"/>
      <c r="L199" s="16"/>
      <c r="N199" s="23" t="s">
        <v>121</v>
      </c>
    </row>
    <row r="200" spans="1:14" x14ac:dyDescent="0.25">
      <c r="A200" s="33" t="s">
        <v>109</v>
      </c>
      <c r="B200" s="15"/>
      <c r="C200" s="16">
        <v>30505</v>
      </c>
      <c r="D200" s="16">
        <v>0</v>
      </c>
      <c r="E200" s="16">
        <v>0</v>
      </c>
      <c r="F200" s="16">
        <v>0</v>
      </c>
      <c r="G200" s="16">
        <v>0</v>
      </c>
      <c r="H200" s="16">
        <v>30505</v>
      </c>
      <c r="I200" s="16">
        <v>0</v>
      </c>
      <c r="J200" s="15"/>
      <c r="K200" s="15"/>
      <c r="L200" s="16"/>
      <c r="N200" s="23" t="s">
        <v>122</v>
      </c>
    </row>
    <row r="201" spans="1:14" x14ac:dyDescent="0.25">
      <c r="A201" s="33" t="s">
        <v>110</v>
      </c>
      <c r="B201" s="15"/>
      <c r="C201" s="16">
        <v>21095</v>
      </c>
      <c r="D201" s="16">
        <v>0</v>
      </c>
      <c r="E201" s="16">
        <v>0</v>
      </c>
      <c r="F201" s="16">
        <v>0</v>
      </c>
      <c r="G201" s="16">
        <v>0</v>
      </c>
      <c r="H201" s="16">
        <v>21095</v>
      </c>
      <c r="I201" s="16">
        <v>0</v>
      </c>
      <c r="J201" s="15"/>
      <c r="K201" s="15"/>
      <c r="L201" s="16"/>
      <c r="N201" s="23" t="s">
        <v>123</v>
      </c>
    </row>
    <row r="202" spans="1:14" x14ac:dyDescent="0.25">
      <c r="A202" s="33" t="s">
        <v>111</v>
      </c>
      <c r="B202" s="15"/>
      <c r="C202" s="16">
        <v>23087</v>
      </c>
      <c r="D202" s="16">
        <v>0</v>
      </c>
      <c r="E202" s="16">
        <v>0</v>
      </c>
      <c r="F202" s="16">
        <v>0</v>
      </c>
      <c r="G202" s="16">
        <v>0</v>
      </c>
      <c r="H202" s="16">
        <v>23087</v>
      </c>
      <c r="I202" s="16">
        <v>0</v>
      </c>
      <c r="J202" s="15"/>
      <c r="K202" s="15"/>
      <c r="L202" s="16"/>
      <c r="N202" s="23" t="s">
        <v>124</v>
      </c>
    </row>
    <row r="203" spans="1:14" x14ac:dyDescent="0.25">
      <c r="A203" s="33" t="s">
        <v>112</v>
      </c>
      <c r="B203" s="15"/>
      <c r="C203" s="16">
        <v>28207</v>
      </c>
      <c r="D203" s="16">
        <v>0</v>
      </c>
      <c r="E203" s="16">
        <v>0</v>
      </c>
      <c r="F203" s="16">
        <v>0</v>
      </c>
      <c r="G203" s="16">
        <v>0</v>
      </c>
      <c r="H203" s="16">
        <v>28207</v>
      </c>
      <c r="I203" s="16">
        <v>0</v>
      </c>
      <c r="J203" s="15"/>
      <c r="K203" s="15"/>
      <c r="L203" s="16"/>
      <c r="N203" s="23" t="s">
        <v>125</v>
      </c>
    </row>
    <row r="204" spans="1:14" ht="13.8" thickBot="1" x14ac:dyDescent="0.3">
      <c r="A204" s="41" t="s">
        <v>113</v>
      </c>
      <c r="C204" s="42">
        <v>28845</v>
      </c>
      <c r="D204" s="42">
        <v>0</v>
      </c>
      <c r="E204" s="42">
        <v>0</v>
      </c>
      <c r="F204" s="42">
        <v>0</v>
      </c>
      <c r="G204" s="42">
        <v>0</v>
      </c>
      <c r="H204" s="42">
        <v>28845</v>
      </c>
      <c r="I204" s="42">
        <v>0</v>
      </c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28884</v>
      </c>
      <c r="D206" s="16">
        <v>0</v>
      </c>
      <c r="E206" s="16">
        <v>0</v>
      </c>
      <c r="F206" s="16">
        <v>0</v>
      </c>
      <c r="G206" s="16">
        <v>0</v>
      </c>
      <c r="H206" s="16">
        <v>28884</v>
      </c>
      <c r="I206" s="16">
        <v>0</v>
      </c>
      <c r="J206" s="15"/>
      <c r="K206" s="15"/>
      <c r="L206" s="16"/>
      <c r="N206" s="23" t="s">
        <v>115</v>
      </c>
    </row>
    <row r="207" spans="1:14" x14ac:dyDescent="0.25">
      <c r="A207" s="33" t="s">
        <v>103</v>
      </c>
      <c r="B207" s="15"/>
      <c r="C207" s="16">
        <v>27693</v>
      </c>
      <c r="D207" s="16">
        <v>0</v>
      </c>
      <c r="E207" s="16">
        <v>0</v>
      </c>
      <c r="F207" s="16">
        <v>0</v>
      </c>
      <c r="G207" s="16">
        <v>0</v>
      </c>
      <c r="H207" s="16">
        <v>27693</v>
      </c>
      <c r="I207" s="16">
        <v>0</v>
      </c>
      <c r="J207" s="15"/>
      <c r="K207" s="15"/>
      <c r="L207" s="16"/>
      <c r="N207" s="23" t="s">
        <v>116</v>
      </c>
    </row>
    <row r="208" spans="1:14" x14ac:dyDescent="0.25">
      <c r="A208" s="33" t="s">
        <v>104</v>
      </c>
      <c r="B208" s="15"/>
      <c r="C208" s="16">
        <v>27237</v>
      </c>
      <c r="D208" s="16">
        <v>0</v>
      </c>
      <c r="E208" s="16">
        <v>0</v>
      </c>
      <c r="F208" s="16">
        <v>0</v>
      </c>
      <c r="G208" s="16">
        <v>0</v>
      </c>
      <c r="H208" s="16">
        <v>27237</v>
      </c>
      <c r="I208" s="16">
        <v>0</v>
      </c>
      <c r="J208" s="15"/>
      <c r="K208" s="15"/>
      <c r="L208" s="16"/>
      <c r="N208" s="23" t="s">
        <v>117</v>
      </c>
    </row>
    <row r="209" spans="1:14" x14ac:dyDescent="0.25">
      <c r="A209" s="33" t="s">
        <v>105</v>
      </c>
      <c r="B209" s="15"/>
      <c r="C209" s="16">
        <v>28136</v>
      </c>
      <c r="D209" s="16">
        <v>0</v>
      </c>
      <c r="E209" s="16">
        <v>0</v>
      </c>
      <c r="F209" s="16">
        <v>0</v>
      </c>
      <c r="G209" s="16">
        <v>0</v>
      </c>
      <c r="H209" s="16">
        <v>28136</v>
      </c>
      <c r="I209" s="16">
        <v>0</v>
      </c>
      <c r="J209" s="15"/>
      <c r="K209" s="15"/>
      <c r="L209" s="16"/>
      <c r="N209" s="23" t="s">
        <v>118</v>
      </c>
    </row>
    <row r="210" spans="1:14" x14ac:dyDescent="0.25">
      <c r="A210" s="33" t="s">
        <v>106</v>
      </c>
      <c r="B210" s="15"/>
      <c r="C210" s="16">
        <v>28081</v>
      </c>
      <c r="D210" s="16">
        <v>0</v>
      </c>
      <c r="E210" s="16">
        <v>0</v>
      </c>
      <c r="F210" s="16">
        <v>0</v>
      </c>
      <c r="G210" s="16">
        <v>0</v>
      </c>
      <c r="H210" s="16">
        <v>28081</v>
      </c>
      <c r="I210" s="16">
        <v>0</v>
      </c>
      <c r="J210" s="15"/>
      <c r="K210" s="15"/>
      <c r="L210" s="16"/>
      <c r="N210" s="23" t="s">
        <v>119</v>
      </c>
    </row>
    <row r="211" spans="1:14" x14ac:dyDescent="0.25">
      <c r="A211" s="33" t="s">
        <v>107</v>
      </c>
      <c r="B211" s="15"/>
      <c r="C211" s="16">
        <v>23103</v>
      </c>
      <c r="D211" s="16">
        <v>0</v>
      </c>
      <c r="E211" s="16">
        <v>0</v>
      </c>
      <c r="F211" s="16">
        <v>0</v>
      </c>
      <c r="G211" s="16">
        <v>0</v>
      </c>
      <c r="H211" s="16">
        <v>23103</v>
      </c>
      <c r="I211" s="16">
        <v>0</v>
      </c>
      <c r="J211" s="15"/>
      <c r="K211" s="15"/>
      <c r="L211" s="16"/>
      <c r="N211" s="23" t="s">
        <v>120</v>
      </c>
    </row>
    <row r="212" spans="1:14" x14ac:dyDescent="0.25">
      <c r="A212" s="33" t="s">
        <v>108</v>
      </c>
      <c r="B212" s="15"/>
      <c r="C212" s="16">
        <v>26374</v>
      </c>
      <c r="D212" s="16">
        <v>0</v>
      </c>
      <c r="E212" s="16">
        <v>0</v>
      </c>
      <c r="F212" s="16">
        <v>0</v>
      </c>
      <c r="G212" s="16">
        <v>0</v>
      </c>
      <c r="H212" s="16">
        <v>26374</v>
      </c>
      <c r="I212" s="16">
        <v>0</v>
      </c>
      <c r="J212" s="15"/>
      <c r="K212" s="15"/>
      <c r="L212" s="16"/>
      <c r="N212" s="23" t="s">
        <v>121</v>
      </c>
    </row>
    <row r="213" spans="1:14" x14ac:dyDescent="0.25">
      <c r="A213" s="33" t="s">
        <v>109</v>
      </c>
      <c r="B213" s="15"/>
      <c r="C213" s="16">
        <v>27063</v>
      </c>
      <c r="D213" s="16">
        <v>0</v>
      </c>
      <c r="E213" s="16">
        <v>0</v>
      </c>
      <c r="F213" s="16">
        <v>0</v>
      </c>
      <c r="G213" s="16">
        <v>0</v>
      </c>
      <c r="H213" s="16">
        <v>27063</v>
      </c>
      <c r="I213" s="16">
        <v>0</v>
      </c>
      <c r="J213" s="15"/>
      <c r="K213" s="15"/>
      <c r="L213" s="16"/>
      <c r="N213" s="23" t="s">
        <v>122</v>
      </c>
    </row>
    <row r="214" spans="1:14" x14ac:dyDescent="0.25">
      <c r="A214" s="33" t="s">
        <v>110</v>
      </c>
      <c r="B214" s="15"/>
      <c r="C214" s="16">
        <v>20104</v>
      </c>
      <c r="D214" s="16">
        <v>0</v>
      </c>
      <c r="E214" s="16">
        <v>0</v>
      </c>
      <c r="F214" s="16">
        <v>0</v>
      </c>
      <c r="G214" s="16">
        <v>0</v>
      </c>
      <c r="H214" s="16">
        <v>20104</v>
      </c>
      <c r="I214" s="16">
        <v>0</v>
      </c>
      <c r="J214" s="15"/>
      <c r="K214" s="15"/>
      <c r="L214" s="16"/>
      <c r="N214" s="23" t="s">
        <v>123</v>
      </c>
    </row>
    <row r="215" spans="1:14" x14ac:dyDescent="0.25">
      <c r="A215" s="33" t="s">
        <v>111</v>
      </c>
      <c r="B215" s="15"/>
      <c r="C215" s="16">
        <v>26687</v>
      </c>
      <c r="D215" s="16">
        <v>0</v>
      </c>
      <c r="E215" s="16">
        <v>0</v>
      </c>
      <c r="F215" s="16">
        <v>0</v>
      </c>
      <c r="G215" s="16">
        <v>0</v>
      </c>
      <c r="H215" s="16">
        <v>26687</v>
      </c>
      <c r="I215" s="16">
        <v>0</v>
      </c>
      <c r="J215" s="15"/>
      <c r="K215" s="15"/>
      <c r="L215" s="16"/>
      <c r="N215" s="23" t="s">
        <v>124</v>
      </c>
    </row>
    <row r="216" spans="1:14" x14ac:dyDescent="0.25">
      <c r="A216" s="33" t="s">
        <v>112</v>
      </c>
      <c r="B216" s="15"/>
      <c r="C216" s="16">
        <v>20506</v>
      </c>
      <c r="D216" s="16">
        <v>0</v>
      </c>
      <c r="E216" s="16">
        <v>0</v>
      </c>
      <c r="F216" s="16">
        <v>0</v>
      </c>
      <c r="G216" s="16">
        <v>0</v>
      </c>
      <c r="H216" s="16">
        <v>20506</v>
      </c>
      <c r="I216" s="16">
        <v>0</v>
      </c>
      <c r="J216" s="15"/>
      <c r="K216" s="15"/>
      <c r="L216" s="16"/>
      <c r="N216" s="23" t="s">
        <v>125</v>
      </c>
    </row>
    <row r="217" spans="1:14" ht="13.8" thickBot="1" x14ac:dyDescent="0.3">
      <c r="A217" s="41" t="s">
        <v>113</v>
      </c>
      <c r="C217" s="42">
        <v>21720</v>
      </c>
      <c r="D217" s="42">
        <v>0</v>
      </c>
      <c r="E217" s="42">
        <v>0</v>
      </c>
      <c r="F217" s="42">
        <v>0</v>
      </c>
      <c r="G217" s="42">
        <v>0</v>
      </c>
      <c r="H217" s="42">
        <v>21720</v>
      </c>
      <c r="I217" s="42">
        <v>0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27134</v>
      </c>
      <c r="D219" s="16">
        <v>0</v>
      </c>
      <c r="E219" s="16">
        <v>0</v>
      </c>
      <c r="F219" s="16">
        <v>0</v>
      </c>
      <c r="G219" s="16">
        <v>0</v>
      </c>
      <c r="H219" s="16">
        <v>27134</v>
      </c>
      <c r="I219" s="16">
        <v>0</v>
      </c>
      <c r="J219" s="15"/>
      <c r="K219" s="15"/>
      <c r="L219" s="16">
        <v>1410.9680000000001</v>
      </c>
      <c r="N219" s="23" t="s">
        <v>115</v>
      </c>
    </row>
    <row r="220" spans="1:14" x14ac:dyDescent="0.25">
      <c r="A220" s="33" t="s">
        <v>103</v>
      </c>
      <c r="B220" s="15"/>
      <c r="C220" s="16">
        <v>25170</v>
      </c>
      <c r="D220" s="16">
        <v>0</v>
      </c>
      <c r="E220" s="16">
        <v>0</v>
      </c>
      <c r="F220" s="16">
        <v>0</v>
      </c>
      <c r="G220" s="16">
        <v>0</v>
      </c>
      <c r="H220" s="16">
        <v>25170</v>
      </c>
      <c r="I220" s="16">
        <v>0</v>
      </c>
      <c r="J220" s="15"/>
      <c r="K220" s="15"/>
      <c r="L220" s="16">
        <v>1308.8399999999999</v>
      </c>
      <c r="N220" s="23" t="s">
        <v>116</v>
      </c>
    </row>
    <row r="221" spans="1:14" x14ac:dyDescent="0.25">
      <c r="A221" s="33" t="s">
        <v>104</v>
      </c>
      <c r="B221" s="15"/>
      <c r="C221" s="16">
        <v>27492</v>
      </c>
      <c r="D221" s="16">
        <v>0</v>
      </c>
      <c r="E221" s="16">
        <v>0</v>
      </c>
      <c r="F221" s="16">
        <v>0</v>
      </c>
      <c r="G221" s="16">
        <v>0</v>
      </c>
      <c r="H221" s="16">
        <v>27492</v>
      </c>
      <c r="I221" s="16">
        <v>0</v>
      </c>
      <c r="J221" s="15"/>
      <c r="K221" s="15"/>
      <c r="L221" s="16">
        <v>1429.5840000000001</v>
      </c>
      <c r="N221" s="23" t="s">
        <v>117</v>
      </c>
    </row>
    <row r="222" spans="1:14" x14ac:dyDescent="0.25">
      <c r="A222" s="33" t="s">
        <v>105</v>
      </c>
      <c r="B222" s="15"/>
      <c r="C222" s="16">
        <v>16371</v>
      </c>
      <c r="D222" s="16">
        <v>0</v>
      </c>
      <c r="E222" s="16">
        <v>0</v>
      </c>
      <c r="F222" s="16">
        <v>0</v>
      </c>
      <c r="G222" s="16">
        <v>0</v>
      </c>
      <c r="H222" s="16">
        <v>16371</v>
      </c>
      <c r="I222" s="16">
        <v>0</v>
      </c>
      <c r="J222" s="15"/>
      <c r="K222" s="15"/>
      <c r="L222" s="16">
        <v>851.29200000000003</v>
      </c>
      <c r="N222" s="23" t="s">
        <v>118</v>
      </c>
    </row>
    <row r="223" spans="1:14" x14ac:dyDescent="0.25">
      <c r="A223" s="33" t="s">
        <v>106</v>
      </c>
      <c r="B223" s="15"/>
      <c r="C223" s="16">
        <v>22457</v>
      </c>
      <c r="D223" s="16">
        <v>0</v>
      </c>
      <c r="E223" s="16">
        <v>0</v>
      </c>
      <c r="F223" s="16">
        <v>0</v>
      </c>
      <c r="G223" s="16">
        <v>0</v>
      </c>
      <c r="H223" s="16">
        <v>22457</v>
      </c>
      <c r="I223" s="16">
        <v>0</v>
      </c>
      <c r="J223" s="15"/>
      <c r="K223" s="15"/>
      <c r="L223" s="16">
        <v>1167.7639999999999</v>
      </c>
      <c r="N223" s="23" t="s">
        <v>119</v>
      </c>
    </row>
    <row r="224" spans="1:14" x14ac:dyDescent="0.25">
      <c r="A224" s="33" t="s">
        <v>107</v>
      </c>
      <c r="B224" s="15"/>
      <c r="C224" s="16">
        <v>26890</v>
      </c>
      <c r="D224" s="16">
        <v>0</v>
      </c>
      <c r="E224" s="16">
        <v>0</v>
      </c>
      <c r="F224" s="16">
        <v>0</v>
      </c>
      <c r="G224" s="16">
        <v>0</v>
      </c>
      <c r="H224" s="16">
        <v>26890</v>
      </c>
      <c r="I224" s="16">
        <v>0</v>
      </c>
      <c r="J224" s="15"/>
      <c r="K224" s="15"/>
      <c r="L224" s="16">
        <v>1398.28</v>
      </c>
      <c r="N224" s="23" t="s">
        <v>120</v>
      </c>
    </row>
    <row r="225" spans="1:14" x14ac:dyDescent="0.25">
      <c r="A225" s="33" t="s">
        <v>108</v>
      </c>
      <c r="B225" s="15"/>
      <c r="C225" s="16">
        <v>27532</v>
      </c>
      <c r="D225" s="16">
        <v>0</v>
      </c>
      <c r="E225" s="16">
        <v>0</v>
      </c>
      <c r="F225" s="16">
        <v>0</v>
      </c>
      <c r="G225" s="16">
        <v>0</v>
      </c>
      <c r="H225" s="16">
        <v>27532</v>
      </c>
      <c r="I225" s="16">
        <v>0</v>
      </c>
      <c r="J225" s="15"/>
      <c r="K225" s="15"/>
      <c r="L225" s="16">
        <v>1431.664</v>
      </c>
      <c r="N225" s="23" t="s">
        <v>121</v>
      </c>
    </row>
    <row r="226" spans="1:14" x14ac:dyDescent="0.25">
      <c r="A226" s="33" t="s">
        <v>109</v>
      </c>
      <c r="B226" s="15"/>
      <c r="C226" s="16">
        <v>27975</v>
      </c>
      <c r="D226" s="16">
        <v>0</v>
      </c>
      <c r="E226" s="16">
        <v>0</v>
      </c>
      <c r="F226" s="16">
        <v>0</v>
      </c>
      <c r="G226" s="16">
        <v>0</v>
      </c>
      <c r="H226" s="16">
        <v>27975</v>
      </c>
      <c r="I226" s="16">
        <v>0</v>
      </c>
      <c r="J226" s="15"/>
      <c r="K226" s="15"/>
      <c r="L226" s="16">
        <v>1454.7</v>
      </c>
      <c r="N226" s="23" t="s">
        <v>122</v>
      </c>
    </row>
    <row r="227" spans="1:14" x14ac:dyDescent="0.25">
      <c r="A227" s="33" t="s">
        <v>110</v>
      </c>
      <c r="B227" s="15"/>
      <c r="C227" s="16">
        <v>20126</v>
      </c>
      <c r="D227" s="16">
        <v>0</v>
      </c>
      <c r="E227" s="16">
        <v>0</v>
      </c>
      <c r="F227" s="16">
        <v>0</v>
      </c>
      <c r="G227" s="16">
        <v>0</v>
      </c>
      <c r="H227" s="16">
        <v>20126</v>
      </c>
      <c r="I227" s="16">
        <v>0</v>
      </c>
      <c r="J227" s="15"/>
      <c r="K227" s="15"/>
      <c r="L227" s="16">
        <v>1379.4559999999999</v>
      </c>
      <c r="N227" s="23" t="s">
        <v>123</v>
      </c>
    </row>
    <row r="228" spans="1:14" x14ac:dyDescent="0.25">
      <c r="A228" s="33" t="s">
        <v>111</v>
      </c>
      <c r="B228" s="15"/>
      <c r="C228" s="16">
        <v>25072</v>
      </c>
      <c r="D228" s="16">
        <v>0</v>
      </c>
      <c r="E228" s="16">
        <v>0</v>
      </c>
      <c r="F228" s="16">
        <v>0</v>
      </c>
      <c r="G228" s="16">
        <v>0</v>
      </c>
      <c r="H228" s="16">
        <v>25072</v>
      </c>
      <c r="I228" s="16">
        <v>0</v>
      </c>
      <c r="J228" s="15"/>
      <c r="K228" s="15"/>
      <c r="L228" s="16">
        <v>1303.7439999999999</v>
      </c>
      <c r="N228" s="23" t="s">
        <v>124</v>
      </c>
    </row>
    <row r="229" spans="1:14" x14ac:dyDescent="0.25">
      <c r="A229" s="33" t="s">
        <v>112</v>
      </c>
      <c r="B229" s="15"/>
      <c r="C229" s="16">
        <v>22389</v>
      </c>
      <c r="D229" s="16">
        <v>0</v>
      </c>
      <c r="E229" s="16">
        <v>0</v>
      </c>
      <c r="F229" s="16">
        <v>0</v>
      </c>
      <c r="G229" s="16">
        <v>0</v>
      </c>
      <c r="H229" s="16">
        <v>22389</v>
      </c>
      <c r="I229" s="16">
        <v>0</v>
      </c>
      <c r="J229" s="15"/>
      <c r="K229" s="15"/>
      <c r="L229" s="16">
        <v>1164.2280000000001</v>
      </c>
      <c r="N229" s="23" t="s">
        <v>125</v>
      </c>
    </row>
    <row r="230" spans="1:14" ht="13.8" thickBot="1" x14ac:dyDescent="0.3">
      <c r="A230" s="41" t="s">
        <v>113</v>
      </c>
      <c r="C230" s="42">
        <v>26528</v>
      </c>
      <c r="D230" s="42">
        <v>0</v>
      </c>
      <c r="E230" s="42">
        <v>0</v>
      </c>
      <c r="F230" s="42">
        <v>0</v>
      </c>
      <c r="G230" s="42">
        <v>0</v>
      </c>
      <c r="H230" s="42">
        <v>26528</v>
      </c>
      <c r="I230" s="42">
        <v>0</v>
      </c>
      <c r="J230" s="2"/>
      <c r="K230" s="2"/>
      <c r="L230" s="42">
        <v>1379.4559999999999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26763</v>
      </c>
      <c r="D232" s="16">
        <v>0</v>
      </c>
      <c r="E232" s="16">
        <v>0</v>
      </c>
      <c r="F232" s="16">
        <v>0</v>
      </c>
      <c r="G232" s="16">
        <v>0</v>
      </c>
      <c r="H232" s="16">
        <v>26763</v>
      </c>
      <c r="I232" s="16">
        <v>0</v>
      </c>
      <c r="J232" s="15"/>
      <c r="K232" s="15"/>
      <c r="L232" s="16">
        <v>1391.6759999999999</v>
      </c>
      <c r="N232" s="23" t="s">
        <v>115</v>
      </c>
    </row>
    <row r="233" spans="1:14" x14ac:dyDescent="0.25">
      <c r="A233" s="33" t="s">
        <v>103</v>
      </c>
      <c r="B233" s="15"/>
      <c r="C233" s="16">
        <v>23546</v>
      </c>
      <c r="D233" s="16">
        <v>0</v>
      </c>
      <c r="E233" s="16">
        <v>0</v>
      </c>
      <c r="F233" s="16">
        <v>0</v>
      </c>
      <c r="G233" s="16">
        <v>0</v>
      </c>
      <c r="H233" s="16">
        <v>23546</v>
      </c>
      <c r="I233" s="16">
        <v>0</v>
      </c>
      <c r="J233" s="15"/>
      <c r="K233" s="15"/>
      <c r="L233" s="16">
        <v>1224.3920000000001</v>
      </c>
      <c r="N233" s="23" t="s">
        <v>116</v>
      </c>
    </row>
    <row r="234" spans="1:14" x14ac:dyDescent="0.25">
      <c r="A234" s="33" t="s">
        <v>104</v>
      </c>
      <c r="B234" s="15"/>
      <c r="C234" s="16">
        <v>25048</v>
      </c>
      <c r="D234" s="16">
        <v>0</v>
      </c>
      <c r="E234" s="16">
        <v>0</v>
      </c>
      <c r="F234" s="16">
        <v>0</v>
      </c>
      <c r="G234" s="16">
        <v>0</v>
      </c>
      <c r="H234" s="16">
        <v>25048</v>
      </c>
      <c r="I234" s="16">
        <v>0</v>
      </c>
      <c r="J234" s="15"/>
      <c r="K234" s="15"/>
      <c r="L234" s="16">
        <v>1302.4960000000001</v>
      </c>
      <c r="N234" s="23" t="s">
        <v>117</v>
      </c>
    </row>
    <row r="235" spans="1:14" x14ac:dyDescent="0.25">
      <c r="A235" s="33" t="s">
        <v>105</v>
      </c>
      <c r="B235" s="15"/>
      <c r="C235" s="16">
        <v>27220</v>
      </c>
      <c r="D235" s="16">
        <v>0</v>
      </c>
      <c r="E235" s="16">
        <v>0</v>
      </c>
      <c r="F235" s="16">
        <v>0</v>
      </c>
      <c r="G235" s="16">
        <v>0</v>
      </c>
      <c r="H235" s="16">
        <v>27220</v>
      </c>
      <c r="I235" s="16">
        <v>0</v>
      </c>
      <c r="J235" s="15"/>
      <c r="K235" s="15"/>
      <c r="L235" s="16">
        <v>1415.44</v>
      </c>
      <c r="N235" s="23" t="s">
        <v>118</v>
      </c>
    </row>
    <row r="236" spans="1:14" x14ac:dyDescent="0.25">
      <c r="A236" s="33" t="s">
        <v>106</v>
      </c>
      <c r="B236" s="15"/>
      <c r="C236" s="16">
        <v>27055</v>
      </c>
      <c r="D236" s="16">
        <v>0</v>
      </c>
      <c r="E236" s="16">
        <v>0</v>
      </c>
      <c r="F236" s="16">
        <v>0</v>
      </c>
      <c r="G236" s="16">
        <v>0</v>
      </c>
      <c r="H236" s="16">
        <v>27055</v>
      </c>
      <c r="I236" s="16">
        <v>0</v>
      </c>
      <c r="J236" s="15"/>
      <c r="K236" s="15"/>
      <c r="L236" s="16">
        <v>1406.86</v>
      </c>
      <c r="N236" s="23" t="s">
        <v>119</v>
      </c>
    </row>
    <row r="237" spans="1:14" x14ac:dyDescent="0.25">
      <c r="A237" s="33" t="s">
        <v>107</v>
      </c>
      <c r="B237" s="15"/>
      <c r="C237" s="16">
        <v>17765</v>
      </c>
      <c r="D237" s="16">
        <v>0</v>
      </c>
      <c r="E237" s="16">
        <v>0</v>
      </c>
      <c r="F237" s="16">
        <v>0</v>
      </c>
      <c r="G237" s="16">
        <v>0</v>
      </c>
      <c r="H237" s="16">
        <v>17765</v>
      </c>
      <c r="I237" s="16">
        <v>0</v>
      </c>
      <c r="J237" s="15"/>
      <c r="K237" s="15"/>
      <c r="L237" s="16">
        <v>923.78</v>
      </c>
      <c r="N237" s="23" t="s">
        <v>120</v>
      </c>
    </row>
    <row r="238" spans="1:14" x14ac:dyDescent="0.25">
      <c r="A238" s="33" t="s">
        <v>108</v>
      </c>
      <c r="B238" s="15"/>
      <c r="C238" s="16">
        <v>27126</v>
      </c>
      <c r="D238" s="16">
        <v>0</v>
      </c>
      <c r="E238" s="16">
        <v>0</v>
      </c>
      <c r="F238" s="16">
        <v>0</v>
      </c>
      <c r="G238" s="16">
        <v>0</v>
      </c>
      <c r="H238" s="16">
        <v>27126</v>
      </c>
      <c r="I238" s="16">
        <v>0</v>
      </c>
      <c r="J238" s="15"/>
      <c r="K238" s="15"/>
      <c r="L238" s="16">
        <v>1410.5519999999999</v>
      </c>
      <c r="N238" s="23" t="s">
        <v>121</v>
      </c>
    </row>
    <row r="239" spans="1:14" x14ac:dyDescent="0.25">
      <c r="A239" s="33" t="s">
        <v>109</v>
      </c>
      <c r="B239" s="15"/>
      <c r="C239" s="16">
        <v>26913</v>
      </c>
      <c r="D239" s="16">
        <v>0</v>
      </c>
      <c r="E239" s="16">
        <v>0</v>
      </c>
      <c r="F239" s="16">
        <v>0</v>
      </c>
      <c r="G239" s="16">
        <v>0</v>
      </c>
      <c r="H239" s="16">
        <v>26913</v>
      </c>
      <c r="I239" s="16">
        <v>0</v>
      </c>
      <c r="J239" s="15"/>
      <c r="K239" s="15"/>
      <c r="L239" s="16">
        <v>1399.4760000000001</v>
      </c>
      <c r="N239" s="23" t="s">
        <v>122</v>
      </c>
    </row>
    <row r="240" spans="1:14" x14ac:dyDescent="0.25">
      <c r="A240" s="33" t="s">
        <v>110</v>
      </c>
      <c r="B240" s="15"/>
      <c r="C240" s="16">
        <v>22770</v>
      </c>
      <c r="D240" s="16">
        <v>0</v>
      </c>
      <c r="E240" s="16">
        <v>0</v>
      </c>
      <c r="F240" s="16">
        <v>0</v>
      </c>
      <c r="G240" s="16">
        <v>0</v>
      </c>
      <c r="H240" s="16">
        <v>22770</v>
      </c>
      <c r="I240" s="16">
        <v>0</v>
      </c>
      <c r="J240" s="15"/>
      <c r="K240" s="15"/>
      <c r="L240" s="16">
        <v>1184.04</v>
      </c>
      <c r="N240" s="23" t="s">
        <v>123</v>
      </c>
    </row>
    <row r="241" spans="1:14" x14ac:dyDescent="0.25">
      <c r="A241" s="33" t="s">
        <v>111</v>
      </c>
      <c r="B241" s="15"/>
      <c r="C241" s="16">
        <v>28458</v>
      </c>
      <c r="D241" s="16">
        <v>0</v>
      </c>
      <c r="E241" s="16">
        <v>0</v>
      </c>
      <c r="F241" s="16">
        <v>0</v>
      </c>
      <c r="G241" s="16">
        <v>0</v>
      </c>
      <c r="H241" s="16">
        <v>28458</v>
      </c>
      <c r="I241" s="16">
        <v>0</v>
      </c>
      <c r="J241" s="15"/>
      <c r="K241" s="15"/>
      <c r="L241" s="16">
        <v>1479.816</v>
      </c>
      <c r="N241" s="23" t="s">
        <v>124</v>
      </c>
    </row>
    <row r="242" spans="1:14" x14ac:dyDescent="0.25">
      <c r="A242" s="33" t="s">
        <v>112</v>
      </c>
      <c r="B242" s="15"/>
      <c r="C242" s="16">
        <v>27184</v>
      </c>
      <c r="D242" s="16">
        <v>0</v>
      </c>
      <c r="E242" s="16">
        <v>0</v>
      </c>
      <c r="F242" s="16">
        <v>0</v>
      </c>
      <c r="G242" s="16">
        <v>0</v>
      </c>
      <c r="H242" s="16">
        <v>27184</v>
      </c>
      <c r="I242" s="16">
        <v>0</v>
      </c>
      <c r="J242" s="15"/>
      <c r="K242" s="15"/>
      <c r="L242" s="16">
        <v>1413.568</v>
      </c>
      <c r="N242" s="23" t="s">
        <v>125</v>
      </c>
    </row>
    <row r="243" spans="1:14" ht="13.8" thickBot="1" x14ac:dyDescent="0.3">
      <c r="A243" s="41" t="s">
        <v>113</v>
      </c>
      <c r="C243" s="42">
        <v>30068</v>
      </c>
      <c r="D243" s="42">
        <v>0</v>
      </c>
      <c r="E243" s="42">
        <v>0</v>
      </c>
      <c r="F243" s="42">
        <v>0</v>
      </c>
      <c r="G243" s="42">
        <v>0</v>
      </c>
      <c r="H243" s="42">
        <v>30068</v>
      </c>
      <c r="I243" s="42">
        <v>0</v>
      </c>
      <c r="J243" s="2"/>
      <c r="K243" s="2"/>
      <c r="L243" s="42">
        <v>1563.5360000000001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28771</v>
      </c>
      <c r="D245" s="16">
        <v>0</v>
      </c>
      <c r="E245" s="16">
        <v>0</v>
      </c>
      <c r="F245" s="16">
        <v>0</v>
      </c>
      <c r="G245" s="16">
        <v>0</v>
      </c>
      <c r="H245" s="16">
        <v>28771</v>
      </c>
      <c r="I245" s="16">
        <v>0</v>
      </c>
      <c r="J245" s="15"/>
      <c r="K245" s="15"/>
      <c r="L245" s="16">
        <v>1496.0920000000001</v>
      </c>
      <c r="N245" s="23" t="s">
        <v>115</v>
      </c>
    </row>
    <row r="246" spans="1:14" x14ac:dyDescent="0.25">
      <c r="A246" s="33" t="s">
        <v>103</v>
      </c>
      <c r="B246" s="15"/>
      <c r="C246" s="16">
        <v>25288</v>
      </c>
      <c r="D246" s="16">
        <v>0</v>
      </c>
      <c r="E246" s="16">
        <v>0</v>
      </c>
      <c r="F246" s="16">
        <v>0</v>
      </c>
      <c r="G246" s="16">
        <v>0</v>
      </c>
      <c r="H246" s="16">
        <v>25288</v>
      </c>
      <c r="I246" s="16">
        <v>0</v>
      </c>
      <c r="J246" s="15"/>
      <c r="K246" s="15"/>
      <c r="L246" s="16">
        <v>1314.9760000000001</v>
      </c>
      <c r="N246" s="23" t="s">
        <v>116</v>
      </c>
    </row>
    <row r="247" spans="1:14" x14ac:dyDescent="0.25">
      <c r="A247" s="33" t="s">
        <v>104</v>
      </c>
      <c r="B247" s="15"/>
      <c r="C247" s="16">
        <v>24807</v>
      </c>
      <c r="D247" s="16">
        <v>0</v>
      </c>
      <c r="E247" s="16">
        <v>0</v>
      </c>
      <c r="F247" s="16">
        <v>0</v>
      </c>
      <c r="G247" s="16">
        <v>0</v>
      </c>
      <c r="H247" s="16">
        <v>24807</v>
      </c>
      <c r="I247" s="16">
        <v>0</v>
      </c>
      <c r="J247" s="15"/>
      <c r="K247" s="15"/>
      <c r="L247" s="16">
        <v>1289.9639999999999</v>
      </c>
      <c r="N247" s="23" t="s">
        <v>117</v>
      </c>
    </row>
    <row r="248" spans="1:14" x14ac:dyDescent="0.25">
      <c r="A248" s="33" t="s">
        <v>105</v>
      </c>
      <c r="B248" s="15"/>
      <c r="C248" s="16">
        <v>22209</v>
      </c>
      <c r="D248" s="16">
        <v>0</v>
      </c>
      <c r="E248" s="16">
        <v>0</v>
      </c>
      <c r="F248" s="16">
        <v>0</v>
      </c>
      <c r="G248" s="16">
        <v>0</v>
      </c>
      <c r="H248" s="16">
        <v>22209</v>
      </c>
      <c r="I248" s="16">
        <v>0</v>
      </c>
      <c r="J248" s="15"/>
      <c r="K248" s="15"/>
      <c r="L248" s="16">
        <v>1154.8679999999999</v>
      </c>
      <c r="N248" s="23" t="s">
        <v>118</v>
      </c>
    </row>
    <row r="249" spans="1:14" x14ac:dyDescent="0.25">
      <c r="A249" s="33" t="s">
        <v>106</v>
      </c>
      <c r="B249" s="15"/>
      <c r="C249" s="16">
        <v>19966</v>
      </c>
      <c r="D249" s="16">
        <v>0</v>
      </c>
      <c r="E249" s="16">
        <v>0</v>
      </c>
      <c r="F249" s="16">
        <v>0</v>
      </c>
      <c r="G249" s="16">
        <v>0</v>
      </c>
      <c r="H249" s="16">
        <v>19966</v>
      </c>
      <c r="I249" s="16">
        <v>0</v>
      </c>
      <c r="J249" s="15"/>
      <c r="K249" s="15"/>
      <c r="L249" s="16">
        <v>1038.232</v>
      </c>
      <c r="N249" s="23" t="s">
        <v>119</v>
      </c>
    </row>
    <row r="250" spans="1:14" x14ac:dyDescent="0.25">
      <c r="A250" s="33" t="s">
        <v>107</v>
      </c>
      <c r="B250" s="15"/>
      <c r="C250" s="16">
        <v>25135</v>
      </c>
      <c r="D250" s="16">
        <v>0</v>
      </c>
      <c r="E250" s="16">
        <v>0</v>
      </c>
      <c r="F250" s="16">
        <v>0</v>
      </c>
      <c r="G250" s="16">
        <v>0</v>
      </c>
      <c r="H250" s="16">
        <v>25135</v>
      </c>
      <c r="I250" s="16">
        <v>0</v>
      </c>
      <c r="J250" s="15"/>
      <c r="K250" s="15"/>
      <c r="L250" s="16">
        <v>1307.02</v>
      </c>
      <c r="N250" s="23" t="s">
        <v>120</v>
      </c>
    </row>
    <row r="251" spans="1:14" x14ac:dyDescent="0.25">
      <c r="A251" s="33" t="s">
        <v>108</v>
      </c>
      <c r="B251" s="15"/>
      <c r="C251" s="16">
        <v>25144</v>
      </c>
      <c r="D251" s="16">
        <v>0</v>
      </c>
      <c r="E251" s="16">
        <v>0</v>
      </c>
      <c r="F251" s="16">
        <v>0</v>
      </c>
      <c r="G251" s="16">
        <v>0</v>
      </c>
      <c r="H251" s="16">
        <v>25144</v>
      </c>
      <c r="I251" s="16">
        <v>0</v>
      </c>
      <c r="J251" s="15"/>
      <c r="K251" s="15"/>
      <c r="L251" s="16">
        <v>1307.4880000000001</v>
      </c>
      <c r="N251" s="23" t="s">
        <v>121</v>
      </c>
    </row>
    <row r="252" spans="1:14" x14ac:dyDescent="0.25">
      <c r="A252" s="33" t="s">
        <v>109</v>
      </c>
      <c r="B252" s="15"/>
      <c r="C252" s="16">
        <v>26037</v>
      </c>
      <c r="D252" s="16">
        <v>0</v>
      </c>
      <c r="E252" s="16">
        <v>0</v>
      </c>
      <c r="F252" s="16">
        <v>0</v>
      </c>
      <c r="G252" s="16">
        <v>0</v>
      </c>
      <c r="H252" s="16">
        <v>26037</v>
      </c>
      <c r="I252" s="16">
        <v>0</v>
      </c>
      <c r="J252" s="15"/>
      <c r="K252" s="15"/>
      <c r="L252" s="16">
        <v>1353.924</v>
      </c>
      <c r="N252" s="23" t="s">
        <v>122</v>
      </c>
    </row>
    <row r="253" spans="1:14" x14ac:dyDescent="0.25">
      <c r="A253" s="33" t="s">
        <v>110</v>
      </c>
      <c r="B253" s="15"/>
      <c r="C253" s="16">
        <v>12017</v>
      </c>
      <c r="D253" s="16">
        <v>0</v>
      </c>
      <c r="E253" s="16">
        <v>0</v>
      </c>
      <c r="F253" s="16">
        <v>0</v>
      </c>
      <c r="G253" s="16">
        <v>0</v>
      </c>
      <c r="H253" s="16">
        <v>12017</v>
      </c>
      <c r="I253" s="16">
        <v>0</v>
      </c>
      <c r="J253" s="15"/>
      <c r="K253" s="15"/>
      <c r="L253" s="16">
        <v>624.88400000000001</v>
      </c>
      <c r="N253" s="23" t="s">
        <v>123</v>
      </c>
    </row>
    <row r="254" spans="1:14" x14ac:dyDescent="0.25">
      <c r="A254" s="33" t="s">
        <v>111</v>
      </c>
      <c r="B254" s="15"/>
      <c r="C254" s="16">
        <v>43024</v>
      </c>
      <c r="D254" s="16">
        <v>0</v>
      </c>
      <c r="E254" s="16">
        <v>0</v>
      </c>
      <c r="F254" s="16">
        <v>0</v>
      </c>
      <c r="G254" s="16">
        <v>0</v>
      </c>
      <c r="H254" s="16">
        <v>43024</v>
      </c>
      <c r="I254" s="16">
        <v>0</v>
      </c>
      <c r="J254" s="15"/>
      <c r="K254" s="15"/>
      <c r="L254" s="16">
        <v>2237.248</v>
      </c>
      <c r="N254" s="23" t="s">
        <v>124</v>
      </c>
    </row>
    <row r="255" spans="1:14" x14ac:dyDescent="0.25">
      <c r="A255" s="33" t="s">
        <v>112</v>
      </c>
      <c r="B255" s="15"/>
      <c r="C255" s="16">
        <v>25165</v>
      </c>
      <c r="D255" s="16">
        <v>0</v>
      </c>
      <c r="E255" s="16">
        <v>0</v>
      </c>
      <c r="F255" s="16">
        <v>0</v>
      </c>
      <c r="G255" s="16">
        <v>0</v>
      </c>
      <c r="H255" s="16">
        <v>25165</v>
      </c>
      <c r="I255" s="16">
        <v>0</v>
      </c>
      <c r="J255" s="15"/>
      <c r="K255" s="15"/>
      <c r="L255" s="16">
        <v>1308.58</v>
      </c>
      <c r="N255" s="23" t="s">
        <v>125</v>
      </c>
    </row>
    <row r="256" spans="1:14" ht="13.8" thickBot="1" x14ac:dyDescent="0.3">
      <c r="A256" s="41" t="s">
        <v>113</v>
      </c>
      <c r="C256" s="42">
        <v>28519</v>
      </c>
      <c r="D256" s="42">
        <v>0</v>
      </c>
      <c r="E256" s="42">
        <v>0</v>
      </c>
      <c r="F256" s="42">
        <v>0</v>
      </c>
      <c r="G256" s="42">
        <v>0</v>
      </c>
      <c r="H256" s="42">
        <v>28519</v>
      </c>
      <c r="I256" s="42">
        <v>0</v>
      </c>
      <c r="J256" s="2"/>
      <c r="K256" s="2"/>
      <c r="L256" s="42">
        <v>1482.9880000000001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21830</v>
      </c>
      <c r="D258" s="16">
        <v>0</v>
      </c>
      <c r="E258" s="16">
        <v>0</v>
      </c>
      <c r="F258" s="16">
        <v>0</v>
      </c>
      <c r="G258" s="16">
        <v>0</v>
      </c>
      <c r="H258" s="16">
        <v>21830</v>
      </c>
      <c r="I258" s="16">
        <v>0</v>
      </c>
      <c r="J258" s="15"/>
      <c r="K258" s="15"/>
      <c r="L258" s="16">
        <v>1135.1600000000001</v>
      </c>
      <c r="N258" s="23" t="s">
        <v>115</v>
      </c>
    </row>
    <row r="259" spans="1:15" x14ac:dyDescent="0.25">
      <c r="A259" s="33" t="s">
        <v>103</v>
      </c>
      <c r="B259" s="15"/>
      <c r="C259" s="16">
        <v>24232</v>
      </c>
      <c r="D259" s="16">
        <v>0</v>
      </c>
      <c r="E259" s="16">
        <v>0</v>
      </c>
      <c r="F259" s="16">
        <v>0</v>
      </c>
      <c r="G259" s="16">
        <v>0</v>
      </c>
      <c r="H259" s="16">
        <v>24232</v>
      </c>
      <c r="I259" s="16">
        <v>0</v>
      </c>
      <c r="J259" s="15"/>
      <c r="K259" s="15"/>
      <c r="L259" s="16">
        <v>1260.0640000000001</v>
      </c>
      <c r="N259" s="23" t="s">
        <v>116</v>
      </c>
    </row>
    <row r="260" spans="1:15" x14ac:dyDescent="0.25">
      <c r="A260" s="33" t="s">
        <v>104</v>
      </c>
      <c r="B260" s="15"/>
      <c r="C260" s="16">
        <v>21178</v>
      </c>
      <c r="D260" s="16">
        <v>0</v>
      </c>
      <c r="E260" s="16">
        <v>0</v>
      </c>
      <c r="F260" s="16">
        <v>0</v>
      </c>
      <c r="G260" s="16">
        <v>0</v>
      </c>
      <c r="H260" s="16">
        <v>21178</v>
      </c>
      <c r="I260" s="16">
        <v>0</v>
      </c>
      <c r="J260" s="15"/>
      <c r="K260" s="15"/>
      <c r="L260" s="16">
        <v>1101.2560000000001</v>
      </c>
      <c r="N260" s="23" t="s">
        <v>117</v>
      </c>
    </row>
    <row r="261" spans="1:15" x14ac:dyDescent="0.25">
      <c r="A261" s="33" t="s">
        <v>105</v>
      </c>
      <c r="B261" s="15"/>
      <c r="C261" s="16">
        <v>17826</v>
      </c>
      <c r="D261" s="16">
        <v>0</v>
      </c>
      <c r="E261" s="16">
        <v>0</v>
      </c>
      <c r="F261" s="16">
        <v>0</v>
      </c>
      <c r="G261" s="16">
        <v>0</v>
      </c>
      <c r="H261" s="16">
        <v>17826</v>
      </c>
      <c r="I261" s="16">
        <v>0</v>
      </c>
      <c r="J261" s="15"/>
      <c r="K261" s="15"/>
      <c r="L261" s="16">
        <v>926.952</v>
      </c>
      <c r="N261" s="23" t="s">
        <v>118</v>
      </c>
    </row>
    <row r="262" spans="1:15" x14ac:dyDescent="0.25">
      <c r="A262" s="33" t="s">
        <v>106</v>
      </c>
      <c r="B262" s="15"/>
      <c r="C262" s="16">
        <v>27170</v>
      </c>
      <c r="D262" s="16">
        <v>0</v>
      </c>
      <c r="E262" s="16">
        <v>0</v>
      </c>
      <c r="F262" s="16">
        <v>0</v>
      </c>
      <c r="G262" s="16">
        <v>0</v>
      </c>
      <c r="H262" s="16">
        <v>27170</v>
      </c>
      <c r="I262" s="16">
        <v>0</v>
      </c>
      <c r="J262" s="15"/>
      <c r="K262" s="15"/>
      <c r="L262" s="16">
        <v>1412.84</v>
      </c>
      <c r="N262" s="23" t="s">
        <v>119</v>
      </c>
    </row>
    <row r="263" spans="1:15" x14ac:dyDescent="0.25">
      <c r="A263" s="33" t="s">
        <v>107</v>
      </c>
      <c r="B263" s="15"/>
      <c r="C263" s="16">
        <v>24068</v>
      </c>
      <c r="D263" s="16">
        <v>0</v>
      </c>
      <c r="E263" s="16">
        <v>0</v>
      </c>
      <c r="F263" s="16">
        <v>0</v>
      </c>
      <c r="G263" s="16">
        <v>0</v>
      </c>
      <c r="H263" s="16">
        <v>24068</v>
      </c>
      <c r="I263" s="16">
        <v>0</v>
      </c>
      <c r="J263" s="15"/>
      <c r="K263" s="15"/>
      <c r="L263" s="16">
        <v>1251.5360000000001</v>
      </c>
      <c r="N263" s="23" t="s">
        <v>120</v>
      </c>
    </row>
    <row r="264" spans="1:15" x14ac:dyDescent="0.25">
      <c r="A264" s="33" t="s">
        <v>108</v>
      </c>
      <c r="B264" s="15"/>
      <c r="C264" s="16">
        <v>26147</v>
      </c>
      <c r="D264" s="16">
        <v>0</v>
      </c>
      <c r="E264" s="16">
        <v>0</v>
      </c>
      <c r="F264" s="16">
        <v>0</v>
      </c>
      <c r="G264" s="16">
        <v>0</v>
      </c>
      <c r="H264" s="16">
        <v>26147</v>
      </c>
      <c r="I264" s="16">
        <v>0</v>
      </c>
      <c r="J264" s="15"/>
      <c r="K264" s="15"/>
      <c r="L264" s="16">
        <v>1359.644</v>
      </c>
      <c r="N264" s="23" t="s">
        <v>121</v>
      </c>
    </row>
    <row r="265" spans="1:15" x14ac:dyDescent="0.25">
      <c r="A265" s="33" t="s">
        <v>109</v>
      </c>
      <c r="B265" s="15"/>
      <c r="C265" s="16">
        <v>26126</v>
      </c>
      <c r="D265" s="16">
        <v>0</v>
      </c>
      <c r="E265" s="16">
        <v>0</v>
      </c>
      <c r="F265" s="16">
        <v>0</v>
      </c>
      <c r="G265" s="16">
        <v>0</v>
      </c>
      <c r="H265" s="16">
        <v>26126</v>
      </c>
      <c r="I265" s="16">
        <v>0</v>
      </c>
      <c r="J265" s="15"/>
      <c r="K265" s="15"/>
      <c r="L265" s="16">
        <v>1358.5519999999999</v>
      </c>
      <c r="N265" s="23" t="s">
        <v>122</v>
      </c>
    </row>
    <row r="266" spans="1:15" x14ac:dyDescent="0.25">
      <c r="A266" s="33" t="s">
        <v>110</v>
      </c>
      <c r="B266" s="15"/>
      <c r="C266" s="16">
        <v>25475</v>
      </c>
      <c r="D266" s="16">
        <v>0</v>
      </c>
      <c r="E266" s="16">
        <v>0</v>
      </c>
      <c r="F266" s="16">
        <v>0</v>
      </c>
      <c r="G266" s="16">
        <v>0</v>
      </c>
      <c r="H266" s="16">
        <v>25475</v>
      </c>
      <c r="I266" s="16">
        <v>0</v>
      </c>
      <c r="J266" s="15"/>
      <c r="K266" s="15"/>
      <c r="L266" s="16">
        <v>1324.7</v>
      </c>
      <c r="N266" s="23" t="s">
        <v>123</v>
      </c>
    </row>
    <row r="267" spans="1:15" x14ac:dyDescent="0.25">
      <c r="A267" s="33" t="s">
        <v>111</v>
      </c>
      <c r="B267" s="15"/>
      <c r="C267" s="16">
        <v>26975</v>
      </c>
      <c r="D267" s="16">
        <v>0</v>
      </c>
      <c r="E267" s="16">
        <v>0</v>
      </c>
      <c r="F267" s="16">
        <v>0</v>
      </c>
      <c r="G267" s="16">
        <v>0</v>
      </c>
      <c r="H267" s="16">
        <v>26975</v>
      </c>
      <c r="I267" s="16">
        <v>0</v>
      </c>
      <c r="J267" s="15"/>
      <c r="K267" s="15"/>
      <c r="L267" s="16">
        <v>1402.7</v>
      </c>
      <c r="N267" s="23" t="s">
        <v>124</v>
      </c>
    </row>
    <row r="268" spans="1:15" x14ac:dyDescent="0.25">
      <c r="A268" s="33" t="s">
        <v>112</v>
      </c>
      <c r="B268" s="15"/>
      <c r="C268" s="16">
        <v>21564</v>
      </c>
      <c r="D268" s="16">
        <v>0</v>
      </c>
      <c r="E268" s="16">
        <v>0</v>
      </c>
      <c r="F268" s="16">
        <v>0</v>
      </c>
      <c r="G268" s="16">
        <v>0</v>
      </c>
      <c r="H268" s="16">
        <v>21564</v>
      </c>
      <c r="I268" s="16">
        <v>0</v>
      </c>
      <c r="J268" s="15"/>
      <c r="K268" s="15"/>
      <c r="L268" s="16">
        <v>1121.328</v>
      </c>
      <c r="N268" s="23" t="s">
        <v>125</v>
      </c>
    </row>
    <row r="269" spans="1:15" ht="13.8" thickBot="1" x14ac:dyDescent="0.3">
      <c r="A269" s="41" t="s">
        <v>113</v>
      </c>
      <c r="C269" s="42">
        <v>21683</v>
      </c>
      <c r="D269" s="42">
        <v>0</v>
      </c>
      <c r="E269" s="42">
        <v>0</v>
      </c>
      <c r="F269" s="42">
        <v>0</v>
      </c>
      <c r="G269" s="42">
        <v>0</v>
      </c>
      <c r="H269" s="42">
        <v>21683</v>
      </c>
      <c r="I269" s="42">
        <v>0</v>
      </c>
      <c r="J269" s="2"/>
      <c r="K269" s="2"/>
      <c r="L269" s="42">
        <v>1127.5160000000001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22544</v>
      </c>
      <c r="D271" s="16">
        <v>0</v>
      </c>
      <c r="E271" s="16">
        <v>0</v>
      </c>
      <c r="F271" s="16">
        <v>0</v>
      </c>
      <c r="G271" s="16">
        <v>0</v>
      </c>
      <c r="H271" s="16">
        <v>22544</v>
      </c>
      <c r="I271" s="16">
        <v>0</v>
      </c>
      <c r="J271" s="15"/>
      <c r="K271" s="15"/>
      <c r="L271" s="16">
        <v>1172.288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25461</v>
      </c>
      <c r="D272" s="16">
        <v>0</v>
      </c>
      <c r="E272" s="16">
        <v>0</v>
      </c>
      <c r="F272" s="16">
        <v>0</v>
      </c>
      <c r="G272" s="16">
        <v>0</v>
      </c>
      <c r="H272" s="16">
        <v>25461</v>
      </c>
      <c r="I272" s="16">
        <v>0</v>
      </c>
      <c r="J272" s="15"/>
      <c r="K272" s="15"/>
      <c r="L272" s="16">
        <v>1323.972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26980</v>
      </c>
      <c r="D273" s="16">
        <v>0</v>
      </c>
      <c r="E273" s="16">
        <v>0</v>
      </c>
      <c r="F273" s="16">
        <v>0</v>
      </c>
      <c r="G273" s="16">
        <v>0</v>
      </c>
      <c r="H273" s="16">
        <v>26980</v>
      </c>
      <c r="I273" s="16">
        <v>0</v>
      </c>
      <c r="J273" s="15"/>
      <c r="K273" s="15"/>
      <c r="L273" s="16">
        <v>1402.96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24694</v>
      </c>
      <c r="D274" s="16">
        <v>0</v>
      </c>
      <c r="E274" s="16">
        <v>0</v>
      </c>
      <c r="F274" s="16">
        <v>0</v>
      </c>
      <c r="G274" s="16">
        <v>0</v>
      </c>
      <c r="H274" s="16">
        <v>24694</v>
      </c>
      <c r="I274" s="16">
        <v>0</v>
      </c>
      <c r="J274" s="15"/>
      <c r="K274" s="15"/>
      <c r="L274" s="16">
        <v>1284.088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26706</v>
      </c>
      <c r="D275" s="16">
        <v>0</v>
      </c>
      <c r="E275" s="16">
        <v>0</v>
      </c>
      <c r="F275" s="16">
        <v>0</v>
      </c>
      <c r="G275" s="16">
        <v>0</v>
      </c>
      <c r="H275" s="16">
        <v>26706</v>
      </c>
      <c r="I275" s="16">
        <v>0</v>
      </c>
      <c r="J275" s="15"/>
      <c r="K275" s="15"/>
      <c r="L275" s="16">
        <v>1388.712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24675</v>
      </c>
      <c r="D276" s="16">
        <v>0</v>
      </c>
      <c r="E276" s="16">
        <v>0</v>
      </c>
      <c r="F276" s="16">
        <v>0</v>
      </c>
      <c r="G276" s="16">
        <v>0</v>
      </c>
      <c r="H276" s="16">
        <v>24675</v>
      </c>
      <c r="I276" s="16">
        <v>0</v>
      </c>
      <c r="J276" s="15"/>
      <c r="K276" s="15"/>
      <c r="L276" s="16">
        <v>1283.0999999999999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27190</v>
      </c>
      <c r="D277" s="16">
        <v>0</v>
      </c>
      <c r="E277" s="16">
        <v>0</v>
      </c>
      <c r="F277" s="16">
        <v>0</v>
      </c>
      <c r="G277" s="16">
        <v>0</v>
      </c>
      <c r="H277" s="16">
        <v>27190</v>
      </c>
      <c r="I277" s="16">
        <v>0</v>
      </c>
      <c r="J277" s="15"/>
      <c r="K277" s="15"/>
      <c r="L277" s="16">
        <v>1413.88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22562</v>
      </c>
      <c r="D278" s="16">
        <v>0</v>
      </c>
      <c r="E278" s="16">
        <v>0</v>
      </c>
      <c r="F278" s="16">
        <v>0</v>
      </c>
      <c r="G278" s="16">
        <v>0</v>
      </c>
      <c r="H278" s="16">
        <v>22562</v>
      </c>
      <c r="I278" s="16">
        <v>0</v>
      </c>
      <c r="J278" s="15"/>
      <c r="K278" s="15"/>
      <c r="L278" s="16">
        <v>1173.2239999999999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20986</v>
      </c>
      <c r="D279" s="16">
        <v>0</v>
      </c>
      <c r="E279" s="16">
        <v>0</v>
      </c>
      <c r="F279" s="16">
        <v>0</v>
      </c>
      <c r="G279" s="16">
        <v>0</v>
      </c>
      <c r="H279" s="16">
        <v>20986</v>
      </c>
      <c r="I279" s="16">
        <v>0</v>
      </c>
      <c r="J279" s="15"/>
      <c r="K279" s="15"/>
      <c r="L279" s="16">
        <v>1091.2719999999999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23644</v>
      </c>
      <c r="D280" s="16">
        <v>0</v>
      </c>
      <c r="E280" s="16">
        <v>0</v>
      </c>
      <c r="F280" s="16">
        <v>0</v>
      </c>
      <c r="G280" s="16">
        <v>0</v>
      </c>
      <c r="H280" s="16">
        <v>23644</v>
      </c>
      <c r="I280" s="16">
        <v>0</v>
      </c>
      <c r="J280" s="15"/>
      <c r="K280" s="15"/>
      <c r="L280" s="16">
        <v>1229.4880000000001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24694</v>
      </c>
      <c r="D281" s="16">
        <v>0</v>
      </c>
      <c r="E281" s="16">
        <v>0</v>
      </c>
      <c r="F281" s="16">
        <v>0</v>
      </c>
      <c r="G281" s="16">
        <v>0</v>
      </c>
      <c r="H281" s="16">
        <v>24694</v>
      </c>
      <c r="I281" s="16">
        <v>0</v>
      </c>
      <c r="J281" s="15"/>
      <c r="K281" s="15"/>
      <c r="L281" s="16">
        <v>1284.088</v>
      </c>
      <c r="N281" s="23" t="s">
        <v>125</v>
      </c>
      <c r="O281" s="10"/>
    </row>
    <row r="282" spans="1:15" ht="13.8" thickBot="1" x14ac:dyDescent="0.3">
      <c r="A282" s="41" t="s">
        <v>113</v>
      </c>
      <c r="C282" s="42">
        <v>26390</v>
      </c>
      <c r="D282" s="42">
        <v>0</v>
      </c>
      <c r="E282" s="42">
        <v>0</v>
      </c>
      <c r="F282" s="42">
        <v>0</v>
      </c>
      <c r="G282" s="42">
        <v>0</v>
      </c>
      <c r="H282" s="42">
        <v>26390</v>
      </c>
      <c r="I282" s="42">
        <v>0</v>
      </c>
      <c r="J282" s="2"/>
      <c r="K282" s="2"/>
      <c r="L282" s="42">
        <v>1372.28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20194</v>
      </c>
      <c r="D284" s="16">
        <v>0</v>
      </c>
      <c r="E284" s="16">
        <v>0</v>
      </c>
      <c r="F284" s="16">
        <v>0</v>
      </c>
      <c r="G284" s="16">
        <v>0</v>
      </c>
      <c r="H284" s="16">
        <v>27290</v>
      </c>
      <c r="I284" s="16">
        <v>0</v>
      </c>
      <c r="J284" s="15"/>
      <c r="K284" s="15"/>
      <c r="L284" s="16">
        <v>1419.08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24263</v>
      </c>
      <c r="D285" s="16">
        <v>0</v>
      </c>
      <c r="E285" s="16">
        <v>0</v>
      </c>
      <c r="F285" s="16">
        <v>0</v>
      </c>
      <c r="G285" s="16">
        <v>0</v>
      </c>
      <c r="H285" s="16">
        <v>25070</v>
      </c>
      <c r="I285" s="16">
        <v>0</v>
      </c>
      <c r="J285" s="15"/>
      <c r="K285" s="15"/>
      <c r="L285" s="16">
        <v>1303.6400000000001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25386</v>
      </c>
      <c r="D286" s="16">
        <v>0</v>
      </c>
      <c r="E286" s="16">
        <v>0</v>
      </c>
      <c r="F286" s="16">
        <v>0</v>
      </c>
      <c r="G286" s="16">
        <v>0</v>
      </c>
      <c r="H286" s="16">
        <v>26253</v>
      </c>
      <c r="I286" s="16">
        <v>0</v>
      </c>
      <c r="J286" s="15"/>
      <c r="K286" s="15"/>
      <c r="L286" s="16">
        <v>1365.1559999999999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24084</v>
      </c>
      <c r="D287" s="16">
        <v>0</v>
      </c>
      <c r="E287" s="16">
        <v>0</v>
      </c>
      <c r="F287" s="16">
        <v>0</v>
      </c>
      <c r="G287" s="16">
        <v>0</v>
      </c>
      <c r="H287" s="16">
        <v>24922</v>
      </c>
      <c r="I287" s="16">
        <v>0</v>
      </c>
      <c r="J287" s="15"/>
      <c r="K287" s="15"/>
      <c r="L287" s="16">
        <v>1295.944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25452</v>
      </c>
      <c r="D288" s="16">
        <v>0</v>
      </c>
      <c r="E288" s="16">
        <v>0</v>
      </c>
      <c r="F288" s="16">
        <v>0</v>
      </c>
      <c r="G288" s="16">
        <v>0</v>
      </c>
      <c r="H288" s="16">
        <v>26277</v>
      </c>
      <c r="I288" s="16">
        <v>0</v>
      </c>
      <c r="J288" s="15"/>
      <c r="K288" s="15"/>
      <c r="L288" s="16">
        <v>1366.404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26135</v>
      </c>
      <c r="D289" s="16">
        <v>0</v>
      </c>
      <c r="E289" s="16">
        <v>0</v>
      </c>
      <c r="F289" s="16">
        <v>0</v>
      </c>
      <c r="G289" s="16">
        <v>0</v>
      </c>
      <c r="H289" s="16">
        <v>27122</v>
      </c>
      <c r="I289" s="16">
        <v>0</v>
      </c>
      <c r="J289" s="15"/>
      <c r="K289" s="15"/>
      <c r="L289" s="16">
        <v>1410.3440000000001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25874</v>
      </c>
      <c r="D290" s="16">
        <v>0</v>
      </c>
      <c r="E290" s="16">
        <v>0</v>
      </c>
      <c r="F290" s="16">
        <v>0</v>
      </c>
      <c r="G290" s="16">
        <v>0</v>
      </c>
      <c r="H290" s="16">
        <v>26996</v>
      </c>
      <c r="I290" s="16">
        <v>0</v>
      </c>
      <c r="J290" s="15"/>
      <c r="K290" s="15"/>
      <c r="L290" s="16">
        <v>1403.7919999999999</v>
      </c>
      <c r="N290" s="23" t="s">
        <v>121</v>
      </c>
    </row>
    <row r="291" spans="1:15" x14ac:dyDescent="0.25">
      <c r="A291" s="33" t="s">
        <v>122</v>
      </c>
      <c r="C291" s="16">
        <v>24209</v>
      </c>
      <c r="D291" s="16">
        <v>0</v>
      </c>
      <c r="E291" s="16">
        <v>0</v>
      </c>
      <c r="F291" s="16">
        <v>0</v>
      </c>
      <c r="G291" s="16">
        <v>0</v>
      </c>
      <c r="H291" s="16">
        <v>24962</v>
      </c>
      <c r="I291" s="16">
        <v>0</v>
      </c>
      <c r="J291" s="15"/>
      <c r="K291" s="15"/>
      <c r="L291" s="16">
        <v>1298.0239999999999</v>
      </c>
      <c r="N291" s="23" t="s">
        <v>122</v>
      </c>
    </row>
    <row r="292" spans="1:15" x14ac:dyDescent="0.25">
      <c r="A292" s="33" t="s">
        <v>123</v>
      </c>
      <c r="C292" s="16">
        <v>17379</v>
      </c>
      <c r="D292" s="16">
        <v>0</v>
      </c>
      <c r="E292" s="16">
        <v>0</v>
      </c>
      <c r="F292" s="16">
        <v>0</v>
      </c>
      <c r="G292" s="16">
        <v>0</v>
      </c>
      <c r="H292" s="16">
        <v>18287</v>
      </c>
      <c r="I292" s="16">
        <v>0</v>
      </c>
      <c r="J292" s="15"/>
      <c r="K292" s="15"/>
      <c r="L292" s="16">
        <v>950.92399999999998</v>
      </c>
      <c r="N292" s="23" t="s">
        <v>123</v>
      </c>
    </row>
    <row r="293" spans="1:15" x14ac:dyDescent="0.25">
      <c r="A293" s="33" t="s">
        <v>131</v>
      </c>
      <c r="C293" s="3">
        <v>14115</v>
      </c>
      <c r="D293" s="3">
        <v>0</v>
      </c>
      <c r="E293" s="3">
        <v>0</v>
      </c>
      <c r="F293" s="3">
        <v>0</v>
      </c>
      <c r="G293" s="3">
        <v>0</v>
      </c>
      <c r="H293" s="16">
        <v>15044</v>
      </c>
      <c r="I293" s="16">
        <v>0</v>
      </c>
      <c r="J293" s="15"/>
      <c r="K293" s="15"/>
      <c r="L293" s="16">
        <v>782.28800000000001</v>
      </c>
      <c r="N293" s="23" t="s">
        <v>124</v>
      </c>
    </row>
    <row r="294" spans="1:15" x14ac:dyDescent="0.25">
      <c r="A294" s="33" t="s">
        <v>125</v>
      </c>
      <c r="C294" s="3">
        <v>9050</v>
      </c>
      <c r="D294" s="3">
        <v>0</v>
      </c>
      <c r="E294" s="3">
        <v>0</v>
      </c>
      <c r="F294" s="3">
        <v>0</v>
      </c>
      <c r="G294" s="3">
        <v>0</v>
      </c>
      <c r="H294" s="16">
        <v>9823</v>
      </c>
      <c r="I294" s="16">
        <v>0</v>
      </c>
      <c r="J294" s="15"/>
      <c r="K294" s="15"/>
      <c r="L294" s="16">
        <v>510.79599999999999</v>
      </c>
      <c r="N294" s="23" t="s">
        <v>125</v>
      </c>
    </row>
    <row r="295" spans="1:15" ht="13.8" thickBot="1" x14ac:dyDescent="0.3">
      <c r="A295" s="41" t="s">
        <v>113</v>
      </c>
      <c r="C295" s="42">
        <v>10311</v>
      </c>
      <c r="D295" s="42">
        <v>0</v>
      </c>
      <c r="E295" s="42">
        <v>0</v>
      </c>
      <c r="F295" s="42">
        <v>0</v>
      </c>
      <c r="G295" s="42">
        <v>0</v>
      </c>
      <c r="H295" s="42">
        <v>11027</v>
      </c>
      <c r="I295" s="42">
        <v>0</v>
      </c>
      <c r="J295" s="2"/>
      <c r="K295" s="2"/>
      <c r="L295" s="42">
        <v>573.404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26247</v>
      </c>
      <c r="D297" s="3">
        <v>0</v>
      </c>
      <c r="E297" s="3">
        <v>0</v>
      </c>
      <c r="F297" s="3">
        <v>0</v>
      </c>
      <c r="G297" s="3">
        <v>0</v>
      </c>
      <c r="H297" s="16">
        <v>26892</v>
      </c>
      <c r="I297" s="16">
        <v>0</v>
      </c>
      <c r="J297" s="15"/>
      <c r="K297" s="15"/>
      <c r="L297" s="16">
        <v>1398.384</v>
      </c>
      <c r="N297" s="23" t="s">
        <v>115</v>
      </c>
    </row>
    <row r="298" spans="1:15" x14ac:dyDescent="0.25">
      <c r="A298" s="33" t="s">
        <v>103</v>
      </c>
      <c r="C298" s="3">
        <v>24509</v>
      </c>
      <c r="D298" s="3">
        <v>0</v>
      </c>
      <c r="E298" s="3">
        <v>0</v>
      </c>
      <c r="F298" s="3">
        <v>0</v>
      </c>
      <c r="G298" s="3">
        <v>0</v>
      </c>
      <c r="H298" s="16">
        <v>25121</v>
      </c>
      <c r="I298" s="16">
        <v>0</v>
      </c>
      <c r="J298" s="15"/>
      <c r="K298" s="15"/>
      <c r="L298" s="16">
        <v>1306.2919999999999</v>
      </c>
      <c r="N298" s="23" t="s">
        <v>116</v>
      </c>
    </row>
    <row r="299" spans="1:15" x14ac:dyDescent="0.25">
      <c r="A299" s="33" t="s">
        <v>104</v>
      </c>
      <c r="C299" s="3">
        <v>17501</v>
      </c>
      <c r="D299" s="3">
        <v>0</v>
      </c>
      <c r="E299" s="3">
        <v>0</v>
      </c>
      <c r="F299" s="3">
        <v>0</v>
      </c>
      <c r="G299" s="3">
        <v>0</v>
      </c>
      <c r="H299" s="16">
        <v>17840</v>
      </c>
      <c r="I299" s="16">
        <v>0</v>
      </c>
      <c r="J299" s="15"/>
      <c r="K299" s="15"/>
      <c r="L299" s="16">
        <v>927.68</v>
      </c>
      <c r="N299" s="23" t="s">
        <v>117</v>
      </c>
    </row>
    <row r="300" spans="1:15" x14ac:dyDescent="0.25">
      <c r="A300" s="33" t="s">
        <v>105</v>
      </c>
      <c r="C300" s="3">
        <v>21339</v>
      </c>
      <c r="D300" s="3">
        <v>0</v>
      </c>
      <c r="E300" s="3">
        <v>0</v>
      </c>
      <c r="F300" s="3">
        <v>0</v>
      </c>
      <c r="G300" s="3">
        <v>0</v>
      </c>
      <c r="H300" s="16">
        <v>21997</v>
      </c>
      <c r="I300" s="16">
        <v>0</v>
      </c>
      <c r="J300" s="15"/>
      <c r="K300" s="15"/>
      <c r="L300" s="16">
        <v>1143.8440000000001</v>
      </c>
      <c r="N300" s="23" t="s">
        <v>118</v>
      </c>
    </row>
    <row r="301" spans="1:15" x14ac:dyDescent="0.25">
      <c r="A301" s="33" t="s">
        <v>137</v>
      </c>
      <c r="C301" s="3">
        <v>27331</v>
      </c>
      <c r="D301" s="3">
        <v>0</v>
      </c>
      <c r="E301" s="3">
        <v>0</v>
      </c>
      <c r="F301" s="3">
        <v>0</v>
      </c>
      <c r="G301" s="3">
        <v>0</v>
      </c>
      <c r="H301" s="16">
        <v>28474</v>
      </c>
      <c r="I301" s="16">
        <v>0</v>
      </c>
      <c r="J301" s="15"/>
      <c r="K301" s="15"/>
      <c r="L301" s="16">
        <v>1480.6479999999999</v>
      </c>
      <c r="N301" s="23" t="s">
        <v>119</v>
      </c>
    </row>
    <row r="302" spans="1:15" x14ac:dyDescent="0.25">
      <c r="A302" s="33" t="s">
        <v>138</v>
      </c>
      <c r="C302" s="3">
        <v>25597</v>
      </c>
      <c r="D302" s="3">
        <v>0</v>
      </c>
      <c r="E302" s="3">
        <v>0</v>
      </c>
      <c r="F302" s="3">
        <v>0</v>
      </c>
      <c r="G302" s="3">
        <v>0</v>
      </c>
      <c r="H302" s="16">
        <v>26654</v>
      </c>
      <c r="I302" s="16">
        <v>0</v>
      </c>
      <c r="J302" s="15"/>
      <c r="K302" s="15"/>
      <c r="L302" s="16">
        <v>1386.008</v>
      </c>
      <c r="N302" s="23" t="s">
        <v>120</v>
      </c>
    </row>
    <row r="303" spans="1:15" x14ac:dyDescent="0.25">
      <c r="A303" s="33" t="s">
        <v>129</v>
      </c>
      <c r="C303" s="3">
        <v>25182</v>
      </c>
      <c r="D303" s="3">
        <v>0</v>
      </c>
      <c r="E303" s="3">
        <v>0</v>
      </c>
      <c r="F303" s="3">
        <v>0</v>
      </c>
      <c r="G303" s="3">
        <v>0</v>
      </c>
      <c r="H303" s="16">
        <v>26064</v>
      </c>
      <c r="I303" s="16">
        <v>0</v>
      </c>
      <c r="J303" s="15"/>
      <c r="K303" s="15"/>
      <c r="L303" s="16">
        <v>1355.328</v>
      </c>
      <c r="N303" s="23" t="s">
        <v>121</v>
      </c>
    </row>
    <row r="304" spans="1:15" x14ac:dyDescent="0.25">
      <c r="A304" s="33" t="s">
        <v>122</v>
      </c>
      <c r="C304" s="3">
        <v>25419</v>
      </c>
      <c r="D304" s="3">
        <v>0</v>
      </c>
      <c r="E304" s="3">
        <v>0</v>
      </c>
      <c r="F304" s="3">
        <v>0</v>
      </c>
      <c r="G304" s="3">
        <v>0</v>
      </c>
      <c r="H304" s="16">
        <v>26518</v>
      </c>
      <c r="I304" s="16">
        <v>0</v>
      </c>
      <c r="J304" s="15"/>
      <c r="K304" s="15"/>
      <c r="L304" s="16">
        <v>1378.9359999999999</v>
      </c>
      <c r="N304" s="23" t="s">
        <v>122</v>
      </c>
    </row>
    <row r="305" spans="1:14" x14ac:dyDescent="0.25">
      <c r="A305" s="33" t="s">
        <v>123</v>
      </c>
      <c r="C305" s="3">
        <v>24894</v>
      </c>
      <c r="D305" s="3">
        <v>0</v>
      </c>
      <c r="E305" s="3">
        <v>0</v>
      </c>
      <c r="F305" s="3">
        <v>0</v>
      </c>
      <c r="G305" s="3">
        <v>0</v>
      </c>
      <c r="H305" s="16">
        <v>25656</v>
      </c>
      <c r="I305" s="16">
        <v>0</v>
      </c>
      <c r="J305" s="15"/>
      <c r="K305" s="15"/>
      <c r="L305" s="16">
        <v>1334.1120000000001</v>
      </c>
      <c r="N305" s="23" t="s">
        <v>123</v>
      </c>
    </row>
    <row r="306" spans="1:14" x14ac:dyDescent="0.25">
      <c r="A306" s="33" t="s">
        <v>131</v>
      </c>
      <c r="C306" s="3">
        <v>16269</v>
      </c>
      <c r="D306" s="3">
        <v>0</v>
      </c>
      <c r="E306" s="3">
        <v>0</v>
      </c>
      <c r="F306" s="3">
        <v>0</v>
      </c>
      <c r="G306" s="3">
        <v>0</v>
      </c>
      <c r="H306" s="16">
        <v>17134</v>
      </c>
      <c r="I306" s="16">
        <v>0</v>
      </c>
      <c r="J306" s="15"/>
      <c r="K306" s="15"/>
      <c r="L306" s="16">
        <v>890.96799999999996</v>
      </c>
      <c r="N306" s="23" t="s">
        <v>124</v>
      </c>
    </row>
    <row r="307" spans="1:14" x14ac:dyDescent="0.25">
      <c r="A307" s="33" t="s">
        <v>125</v>
      </c>
      <c r="C307" s="3">
        <v>19267</v>
      </c>
      <c r="D307" s="3">
        <v>0</v>
      </c>
      <c r="E307" s="3">
        <v>0</v>
      </c>
      <c r="F307" s="3">
        <v>0</v>
      </c>
      <c r="G307" s="3">
        <v>0</v>
      </c>
      <c r="H307" s="16">
        <v>20020</v>
      </c>
      <c r="I307" s="16">
        <v>0</v>
      </c>
      <c r="J307" s="15"/>
      <c r="K307" s="15"/>
      <c r="L307" s="16">
        <v>1041.04</v>
      </c>
      <c r="N307" s="23" t="s">
        <v>125</v>
      </c>
    </row>
    <row r="308" spans="1:14" ht="13.8" thickBot="1" x14ac:dyDescent="0.3">
      <c r="A308" s="41" t="s">
        <v>113</v>
      </c>
      <c r="C308" s="42">
        <v>24908</v>
      </c>
      <c r="D308" s="42">
        <v>0</v>
      </c>
      <c r="E308" s="42">
        <v>0</v>
      </c>
      <c r="F308" s="42">
        <v>0</v>
      </c>
      <c r="G308" s="42">
        <v>0</v>
      </c>
      <c r="H308" s="42">
        <v>25276</v>
      </c>
      <c r="I308" s="42">
        <v>0</v>
      </c>
      <c r="J308" s="2"/>
      <c r="K308" s="2"/>
      <c r="L308" s="42">
        <v>1314.3520000000001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25256</v>
      </c>
      <c r="D310" s="3">
        <v>0</v>
      </c>
      <c r="E310" s="3">
        <v>0</v>
      </c>
      <c r="F310" s="3">
        <v>0</v>
      </c>
      <c r="G310" s="3">
        <v>0</v>
      </c>
      <c r="H310" s="16">
        <v>25784</v>
      </c>
      <c r="I310" s="16">
        <v>0</v>
      </c>
      <c r="J310" s="15"/>
      <c r="K310" s="15"/>
      <c r="L310" s="16">
        <v>1340.768</v>
      </c>
      <c r="N310" s="23" t="s">
        <v>115</v>
      </c>
    </row>
    <row r="311" spans="1:14" x14ac:dyDescent="0.25">
      <c r="A311" s="33" t="s">
        <v>154</v>
      </c>
      <c r="C311" s="3">
        <v>24515</v>
      </c>
      <c r="D311" s="3">
        <v>0</v>
      </c>
      <c r="E311" s="3">
        <v>0</v>
      </c>
      <c r="F311" s="3">
        <v>0</v>
      </c>
      <c r="G311" s="3">
        <v>0</v>
      </c>
      <c r="H311" s="16">
        <v>24997</v>
      </c>
      <c r="I311" s="16">
        <v>0</v>
      </c>
      <c r="J311" s="15"/>
      <c r="K311" s="15"/>
      <c r="L311" s="16">
        <v>1299.8440000000001</v>
      </c>
      <c r="N311" s="23" t="s">
        <v>116</v>
      </c>
    </row>
    <row r="312" spans="1:14" x14ac:dyDescent="0.25">
      <c r="A312" s="33" t="s">
        <v>155</v>
      </c>
      <c r="C312" s="3">
        <v>24819</v>
      </c>
      <c r="D312" s="3">
        <v>0</v>
      </c>
      <c r="E312" s="3">
        <v>0</v>
      </c>
      <c r="F312" s="3">
        <v>0</v>
      </c>
      <c r="G312" s="3">
        <v>0</v>
      </c>
      <c r="H312" s="16">
        <v>25327</v>
      </c>
      <c r="I312" s="16">
        <v>0</v>
      </c>
      <c r="J312" s="15"/>
      <c r="K312" s="15"/>
      <c r="L312" s="16">
        <v>1317.0039999999999</v>
      </c>
      <c r="N312" s="23" t="s">
        <v>117</v>
      </c>
    </row>
    <row r="313" spans="1:14" x14ac:dyDescent="0.25">
      <c r="A313" s="33" t="s">
        <v>118</v>
      </c>
      <c r="C313" s="3">
        <v>24933</v>
      </c>
      <c r="D313" s="3">
        <v>0</v>
      </c>
      <c r="E313" s="3">
        <v>0</v>
      </c>
      <c r="F313" s="3">
        <v>0</v>
      </c>
      <c r="G313" s="3">
        <v>0</v>
      </c>
      <c r="H313" s="16">
        <v>25498</v>
      </c>
      <c r="I313" s="16">
        <v>0</v>
      </c>
      <c r="J313" s="15"/>
      <c r="K313" s="15"/>
      <c r="L313" s="16">
        <v>1325.896</v>
      </c>
      <c r="N313" s="23" t="s">
        <v>118</v>
      </c>
    </row>
    <row r="314" spans="1:14" x14ac:dyDescent="0.25">
      <c r="A314" s="33" t="s">
        <v>137</v>
      </c>
      <c r="C314" s="3">
        <v>21407</v>
      </c>
      <c r="D314" s="3">
        <v>0</v>
      </c>
      <c r="E314" s="3">
        <v>0</v>
      </c>
      <c r="F314" s="3">
        <v>0</v>
      </c>
      <c r="G314" s="3">
        <v>0</v>
      </c>
      <c r="H314" s="16">
        <v>21958</v>
      </c>
      <c r="I314" s="16">
        <v>0</v>
      </c>
      <c r="J314" s="15"/>
      <c r="K314" s="15"/>
      <c r="L314" s="16">
        <v>1141.816</v>
      </c>
      <c r="N314" s="23" t="s">
        <v>119</v>
      </c>
    </row>
    <row r="315" spans="1:14" x14ac:dyDescent="0.25">
      <c r="A315" s="33" t="s">
        <v>138</v>
      </c>
      <c r="C315" s="3">
        <v>24244</v>
      </c>
      <c r="D315" s="3">
        <v>0</v>
      </c>
      <c r="E315" s="3">
        <v>0</v>
      </c>
      <c r="F315" s="3">
        <v>0</v>
      </c>
      <c r="G315" s="3">
        <v>0</v>
      </c>
      <c r="H315" s="16">
        <v>24882</v>
      </c>
      <c r="I315" s="16">
        <v>0</v>
      </c>
      <c r="J315" s="15"/>
      <c r="K315" s="15"/>
      <c r="L315" s="16">
        <v>1293.864</v>
      </c>
      <c r="N315" s="23" t="s">
        <v>120</v>
      </c>
    </row>
    <row r="316" spans="1:14" x14ac:dyDescent="0.25">
      <c r="A316" s="33" t="s">
        <v>129</v>
      </c>
      <c r="C316" s="3">
        <v>26749</v>
      </c>
      <c r="D316" s="3">
        <v>0</v>
      </c>
      <c r="E316" s="3">
        <v>0</v>
      </c>
      <c r="F316" s="3">
        <v>0</v>
      </c>
      <c r="G316" s="3">
        <v>0</v>
      </c>
      <c r="H316" s="16">
        <v>27444</v>
      </c>
      <c r="I316" s="16">
        <v>0</v>
      </c>
      <c r="J316" s="15"/>
      <c r="K316" s="15"/>
      <c r="L316" s="16">
        <v>1427.088</v>
      </c>
      <c r="N316" s="23" t="s">
        <v>121</v>
      </c>
    </row>
    <row r="317" spans="1:14" x14ac:dyDescent="0.25">
      <c r="A317" s="33" t="s">
        <v>122</v>
      </c>
      <c r="C317" s="3">
        <v>26216</v>
      </c>
      <c r="D317" s="3">
        <v>0</v>
      </c>
      <c r="E317" s="3">
        <v>0</v>
      </c>
      <c r="F317" s="3">
        <v>0</v>
      </c>
      <c r="G317" s="3">
        <v>0</v>
      </c>
      <c r="H317" s="16">
        <v>26909</v>
      </c>
      <c r="I317" s="16">
        <v>0</v>
      </c>
      <c r="J317" s="15"/>
      <c r="K317" s="15"/>
      <c r="L317" s="16">
        <v>1399.268</v>
      </c>
      <c r="N317" s="23" t="s">
        <v>122</v>
      </c>
    </row>
    <row r="318" spans="1:14" x14ac:dyDescent="0.25">
      <c r="A318" s="33" t="s">
        <v>123</v>
      </c>
      <c r="C318" s="3">
        <v>21814</v>
      </c>
      <c r="D318" s="3">
        <v>0</v>
      </c>
      <c r="E318" s="3">
        <v>0</v>
      </c>
      <c r="F318" s="3">
        <v>0</v>
      </c>
      <c r="G318" s="3">
        <v>0</v>
      </c>
      <c r="H318" s="16">
        <v>22589</v>
      </c>
      <c r="I318" s="16">
        <v>0</v>
      </c>
      <c r="J318" s="15"/>
      <c r="K318" s="15"/>
      <c r="L318" s="16">
        <v>1174.6279999999999</v>
      </c>
      <c r="N318" s="23" t="s">
        <v>123</v>
      </c>
    </row>
    <row r="319" spans="1:14" x14ac:dyDescent="0.25">
      <c r="A319" s="33" t="s">
        <v>131</v>
      </c>
      <c r="C319" s="3">
        <v>26647</v>
      </c>
      <c r="D319" s="3">
        <v>0</v>
      </c>
      <c r="E319" s="3">
        <v>0</v>
      </c>
      <c r="F319" s="3">
        <v>0</v>
      </c>
      <c r="G319" s="3">
        <v>0</v>
      </c>
      <c r="H319" s="16">
        <v>27538</v>
      </c>
      <c r="I319" s="16">
        <v>0</v>
      </c>
      <c r="J319" s="15"/>
      <c r="K319" s="15"/>
      <c r="L319" s="16">
        <v>1431.9760000000001</v>
      </c>
      <c r="N319" s="23" t="s">
        <v>124</v>
      </c>
    </row>
    <row r="320" spans="1:14" x14ac:dyDescent="0.25">
      <c r="A320" s="33" t="s">
        <v>125</v>
      </c>
      <c r="C320" s="3">
        <v>26472</v>
      </c>
      <c r="D320" s="3">
        <v>0</v>
      </c>
      <c r="E320" s="3">
        <v>0</v>
      </c>
      <c r="F320" s="3">
        <v>0</v>
      </c>
      <c r="G320" s="3">
        <v>0</v>
      </c>
      <c r="H320" s="16">
        <v>27121</v>
      </c>
      <c r="I320" s="16">
        <v>0</v>
      </c>
      <c r="J320" s="15"/>
      <c r="K320" s="15"/>
      <c r="L320" s="16">
        <v>1410.2919999999999</v>
      </c>
      <c r="N320" s="23" t="s">
        <v>125</v>
      </c>
    </row>
    <row r="321" spans="1:14" ht="13.8" thickBot="1" x14ac:dyDescent="0.3">
      <c r="A321" s="41" t="s">
        <v>113</v>
      </c>
      <c r="C321" s="42">
        <v>27553</v>
      </c>
      <c r="D321" s="42">
        <v>0</v>
      </c>
      <c r="E321" s="42">
        <v>0</v>
      </c>
      <c r="F321" s="42">
        <v>0</v>
      </c>
      <c r="G321" s="42">
        <v>0</v>
      </c>
      <c r="H321" s="42">
        <v>28103</v>
      </c>
      <c r="I321" s="42">
        <v>0</v>
      </c>
      <c r="J321" s="2"/>
      <c r="K321" s="2"/>
      <c r="L321" s="42">
        <v>1461.356</v>
      </c>
      <c r="N321" s="43" t="s">
        <v>113</v>
      </c>
    </row>
    <row r="322" spans="1:14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24852</v>
      </c>
      <c r="D323" s="3">
        <v>0</v>
      </c>
      <c r="E323" s="3">
        <v>0</v>
      </c>
      <c r="F323" s="3">
        <v>0</v>
      </c>
      <c r="G323" s="3">
        <v>0</v>
      </c>
      <c r="H323" s="16">
        <v>25238</v>
      </c>
      <c r="I323" s="16">
        <v>0</v>
      </c>
      <c r="J323" s="15"/>
      <c r="K323" s="15"/>
      <c r="L323" s="16">
        <v>1312.376</v>
      </c>
      <c r="N323" s="23" t="s">
        <v>115</v>
      </c>
    </row>
    <row r="324" spans="1:14" x14ac:dyDescent="0.25">
      <c r="A324" s="33" t="s">
        <v>154</v>
      </c>
      <c r="C324" s="3">
        <v>20299</v>
      </c>
      <c r="D324" s="3">
        <v>0</v>
      </c>
      <c r="E324" s="3">
        <v>0</v>
      </c>
      <c r="F324" s="3">
        <v>0</v>
      </c>
      <c r="G324" s="3">
        <v>0</v>
      </c>
      <c r="H324" s="16">
        <v>20719</v>
      </c>
      <c r="I324" s="16">
        <v>0</v>
      </c>
      <c r="J324" s="15"/>
      <c r="K324" s="15"/>
      <c r="L324" s="16">
        <v>1077.3879999999999</v>
      </c>
      <c r="N324" s="23" t="s">
        <v>116</v>
      </c>
    </row>
    <row r="325" spans="1:14" x14ac:dyDescent="0.25">
      <c r="A325" s="33" t="s">
        <v>155</v>
      </c>
      <c r="C325" s="3">
        <v>23292</v>
      </c>
      <c r="D325" s="3">
        <v>0</v>
      </c>
      <c r="E325" s="3">
        <v>0</v>
      </c>
      <c r="F325" s="3">
        <v>0</v>
      </c>
      <c r="G325" s="3">
        <v>0</v>
      </c>
      <c r="H325" s="16">
        <v>23733</v>
      </c>
      <c r="I325" s="16">
        <v>0</v>
      </c>
      <c r="J325" s="15"/>
      <c r="K325" s="15"/>
      <c r="L325" s="16">
        <v>1234.116</v>
      </c>
      <c r="N325" s="23" t="s">
        <v>117</v>
      </c>
    </row>
    <row r="326" spans="1:14" x14ac:dyDescent="0.25">
      <c r="A326" s="33" t="s">
        <v>118</v>
      </c>
      <c r="C326" s="3">
        <v>25729</v>
      </c>
      <c r="D326" s="3">
        <v>0</v>
      </c>
      <c r="E326" s="3">
        <v>0</v>
      </c>
      <c r="F326" s="3">
        <v>0</v>
      </c>
      <c r="G326" s="3">
        <v>0</v>
      </c>
      <c r="H326" s="16">
        <v>26137</v>
      </c>
      <c r="I326" s="16">
        <v>0</v>
      </c>
      <c r="J326" s="15"/>
      <c r="K326" s="15"/>
      <c r="L326" s="16">
        <v>1359.124</v>
      </c>
      <c r="N326" s="23" t="s">
        <v>118</v>
      </c>
    </row>
    <row r="327" spans="1:14" x14ac:dyDescent="0.25">
      <c r="A327" s="33" t="s">
        <v>137</v>
      </c>
      <c r="C327" s="3">
        <v>25185</v>
      </c>
      <c r="D327" s="3">
        <v>0</v>
      </c>
      <c r="E327" s="3">
        <v>0</v>
      </c>
      <c r="F327" s="3">
        <v>0</v>
      </c>
      <c r="G327" s="3">
        <v>0</v>
      </c>
      <c r="H327" s="16">
        <v>25591</v>
      </c>
      <c r="I327" s="16">
        <v>0</v>
      </c>
      <c r="J327" s="15"/>
      <c r="K327" s="15"/>
      <c r="L327" s="16">
        <v>1330.732</v>
      </c>
      <c r="N327" s="23" t="s">
        <v>119</v>
      </c>
    </row>
    <row r="328" spans="1:14" x14ac:dyDescent="0.25">
      <c r="A328" s="33" t="s">
        <v>138</v>
      </c>
      <c r="C328" s="3">
        <v>24632</v>
      </c>
      <c r="D328" s="3">
        <v>0</v>
      </c>
      <c r="E328" s="3">
        <v>0</v>
      </c>
      <c r="F328" s="3">
        <v>0</v>
      </c>
      <c r="G328" s="3">
        <v>0</v>
      </c>
      <c r="H328" s="16">
        <v>25105</v>
      </c>
      <c r="I328" s="16">
        <v>0</v>
      </c>
      <c r="J328" s="15"/>
      <c r="K328" s="15"/>
      <c r="L328" s="16">
        <v>1305.46</v>
      </c>
      <c r="N328" s="23" t="s">
        <v>120</v>
      </c>
    </row>
    <row r="329" spans="1:14" x14ac:dyDescent="0.25">
      <c r="A329" s="33" t="s">
        <v>129</v>
      </c>
      <c r="C329" s="3">
        <v>26475</v>
      </c>
      <c r="D329" s="3">
        <v>0</v>
      </c>
      <c r="E329" s="3">
        <v>0</v>
      </c>
      <c r="F329" s="3">
        <v>0</v>
      </c>
      <c r="G329" s="3">
        <v>0</v>
      </c>
      <c r="H329" s="16">
        <v>27020</v>
      </c>
      <c r="I329" s="16">
        <v>0</v>
      </c>
      <c r="J329" s="15"/>
      <c r="K329" s="15"/>
      <c r="L329" s="16">
        <v>1405.04</v>
      </c>
      <c r="N329" s="23" t="s">
        <v>121</v>
      </c>
    </row>
    <row r="330" spans="1:14" x14ac:dyDescent="0.25">
      <c r="A330" s="33" t="s">
        <v>122</v>
      </c>
      <c r="C330" s="3">
        <v>24142</v>
      </c>
      <c r="D330" s="3">
        <v>0</v>
      </c>
      <c r="E330" s="3">
        <v>0</v>
      </c>
      <c r="F330" s="3">
        <v>0</v>
      </c>
      <c r="G330" s="3">
        <v>0</v>
      </c>
      <c r="H330" s="16">
        <v>24372</v>
      </c>
      <c r="I330" s="16">
        <v>0</v>
      </c>
      <c r="J330" s="15"/>
      <c r="K330" s="15"/>
      <c r="L330" s="16">
        <v>1267.3440000000001</v>
      </c>
      <c r="N330" s="23" t="s">
        <v>122</v>
      </c>
    </row>
    <row r="331" spans="1:14" x14ac:dyDescent="0.25">
      <c r="A331" s="33" t="s">
        <v>123</v>
      </c>
      <c r="C331" s="3">
        <v>23080</v>
      </c>
      <c r="D331" s="3">
        <v>0</v>
      </c>
      <c r="E331" s="3">
        <v>0</v>
      </c>
      <c r="F331" s="3">
        <v>0</v>
      </c>
      <c r="G331" s="3">
        <v>0</v>
      </c>
      <c r="H331" s="16">
        <v>23080</v>
      </c>
      <c r="I331" s="16">
        <v>0</v>
      </c>
      <c r="J331" s="15"/>
      <c r="K331" s="15"/>
      <c r="L331" s="16">
        <v>1200.1600000000001</v>
      </c>
      <c r="N331" s="23" t="s">
        <v>123</v>
      </c>
    </row>
    <row r="332" spans="1:14" x14ac:dyDescent="0.25">
      <c r="A332" s="33" t="s">
        <v>131</v>
      </c>
      <c r="C332" s="3">
        <v>26638</v>
      </c>
      <c r="D332" s="3">
        <v>0</v>
      </c>
      <c r="E332" s="3">
        <v>0</v>
      </c>
      <c r="F332" s="3">
        <v>0</v>
      </c>
      <c r="G332" s="3">
        <v>0</v>
      </c>
      <c r="H332" s="16">
        <v>26644</v>
      </c>
      <c r="I332" s="16">
        <v>0</v>
      </c>
      <c r="J332" s="15"/>
      <c r="K332" s="15"/>
      <c r="L332" s="16">
        <v>1385.4880000000001</v>
      </c>
      <c r="N332" s="23" t="s">
        <v>124</v>
      </c>
    </row>
    <row r="333" spans="1:14" x14ac:dyDescent="0.25">
      <c r="A333" s="33" t="s">
        <v>125</v>
      </c>
      <c r="C333" s="3">
        <v>25574</v>
      </c>
      <c r="D333" s="3">
        <v>0</v>
      </c>
      <c r="E333" s="3">
        <v>0</v>
      </c>
      <c r="F333" s="3">
        <v>0</v>
      </c>
      <c r="G333" s="3">
        <v>0</v>
      </c>
      <c r="H333" s="16">
        <v>25916</v>
      </c>
      <c r="I333" s="16">
        <v>0</v>
      </c>
      <c r="J333" s="15"/>
      <c r="K333" s="15"/>
      <c r="L333" s="16">
        <v>1347.6320000000001</v>
      </c>
      <c r="N333" s="23" t="s">
        <v>125</v>
      </c>
    </row>
    <row r="334" spans="1:14" ht="13.8" thickBot="1" x14ac:dyDescent="0.3">
      <c r="A334" s="41" t="s">
        <v>113</v>
      </c>
      <c r="C334" s="42">
        <v>26632</v>
      </c>
      <c r="D334" s="42">
        <v>0</v>
      </c>
      <c r="E334" s="42">
        <v>0</v>
      </c>
      <c r="F334" s="42">
        <v>0</v>
      </c>
      <c r="G334" s="42">
        <v>0</v>
      </c>
      <c r="H334" s="42">
        <v>26884</v>
      </c>
      <c r="I334" s="42">
        <v>0</v>
      </c>
      <c r="J334" s="2"/>
      <c r="K334" s="2"/>
      <c r="L334" s="54">
        <v>1397.9680000000001</v>
      </c>
      <c r="N334" s="43" t="s">
        <v>113</v>
      </c>
    </row>
    <row r="335" spans="1:14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27302</v>
      </c>
      <c r="D336" s="3">
        <v>0</v>
      </c>
      <c r="E336" s="3">
        <v>0</v>
      </c>
      <c r="F336" s="3">
        <v>0</v>
      </c>
      <c r="G336" s="3">
        <v>0</v>
      </c>
      <c r="H336" s="16">
        <v>27511</v>
      </c>
      <c r="I336" s="16">
        <v>0</v>
      </c>
      <c r="J336" s="15"/>
      <c r="K336" s="15"/>
      <c r="L336" s="16">
        <v>1430.5719999999999</v>
      </c>
      <c r="N336" s="23" t="s">
        <v>115</v>
      </c>
    </row>
    <row r="337" spans="1:14" x14ac:dyDescent="0.25">
      <c r="A337" s="33" t="s">
        <v>154</v>
      </c>
      <c r="C337" s="3">
        <v>25074</v>
      </c>
      <c r="D337" s="3">
        <v>0</v>
      </c>
      <c r="E337" s="3">
        <v>0</v>
      </c>
      <c r="F337" s="3">
        <v>0</v>
      </c>
      <c r="G337" s="3">
        <v>0</v>
      </c>
      <c r="H337" s="16">
        <v>25313</v>
      </c>
      <c r="I337" s="16">
        <v>0</v>
      </c>
      <c r="J337" s="15"/>
      <c r="K337" s="15"/>
      <c r="L337" s="16">
        <v>1316.2760000000001</v>
      </c>
      <c r="N337" s="23" t="s">
        <v>116</v>
      </c>
    </row>
    <row r="338" spans="1:14" x14ac:dyDescent="0.25">
      <c r="A338" s="33" t="s">
        <v>155</v>
      </c>
      <c r="C338" s="3">
        <v>23851</v>
      </c>
      <c r="D338" s="3">
        <v>0</v>
      </c>
      <c r="E338" s="3">
        <v>0</v>
      </c>
      <c r="F338" s="3">
        <v>0</v>
      </c>
      <c r="G338" s="3">
        <v>0</v>
      </c>
      <c r="H338" s="16">
        <v>24186</v>
      </c>
      <c r="I338" s="16">
        <v>0</v>
      </c>
      <c r="J338" s="15"/>
      <c r="K338" s="15"/>
      <c r="L338" s="16">
        <v>1257.672</v>
      </c>
      <c r="N338" s="23" t="s">
        <v>117</v>
      </c>
    </row>
    <row r="339" spans="1:14" x14ac:dyDescent="0.25">
      <c r="A339" s="33" t="s">
        <v>118</v>
      </c>
      <c r="C339" s="3">
        <v>28677</v>
      </c>
      <c r="D339" s="3">
        <v>0</v>
      </c>
      <c r="E339" s="3">
        <v>0</v>
      </c>
      <c r="F339" s="3">
        <v>0</v>
      </c>
      <c r="G339" s="3">
        <v>0</v>
      </c>
      <c r="H339" s="16">
        <v>29130</v>
      </c>
      <c r="I339" s="16">
        <v>0</v>
      </c>
      <c r="J339" s="15"/>
      <c r="K339" s="15"/>
      <c r="L339" s="16">
        <v>1514.76</v>
      </c>
      <c r="N339" s="23" t="s">
        <v>118</v>
      </c>
    </row>
    <row r="340" spans="1:14" x14ac:dyDescent="0.25">
      <c r="A340" s="33" t="s">
        <v>137</v>
      </c>
      <c r="C340" s="3">
        <v>27641</v>
      </c>
      <c r="D340" s="3">
        <v>0</v>
      </c>
      <c r="E340" s="3">
        <v>0</v>
      </c>
      <c r="F340" s="3">
        <v>0</v>
      </c>
      <c r="G340" s="3">
        <v>0</v>
      </c>
      <c r="H340" s="16">
        <v>32282</v>
      </c>
      <c r="I340" s="16">
        <v>0</v>
      </c>
      <c r="J340" s="15"/>
      <c r="K340" s="15"/>
      <c r="L340" s="16">
        <v>1678.664</v>
      </c>
      <c r="N340" s="23" t="s">
        <v>119</v>
      </c>
    </row>
    <row r="341" spans="1:14" x14ac:dyDescent="0.25">
      <c r="A341" s="33" t="s">
        <v>138</v>
      </c>
      <c r="C341" s="3">
        <v>24022</v>
      </c>
      <c r="D341" s="3">
        <v>0</v>
      </c>
      <c r="E341" s="3">
        <v>0</v>
      </c>
      <c r="F341" s="3">
        <v>0</v>
      </c>
      <c r="G341" s="3">
        <v>0</v>
      </c>
      <c r="H341" s="16">
        <v>24022</v>
      </c>
      <c r="I341" s="16">
        <v>0</v>
      </c>
      <c r="J341" s="15"/>
      <c r="K341" s="15"/>
      <c r="L341" s="16">
        <v>1249.144</v>
      </c>
      <c r="N341" s="23" t="s">
        <v>120</v>
      </c>
    </row>
    <row r="342" spans="1:14" x14ac:dyDescent="0.25">
      <c r="A342" s="33" t="s">
        <v>129</v>
      </c>
      <c r="C342" s="3">
        <v>26311</v>
      </c>
      <c r="D342" s="3">
        <v>0</v>
      </c>
      <c r="E342" s="3">
        <v>0</v>
      </c>
      <c r="F342" s="3">
        <v>0</v>
      </c>
      <c r="G342" s="3">
        <v>0</v>
      </c>
      <c r="H342" s="16">
        <v>26311</v>
      </c>
      <c r="I342" s="16">
        <v>0</v>
      </c>
      <c r="J342" s="15"/>
      <c r="K342" s="15"/>
      <c r="L342" s="16">
        <v>1368.172</v>
      </c>
      <c r="N342" s="23" t="s">
        <v>121</v>
      </c>
    </row>
    <row r="343" spans="1:14" x14ac:dyDescent="0.25">
      <c r="A343" s="33" t="s">
        <v>122</v>
      </c>
      <c r="C343" s="3">
        <v>22413</v>
      </c>
      <c r="D343" s="3">
        <v>0</v>
      </c>
      <c r="E343" s="3">
        <v>0</v>
      </c>
      <c r="F343" s="3">
        <v>0</v>
      </c>
      <c r="G343" s="3">
        <v>0</v>
      </c>
      <c r="H343" s="16">
        <v>22413</v>
      </c>
      <c r="I343" s="16">
        <v>0</v>
      </c>
      <c r="J343" s="15"/>
      <c r="K343" s="15"/>
      <c r="L343" s="16">
        <v>1165.4760000000001</v>
      </c>
      <c r="N343" s="23" t="s">
        <v>122</v>
      </c>
    </row>
    <row r="344" spans="1:14" x14ac:dyDescent="0.25">
      <c r="A344" s="33" t="s">
        <v>123</v>
      </c>
      <c r="C344" s="3">
        <v>24770</v>
      </c>
      <c r="D344" s="3">
        <v>0</v>
      </c>
      <c r="E344" s="3">
        <v>0</v>
      </c>
      <c r="F344" s="3">
        <v>0</v>
      </c>
      <c r="G344" s="3">
        <v>0</v>
      </c>
      <c r="H344" s="16">
        <v>24770</v>
      </c>
      <c r="I344" s="16">
        <v>0</v>
      </c>
      <c r="J344" s="15"/>
      <c r="K344" s="15"/>
      <c r="L344" s="16">
        <v>1288.04</v>
      </c>
      <c r="N344" s="23" t="s">
        <v>123</v>
      </c>
    </row>
    <row r="345" spans="1:14" x14ac:dyDescent="0.25">
      <c r="A345" s="33" t="s">
        <v>131</v>
      </c>
      <c r="C345" s="3">
        <v>24847</v>
      </c>
      <c r="D345" s="3">
        <v>0</v>
      </c>
      <c r="E345" s="3">
        <v>0</v>
      </c>
      <c r="F345" s="3">
        <v>0</v>
      </c>
      <c r="G345" s="3">
        <v>0</v>
      </c>
      <c r="H345" s="16">
        <v>24847</v>
      </c>
      <c r="I345" s="16">
        <v>0</v>
      </c>
      <c r="J345" s="15"/>
      <c r="K345" s="15"/>
      <c r="L345" s="16">
        <v>1292.0440000000001</v>
      </c>
      <c r="N345" s="23" t="s">
        <v>124</v>
      </c>
    </row>
    <row r="346" spans="1:14" x14ac:dyDescent="0.25">
      <c r="A346" s="33" t="s">
        <v>125</v>
      </c>
      <c r="C346" s="3">
        <v>16603</v>
      </c>
      <c r="D346" s="3">
        <v>0</v>
      </c>
      <c r="E346" s="3">
        <v>0</v>
      </c>
      <c r="F346" s="3">
        <v>0</v>
      </c>
      <c r="G346" s="3">
        <v>0</v>
      </c>
      <c r="H346" s="16">
        <v>16603</v>
      </c>
      <c r="I346" s="16">
        <v>0</v>
      </c>
      <c r="J346" s="15"/>
      <c r="K346" s="15"/>
      <c r="L346" s="16">
        <v>863.35599999999999</v>
      </c>
      <c r="N346" s="23" t="s">
        <v>125</v>
      </c>
    </row>
    <row r="347" spans="1:14" ht="13.8" thickBot="1" x14ac:dyDescent="0.3">
      <c r="A347" s="41" t="s">
        <v>113</v>
      </c>
      <c r="C347" s="42">
        <v>27025</v>
      </c>
      <c r="D347" s="42">
        <v>0</v>
      </c>
      <c r="E347" s="42">
        <v>0</v>
      </c>
      <c r="F347" s="42">
        <v>0</v>
      </c>
      <c r="G347" s="42">
        <v>0</v>
      </c>
      <c r="H347" s="42">
        <v>27025</v>
      </c>
      <c r="I347" s="42">
        <v>0</v>
      </c>
      <c r="J347" s="2"/>
      <c r="K347" s="2"/>
      <c r="L347" s="54">
        <v>1405.3</v>
      </c>
      <c r="N347" s="43" t="s">
        <v>113</v>
      </c>
    </row>
    <row r="348" spans="1:14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67">
        <v>27315</v>
      </c>
      <c r="D349" s="67">
        <v>0</v>
      </c>
      <c r="E349" s="67">
        <v>0</v>
      </c>
      <c r="F349" s="67">
        <v>0</v>
      </c>
      <c r="G349" s="67">
        <f>I347-I349</f>
        <v>0</v>
      </c>
      <c r="H349" s="67">
        <v>27315</v>
      </c>
      <c r="I349" s="67">
        <v>0</v>
      </c>
      <c r="J349" s="15"/>
      <c r="K349" s="15"/>
      <c r="L349" s="16">
        <f t="shared" ref="L349:L360" si="83">H349*52/1000</f>
        <v>1420.38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C350" s="67">
        <v>25709</v>
      </c>
      <c r="D350" s="67">
        <v>0</v>
      </c>
      <c r="E350" s="67">
        <v>0</v>
      </c>
      <c r="F350" s="67">
        <v>0</v>
      </c>
      <c r="G350" s="67">
        <f t="shared" ref="G350:G355" si="84">I349-I350</f>
        <v>0</v>
      </c>
      <c r="H350" s="67">
        <v>25709</v>
      </c>
      <c r="I350" s="67">
        <v>0</v>
      </c>
      <c r="J350" s="15"/>
      <c r="K350" s="15"/>
      <c r="L350" s="16">
        <f t="shared" si="83"/>
        <v>1336.8679999999999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C351" s="67">
        <v>27810</v>
      </c>
      <c r="D351" s="67">
        <v>0</v>
      </c>
      <c r="E351" s="67">
        <v>0</v>
      </c>
      <c r="F351" s="67">
        <v>0</v>
      </c>
      <c r="G351" s="67">
        <f t="shared" si="84"/>
        <v>0</v>
      </c>
      <c r="H351" s="67">
        <v>27810</v>
      </c>
      <c r="I351" s="67">
        <v>0</v>
      </c>
      <c r="J351" s="15"/>
      <c r="K351" s="15"/>
      <c r="L351" s="16">
        <f t="shared" si="83"/>
        <v>1446.12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C352" s="67">
        <v>26327</v>
      </c>
      <c r="D352" s="67">
        <v>0</v>
      </c>
      <c r="E352" s="67">
        <v>0</v>
      </c>
      <c r="F352" s="67">
        <v>0</v>
      </c>
      <c r="G352" s="67">
        <f t="shared" si="84"/>
        <v>0</v>
      </c>
      <c r="H352" s="67">
        <v>26327</v>
      </c>
      <c r="I352" s="67">
        <v>0</v>
      </c>
      <c r="L352" s="16">
        <f t="shared" si="83"/>
        <v>1369.0039999999999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C353" s="67">
        <v>28640</v>
      </c>
      <c r="D353" s="67">
        <v>0</v>
      </c>
      <c r="E353" s="67">
        <v>0</v>
      </c>
      <c r="F353" s="67">
        <v>0</v>
      </c>
      <c r="G353" s="67">
        <f t="shared" si="84"/>
        <v>0</v>
      </c>
      <c r="H353" s="67">
        <v>28640</v>
      </c>
      <c r="I353" s="67">
        <v>0</v>
      </c>
      <c r="L353" s="16">
        <f t="shared" si="83"/>
        <v>1489.28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C354" s="67">
        <v>27995</v>
      </c>
      <c r="D354" s="67">
        <v>0</v>
      </c>
      <c r="E354" s="67">
        <v>0</v>
      </c>
      <c r="F354" s="67">
        <v>0</v>
      </c>
      <c r="G354" s="67">
        <f t="shared" si="84"/>
        <v>0</v>
      </c>
      <c r="H354" s="67">
        <v>27995</v>
      </c>
      <c r="I354" s="67">
        <v>0</v>
      </c>
      <c r="L354" s="16">
        <f t="shared" si="83"/>
        <v>1455.74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C355" s="67">
        <v>28853</v>
      </c>
      <c r="D355" s="67">
        <v>0</v>
      </c>
      <c r="E355" s="67">
        <v>0</v>
      </c>
      <c r="F355" s="67">
        <v>0</v>
      </c>
      <c r="G355" s="67">
        <f t="shared" si="84"/>
        <v>0</v>
      </c>
      <c r="H355" s="67">
        <v>28853</v>
      </c>
      <c r="I355" s="67">
        <v>0</v>
      </c>
      <c r="J355" s="15"/>
      <c r="K355" s="15"/>
      <c r="L355" s="16">
        <f t="shared" si="83"/>
        <v>1500.356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C356" s="67">
        <v>27862</v>
      </c>
      <c r="D356" s="67">
        <v>0</v>
      </c>
      <c r="E356" s="67">
        <v>0</v>
      </c>
      <c r="F356" s="67">
        <v>0</v>
      </c>
      <c r="G356" s="67">
        <f>I355-I356</f>
        <v>0</v>
      </c>
      <c r="H356" s="67">
        <v>27862</v>
      </c>
      <c r="I356" s="67">
        <v>0</v>
      </c>
      <c r="J356" s="15"/>
      <c r="K356" s="15"/>
      <c r="L356" s="16">
        <f t="shared" si="83"/>
        <v>1448.8240000000001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C357" s="67">
        <v>17192</v>
      </c>
      <c r="D357" s="67">
        <v>0</v>
      </c>
      <c r="E357" s="67">
        <v>0</v>
      </c>
      <c r="F357" s="67">
        <v>0</v>
      </c>
      <c r="G357" s="67">
        <f>I356-I357</f>
        <v>0</v>
      </c>
      <c r="H357" s="67">
        <v>17855</v>
      </c>
      <c r="I357" s="67">
        <v>0</v>
      </c>
      <c r="J357" s="15"/>
      <c r="K357" s="15"/>
      <c r="L357" s="16">
        <f t="shared" si="83"/>
        <v>928.46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C358" s="67">
        <v>25095</v>
      </c>
      <c r="D358" s="67">
        <v>0</v>
      </c>
      <c r="E358" s="67">
        <v>0</v>
      </c>
      <c r="F358" s="67">
        <v>0</v>
      </c>
      <c r="G358" s="67">
        <f>I357-I358</f>
        <v>0</v>
      </c>
      <c r="H358" s="67">
        <v>25116</v>
      </c>
      <c r="I358" s="67">
        <v>0</v>
      </c>
      <c r="J358" s="15"/>
      <c r="K358" s="15"/>
      <c r="L358" s="16">
        <f t="shared" si="83"/>
        <v>1306.0319999999999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C359" s="67">
        <v>27105</v>
      </c>
      <c r="D359" s="67">
        <v>0</v>
      </c>
      <c r="E359" s="67">
        <v>0</v>
      </c>
      <c r="F359" s="67">
        <v>0</v>
      </c>
      <c r="G359" s="67">
        <f>I358-I359</f>
        <v>0</v>
      </c>
      <c r="H359" s="67">
        <v>27336</v>
      </c>
      <c r="I359" s="67">
        <v>0</v>
      </c>
      <c r="J359" s="15"/>
      <c r="K359" s="15"/>
      <c r="L359" s="16">
        <f t="shared" si="83"/>
        <v>1421.472</v>
      </c>
      <c r="N359" s="23" t="str">
        <f>'Olieforbrug, TJ'!M359</f>
        <v>November</v>
      </c>
    </row>
    <row r="360" spans="1:14" ht="13.8" thickBot="1" x14ac:dyDescent="0.3">
      <c r="A360" s="41" t="str">
        <f>'Olieforbrug, TJ'!A360</f>
        <v>December</v>
      </c>
      <c r="C360" s="42">
        <v>28951</v>
      </c>
      <c r="D360" s="42">
        <v>0</v>
      </c>
      <c r="E360" s="42">
        <v>0</v>
      </c>
      <c r="F360" s="42">
        <v>0</v>
      </c>
      <c r="G360" s="42">
        <f>I359-I360</f>
        <v>0</v>
      </c>
      <c r="H360" s="42">
        <v>28951</v>
      </c>
      <c r="I360" s="42">
        <v>0</v>
      </c>
      <c r="J360" s="2"/>
      <c r="K360" s="2"/>
      <c r="L360" s="54">
        <f t="shared" si="83"/>
        <v>1505.452</v>
      </c>
      <c r="N360" s="43" t="str">
        <f>'Olieforbrug, TJ'!M360</f>
        <v>December</v>
      </c>
    </row>
    <row r="361" spans="1:14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5">
      <c r="A362" s="33" t="str">
        <f>'Olieforbrug, TJ'!A362</f>
        <v>Januar</v>
      </c>
      <c r="C362" s="67">
        <v>29392</v>
      </c>
      <c r="D362" s="67">
        <v>0</v>
      </c>
      <c r="E362" s="67">
        <v>0</v>
      </c>
      <c r="F362" s="67">
        <v>0</v>
      </c>
      <c r="G362" s="67">
        <v>0</v>
      </c>
      <c r="H362" s="67">
        <v>29392</v>
      </c>
      <c r="I362" s="67">
        <v>0</v>
      </c>
      <c r="J362" s="15"/>
      <c r="K362" s="15"/>
      <c r="L362" s="16">
        <v>1528.384</v>
      </c>
      <c r="N362" s="23" t="str">
        <f>'Olieforbrug, TJ'!M362</f>
        <v>January</v>
      </c>
    </row>
    <row r="363" spans="1:14" x14ac:dyDescent="0.25">
      <c r="A363" s="33" t="str">
        <f>'Olieforbrug, TJ'!A363</f>
        <v>Februar</v>
      </c>
      <c r="C363" s="67">
        <v>25980</v>
      </c>
      <c r="D363" s="67">
        <v>0</v>
      </c>
      <c r="E363" s="67">
        <v>0</v>
      </c>
      <c r="F363" s="67">
        <v>0</v>
      </c>
      <c r="G363" s="67">
        <v>0</v>
      </c>
      <c r="H363" s="67">
        <v>26006</v>
      </c>
      <c r="I363" s="67">
        <v>0</v>
      </c>
      <c r="J363" s="15"/>
      <c r="K363" s="15"/>
      <c r="L363" s="16">
        <v>1352.3119999999999</v>
      </c>
      <c r="N363" s="23" t="str">
        <f>'Olieforbrug, TJ'!M363</f>
        <v>February</v>
      </c>
    </row>
    <row r="364" spans="1:14" x14ac:dyDescent="0.25">
      <c r="A364" s="33" t="str">
        <f>'Olieforbrug, TJ'!A364</f>
        <v>Marts</v>
      </c>
      <c r="C364" s="67">
        <v>27895</v>
      </c>
      <c r="D364" s="67">
        <v>0</v>
      </c>
      <c r="E364" s="67">
        <v>0</v>
      </c>
      <c r="F364" s="67">
        <v>0</v>
      </c>
      <c r="G364" s="67">
        <v>0</v>
      </c>
      <c r="H364" s="67">
        <v>27895</v>
      </c>
      <c r="I364" s="67">
        <v>0</v>
      </c>
      <c r="J364" s="15"/>
      <c r="K364" s="15"/>
      <c r="L364" s="16">
        <v>1450.54</v>
      </c>
      <c r="N364" s="23" t="str">
        <f>'Olieforbrug, TJ'!M364</f>
        <v>March</v>
      </c>
    </row>
    <row r="365" spans="1:14" x14ac:dyDescent="0.25">
      <c r="A365" s="33" t="str">
        <f>'Olieforbrug, TJ'!A365</f>
        <v>April</v>
      </c>
      <c r="C365" s="67">
        <v>12828</v>
      </c>
      <c r="D365" s="67">
        <v>0</v>
      </c>
      <c r="E365" s="67">
        <v>0</v>
      </c>
      <c r="F365" s="67">
        <v>0</v>
      </c>
      <c r="G365" s="67">
        <v>0</v>
      </c>
      <c r="H365" s="67">
        <v>12828</v>
      </c>
      <c r="I365" s="67">
        <v>0</v>
      </c>
      <c r="J365" s="15"/>
      <c r="K365" s="15"/>
      <c r="L365" s="16">
        <v>667.05600000000004</v>
      </c>
      <c r="N365" s="23" t="str">
        <f>'Olieforbrug, TJ'!M365</f>
        <v>April</v>
      </c>
    </row>
    <row r="366" spans="1:14" x14ac:dyDescent="0.25">
      <c r="A366" s="33" t="str">
        <f>'Olieforbrug, TJ'!A366</f>
        <v>Maj</v>
      </c>
      <c r="C366" s="67">
        <v>14012</v>
      </c>
      <c r="D366" s="67">
        <v>0</v>
      </c>
      <c r="E366" s="67">
        <v>0</v>
      </c>
      <c r="F366" s="67">
        <v>0</v>
      </c>
      <c r="G366" s="67">
        <v>0</v>
      </c>
      <c r="H366" s="67">
        <v>14013</v>
      </c>
      <c r="I366" s="67">
        <v>0</v>
      </c>
      <c r="J366" s="15"/>
      <c r="K366" s="15"/>
      <c r="L366" s="16">
        <v>728.67600000000004</v>
      </c>
      <c r="N366" s="23" t="str">
        <f>'Olieforbrug, TJ'!M366</f>
        <v>May</v>
      </c>
    </row>
    <row r="367" spans="1:14" x14ac:dyDescent="0.25">
      <c r="A367" s="33" t="str">
        <f>'Olieforbrug, TJ'!A367</f>
        <v>Juni</v>
      </c>
      <c r="C367" s="67">
        <v>23976</v>
      </c>
      <c r="D367" s="67">
        <v>0</v>
      </c>
      <c r="E367" s="67">
        <v>0</v>
      </c>
      <c r="F367" s="67">
        <v>0</v>
      </c>
      <c r="G367" s="67">
        <v>0</v>
      </c>
      <c r="H367" s="67">
        <v>23976</v>
      </c>
      <c r="I367" s="67">
        <v>0</v>
      </c>
      <c r="J367" s="15"/>
      <c r="K367" s="15"/>
      <c r="L367" s="16">
        <v>1246.752</v>
      </c>
      <c r="N367" s="23" t="str">
        <f>'Olieforbrug, TJ'!M367</f>
        <v>June</v>
      </c>
    </row>
    <row r="368" spans="1:14" x14ac:dyDescent="0.25">
      <c r="A368" s="33" t="str">
        <f>'Olieforbrug, TJ'!A368</f>
        <v>Juli</v>
      </c>
      <c r="C368" s="67">
        <v>26006</v>
      </c>
      <c r="D368" s="67">
        <v>0</v>
      </c>
      <c r="E368" s="67">
        <v>0</v>
      </c>
      <c r="F368" s="67">
        <v>0</v>
      </c>
      <c r="G368" s="67">
        <v>0</v>
      </c>
      <c r="H368" s="67">
        <v>26185</v>
      </c>
      <c r="I368" s="67">
        <v>0</v>
      </c>
      <c r="J368" s="15"/>
      <c r="K368" s="15"/>
      <c r="L368" s="16">
        <v>1361.62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C369" s="67">
        <v>25159</v>
      </c>
      <c r="D369" s="67">
        <v>0</v>
      </c>
      <c r="E369" s="67">
        <v>0</v>
      </c>
      <c r="F369" s="67">
        <v>0</v>
      </c>
      <c r="G369" s="67">
        <v>0</v>
      </c>
      <c r="H369" s="67">
        <v>25780</v>
      </c>
      <c r="I369" s="67">
        <v>0</v>
      </c>
      <c r="J369" s="15"/>
      <c r="K369" s="15"/>
      <c r="L369" s="16">
        <v>1340.56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C370" s="67">
        <v>24152</v>
      </c>
      <c r="D370" s="67">
        <v>0</v>
      </c>
      <c r="E370" s="67">
        <v>0</v>
      </c>
      <c r="F370" s="67">
        <v>0</v>
      </c>
      <c r="G370" s="67">
        <v>0</v>
      </c>
      <c r="H370" s="67">
        <v>24701</v>
      </c>
      <c r="I370" s="67">
        <v>0</v>
      </c>
      <c r="J370" s="15"/>
      <c r="K370" s="15"/>
      <c r="L370" s="16">
        <v>1284.452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C371" s="67">
        <v>22573</v>
      </c>
      <c r="D371" s="67">
        <v>0</v>
      </c>
      <c r="E371" s="67">
        <v>0</v>
      </c>
      <c r="F371" s="67">
        <v>0</v>
      </c>
      <c r="G371" s="67">
        <v>0</v>
      </c>
      <c r="H371" s="67">
        <v>24214</v>
      </c>
      <c r="I371" s="67">
        <v>0</v>
      </c>
      <c r="J371" s="15"/>
      <c r="K371" s="15"/>
      <c r="L371" s="16">
        <v>1259.1279999999999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C372" s="67">
        <v>25771</v>
      </c>
      <c r="D372" s="67">
        <v>0</v>
      </c>
      <c r="E372" s="67">
        <v>0</v>
      </c>
      <c r="F372" s="67">
        <v>0</v>
      </c>
      <c r="G372" s="67">
        <v>0</v>
      </c>
      <c r="H372" s="67">
        <v>26426</v>
      </c>
      <c r="I372" s="67">
        <v>0</v>
      </c>
      <c r="J372" s="15"/>
      <c r="K372" s="15"/>
      <c r="L372" s="16">
        <v>1374.152</v>
      </c>
      <c r="N372" s="23" t="str">
        <f>'Olieforbrug, TJ'!M372</f>
        <v>November</v>
      </c>
    </row>
    <row r="373" spans="1:14" ht="13.8" thickBot="1" x14ac:dyDescent="0.3">
      <c r="A373" s="41" t="str">
        <f>'Olieforbrug, TJ'!A373</f>
        <v>December</v>
      </c>
      <c r="C373" s="42">
        <v>29108</v>
      </c>
      <c r="D373" s="42">
        <v>0</v>
      </c>
      <c r="E373" s="42">
        <v>0</v>
      </c>
      <c r="F373" s="42">
        <v>0</v>
      </c>
      <c r="G373" s="42">
        <v>0</v>
      </c>
      <c r="H373" s="42">
        <v>29257</v>
      </c>
      <c r="I373" s="42">
        <v>0</v>
      </c>
      <c r="J373" s="2"/>
      <c r="K373" s="2"/>
      <c r="L373" s="54">
        <v>1521.364</v>
      </c>
      <c r="N373" s="43" t="str">
        <f>'Olieforbrug, TJ'!M373</f>
        <v>December</v>
      </c>
    </row>
    <row r="374" spans="1:14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tr">
        <f>'Olieforbrug, TJ'!A375</f>
        <v>Januar</v>
      </c>
      <c r="C375" s="16">
        <v>30085</v>
      </c>
      <c r="D375" s="16">
        <v>0</v>
      </c>
      <c r="E375" s="16">
        <v>0</v>
      </c>
      <c r="F375" s="16">
        <v>0</v>
      </c>
      <c r="G375" s="16">
        <f>I373-I375</f>
        <v>0</v>
      </c>
      <c r="H375" s="16">
        <v>30084</v>
      </c>
      <c r="I375" s="16">
        <v>0</v>
      </c>
      <c r="J375" s="15"/>
      <c r="K375" s="15"/>
      <c r="L375" s="14">
        <f t="shared" ref="L375:L386" si="85">H375*52/1000</f>
        <v>1564.3679999999999</v>
      </c>
      <c r="N375" s="23" t="str">
        <f>'Olieforbrug, TJ'!M375</f>
        <v>January</v>
      </c>
    </row>
    <row r="376" spans="1:14" x14ac:dyDescent="0.25">
      <c r="A376" s="23" t="str">
        <f>'Olieforbrug, TJ'!A376</f>
        <v>Februar</v>
      </c>
      <c r="C376" s="16">
        <v>27038</v>
      </c>
      <c r="D376" s="16">
        <v>0</v>
      </c>
      <c r="E376" s="16">
        <v>0</v>
      </c>
      <c r="F376" s="16">
        <v>0</v>
      </c>
      <c r="G376" s="16">
        <f t="shared" ref="G376:G381" si="86">I375-I376</f>
        <v>0</v>
      </c>
      <c r="H376" s="16">
        <v>27038</v>
      </c>
      <c r="I376" s="16">
        <v>0</v>
      </c>
      <c r="J376" s="15"/>
      <c r="K376" s="15"/>
      <c r="L376" s="14">
        <f t="shared" si="85"/>
        <v>1405.9760000000001</v>
      </c>
      <c r="N376" s="23" t="str">
        <f>'Olieforbrug, TJ'!M376</f>
        <v>February</v>
      </c>
    </row>
    <row r="377" spans="1:14" x14ac:dyDescent="0.25">
      <c r="A377" s="23" t="str">
        <f>'Olieforbrug, TJ'!A377</f>
        <v>Marts</v>
      </c>
      <c r="C377" s="16">
        <v>26767</v>
      </c>
      <c r="D377" s="16">
        <v>0</v>
      </c>
      <c r="E377" s="16">
        <v>0</v>
      </c>
      <c r="F377" s="16">
        <v>0</v>
      </c>
      <c r="G377" s="16">
        <f t="shared" si="86"/>
        <v>0</v>
      </c>
      <c r="H377" s="16">
        <v>28106</v>
      </c>
      <c r="I377" s="16">
        <v>0</v>
      </c>
      <c r="J377" s="15"/>
      <c r="K377" s="15"/>
      <c r="L377" s="14">
        <f t="shared" si="85"/>
        <v>1461.5119999999999</v>
      </c>
      <c r="N377" s="23" t="str">
        <f>'Olieforbrug, TJ'!M377</f>
        <v>March</v>
      </c>
    </row>
    <row r="378" spans="1:14" x14ac:dyDescent="0.25">
      <c r="A378" s="23" t="str">
        <f>'Olieforbrug, TJ'!A378</f>
        <v>April</v>
      </c>
      <c r="C378" s="16">
        <v>28292</v>
      </c>
      <c r="D378" s="16">
        <v>0</v>
      </c>
      <c r="E378" s="16">
        <v>0</v>
      </c>
      <c r="F378" s="16">
        <v>0</v>
      </c>
      <c r="G378" s="16">
        <f t="shared" si="86"/>
        <v>0</v>
      </c>
      <c r="H378" s="16">
        <v>28468</v>
      </c>
      <c r="I378" s="16">
        <v>0</v>
      </c>
      <c r="J378" s="15"/>
      <c r="K378" s="15"/>
      <c r="L378" s="14">
        <f t="shared" si="85"/>
        <v>1480.336</v>
      </c>
      <c r="N378" s="23" t="str">
        <f>'Olieforbrug, TJ'!M378</f>
        <v>April</v>
      </c>
    </row>
    <row r="379" spans="1:14" x14ac:dyDescent="0.25">
      <c r="A379" s="23" t="str">
        <f>'Olieforbrug, TJ'!A379</f>
        <v>Maj</v>
      </c>
      <c r="C379" s="16">
        <v>29032</v>
      </c>
      <c r="D379" s="16">
        <v>0</v>
      </c>
      <c r="E379" s="16">
        <v>0</v>
      </c>
      <c r="F379" s="16">
        <v>0</v>
      </c>
      <c r="G379" s="16">
        <f t="shared" si="86"/>
        <v>0</v>
      </c>
      <c r="H379" s="16">
        <v>30047</v>
      </c>
      <c r="I379" s="16">
        <v>0</v>
      </c>
      <c r="J379" s="15"/>
      <c r="K379" s="15"/>
      <c r="L379" s="14">
        <f t="shared" si="85"/>
        <v>1562.444</v>
      </c>
      <c r="N379" s="23" t="str">
        <f>'Olieforbrug, TJ'!M379</f>
        <v>May</v>
      </c>
    </row>
    <row r="380" spans="1:14" x14ac:dyDescent="0.25">
      <c r="A380" s="23" t="str">
        <f>'Olieforbrug, TJ'!A380</f>
        <v>Juni</v>
      </c>
      <c r="C380" s="16">
        <v>26915</v>
      </c>
      <c r="D380" s="16">
        <v>0</v>
      </c>
      <c r="E380" s="16">
        <v>0</v>
      </c>
      <c r="F380" s="16">
        <v>0</v>
      </c>
      <c r="G380" s="16">
        <f t="shared" si="86"/>
        <v>0</v>
      </c>
      <c r="H380" s="16">
        <v>27322</v>
      </c>
      <c r="I380" s="16">
        <v>0</v>
      </c>
      <c r="J380" s="15"/>
      <c r="K380" s="15"/>
      <c r="L380" s="14">
        <f t="shared" si="85"/>
        <v>1420.7439999999999</v>
      </c>
      <c r="N380" s="23" t="str">
        <f>'Olieforbrug, TJ'!M380</f>
        <v>June</v>
      </c>
    </row>
    <row r="381" spans="1:14" x14ac:dyDescent="0.25">
      <c r="A381" s="23" t="str">
        <f>'Olieforbrug, TJ'!A381</f>
        <v>Juli</v>
      </c>
      <c r="C381" s="16">
        <v>26258</v>
      </c>
      <c r="D381" s="16">
        <v>0</v>
      </c>
      <c r="E381" s="16">
        <v>0</v>
      </c>
      <c r="F381" s="16">
        <v>0</v>
      </c>
      <c r="G381" s="16">
        <f t="shared" si="86"/>
        <v>0</v>
      </c>
      <c r="H381" s="16">
        <v>26741</v>
      </c>
      <c r="I381" s="16">
        <v>0</v>
      </c>
      <c r="J381" s="15"/>
      <c r="K381" s="15"/>
      <c r="L381" s="14">
        <f t="shared" si="85"/>
        <v>1390.5319999999999</v>
      </c>
      <c r="N381" s="23" t="str">
        <f>'Olieforbrug, TJ'!M381</f>
        <v>July</v>
      </c>
    </row>
    <row r="382" spans="1:14" x14ac:dyDescent="0.25">
      <c r="A382" s="23" t="str">
        <f>'Olieforbrug, TJ'!A382</f>
        <v>August</v>
      </c>
      <c r="C382" s="16">
        <v>24789</v>
      </c>
      <c r="D382" s="16">
        <v>0</v>
      </c>
      <c r="E382" s="16">
        <v>0</v>
      </c>
      <c r="F382" s="16">
        <v>0</v>
      </c>
      <c r="G382" s="16">
        <f>I381-I382</f>
        <v>0</v>
      </c>
      <c r="H382" s="16">
        <v>26296</v>
      </c>
      <c r="I382" s="16">
        <v>0</v>
      </c>
      <c r="J382" s="15"/>
      <c r="K382" s="15"/>
      <c r="L382" s="14">
        <f t="shared" si="85"/>
        <v>1367.3920000000001</v>
      </c>
      <c r="N382" s="23" t="str">
        <f>'Olieforbrug, TJ'!M382</f>
        <v>August</v>
      </c>
    </row>
    <row r="383" spans="1:14" x14ac:dyDescent="0.25">
      <c r="A383" s="23" t="str">
        <f>'Olieforbrug, TJ'!A383</f>
        <v>September</v>
      </c>
      <c r="C383" s="16">
        <v>14986</v>
      </c>
      <c r="D383" s="16">
        <v>0</v>
      </c>
      <c r="E383" s="16">
        <v>0</v>
      </c>
      <c r="F383" s="16">
        <v>0</v>
      </c>
      <c r="G383" s="16">
        <f>I382-I383</f>
        <v>0</v>
      </c>
      <c r="H383" s="16">
        <v>15533</v>
      </c>
      <c r="I383" s="16">
        <v>0</v>
      </c>
      <c r="J383" s="15"/>
      <c r="K383" s="15"/>
      <c r="L383" s="14">
        <f t="shared" si="85"/>
        <v>807.71600000000001</v>
      </c>
      <c r="N383" s="23" t="str">
        <f>'Olieforbrug, TJ'!M383</f>
        <v>September</v>
      </c>
    </row>
    <row r="384" spans="1:14" x14ac:dyDescent="0.25">
      <c r="A384" s="23" t="str">
        <f>'Olieforbrug, TJ'!A384</f>
        <v>Oktober</v>
      </c>
      <c r="C384" s="16">
        <v>21530</v>
      </c>
      <c r="D384" s="16">
        <v>0</v>
      </c>
      <c r="E384" s="16">
        <v>0</v>
      </c>
      <c r="F384" s="16">
        <v>0</v>
      </c>
      <c r="G384" s="16">
        <f>I383-I384</f>
        <v>0</v>
      </c>
      <c r="H384" s="16">
        <v>22747</v>
      </c>
      <c r="I384" s="16">
        <v>0</v>
      </c>
      <c r="J384" s="15"/>
      <c r="K384" s="15"/>
      <c r="L384" s="14">
        <f t="shared" si="85"/>
        <v>1182.8440000000001</v>
      </c>
      <c r="N384" s="23" t="str">
        <f>'Olieforbrug, TJ'!M384</f>
        <v>October</v>
      </c>
    </row>
    <row r="385" spans="1:14" x14ac:dyDescent="0.25">
      <c r="A385" s="23" t="str">
        <f>'Olieforbrug, TJ'!A385</f>
        <v>November</v>
      </c>
      <c r="C385" s="16">
        <v>25792</v>
      </c>
      <c r="D385" s="16">
        <v>0</v>
      </c>
      <c r="E385" s="16">
        <v>0</v>
      </c>
      <c r="F385" s="16">
        <v>0</v>
      </c>
      <c r="G385" s="16">
        <f>I384-I385</f>
        <v>0</v>
      </c>
      <c r="H385" s="16">
        <v>28487</v>
      </c>
      <c r="I385" s="16">
        <v>0</v>
      </c>
      <c r="J385" s="15"/>
      <c r="K385" s="15"/>
      <c r="L385" s="14">
        <f t="shared" si="85"/>
        <v>1481.3240000000001</v>
      </c>
      <c r="N385" s="23" t="str">
        <f>'Olieforbrug, TJ'!M385</f>
        <v>November</v>
      </c>
    </row>
    <row r="386" spans="1:14" ht="13.8" thickBot="1" x14ac:dyDescent="0.3">
      <c r="A386" s="41" t="str">
        <f>'Olieforbrug, TJ'!A386</f>
        <v>December</v>
      </c>
      <c r="C386" s="42">
        <v>24829</v>
      </c>
      <c r="D386" s="42">
        <v>0</v>
      </c>
      <c r="E386" s="42">
        <v>0</v>
      </c>
      <c r="F386" s="42">
        <v>0</v>
      </c>
      <c r="G386" s="42">
        <f>I385-I386</f>
        <v>0</v>
      </c>
      <c r="H386" s="42">
        <v>27297</v>
      </c>
      <c r="I386" s="42">
        <v>0</v>
      </c>
      <c r="J386" s="2"/>
      <c r="K386" s="2"/>
      <c r="L386" s="54">
        <f t="shared" si="85"/>
        <v>1419.444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27878</v>
      </c>
      <c r="D388" s="16">
        <v>0</v>
      </c>
      <c r="E388" s="16">
        <v>0</v>
      </c>
      <c r="F388" s="16">
        <v>0</v>
      </c>
      <c r="G388" s="16">
        <f>I386-I388</f>
        <v>0</v>
      </c>
      <c r="H388" s="16">
        <v>29738</v>
      </c>
      <c r="I388" s="16">
        <v>0</v>
      </c>
      <c r="J388" s="15"/>
      <c r="K388" s="15"/>
      <c r="L388" s="14">
        <f t="shared" ref="L388:L399" si="87">H388*52/1000</f>
        <v>1546.376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23219</v>
      </c>
      <c r="D389" s="16">
        <v>0</v>
      </c>
      <c r="E389" s="16">
        <v>0</v>
      </c>
      <c r="F389" s="16">
        <v>0</v>
      </c>
      <c r="G389" s="16">
        <f t="shared" ref="G389:G394" si="88">I388-I389</f>
        <v>0</v>
      </c>
      <c r="H389" s="16">
        <v>24987</v>
      </c>
      <c r="I389" s="16">
        <v>0</v>
      </c>
      <c r="J389" s="15"/>
      <c r="K389" s="15"/>
      <c r="L389" s="14">
        <f t="shared" si="87"/>
        <v>1299.3240000000001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26385</v>
      </c>
      <c r="D390" s="16">
        <v>0</v>
      </c>
      <c r="E390" s="16">
        <v>0</v>
      </c>
      <c r="F390" s="16">
        <v>0</v>
      </c>
      <c r="G390" s="16">
        <f t="shared" si="88"/>
        <v>0</v>
      </c>
      <c r="H390" s="16">
        <v>26636</v>
      </c>
      <c r="I390" s="16">
        <v>0</v>
      </c>
      <c r="J390" s="15"/>
      <c r="K390" s="15"/>
      <c r="L390" s="14">
        <f t="shared" si="87"/>
        <v>1385.0719999999999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23487</v>
      </c>
      <c r="D391" s="16">
        <v>0</v>
      </c>
      <c r="E391" s="16">
        <v>0</v>
      </c>
      <c r="F391" s="16">
        <v>0</v>
      </c>
      <c r="G391" s="16">
        <f t="shared" si="88"/>
        <v>0</v>
      </c>
      <c r="H391" s="16">
        <v>24085</v>
      </c>
      <c r="I391" s="16">
        <v>0</v>
      </c>
      <c r="J391" s="15"/>
      <c r="K391" s="15"/>
      <c r="L391" s="14">
        <f t="shared" si="87"/>
        <v>1252.42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23487</v>
      </c>
      <c r="D392" s="16">
        <v>0</v>
      </c>
      <c r="E392" s="16">
        <v>0</v>
      </c>
      <c r="F392" s="16">
        <v>0</v>
      </c>
      <c r="G392" s="16">
        <f t="shared" si="88"/>
        <v>0</v>
      </c>
      <c r="H392" s="16">
        <v>24085</v>
      </c>
      <c r="I392" s="16">
        <v>0</v>
      </c>
      <c r="J392" s="15"/>
      <c r="K392" s="15"/>
      <c r="L392" s="14">
        <f t="shared" si="87"/>
        <v>1252.42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24702</v>
      </c>
      <c r="D393" s="16">
        <v>0</v>
      </c>
      <c r="E393" s="16">
        <v>0</v>
      </c>
      <c r="F393" s="16">
        <v>0</v>
      </c>
      <c r="G393" s="16">
        <f t="shared" si="88"/>
        <v>0</v>
      </c>
      <c r="H393" s="16">
        <v>25061</v>
      </c>
      <c r="I393" s="16">
        <v>0</v>
      </c>
      <c r="J393" s="15"/>
      <c r="K393" s="15"/>
      <c r="L393" s="14">
        <f t="shared" si="87"/>
        <v>1303.172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25997</v>
      </c>
      <c r="D394" s="16">
        <v>0</v>
      </c>
      <c r="E394" s="16">
        <v>0</v>
      </c>
      <c r="F394" s="16">
        <v>0</v>
      </c>
      <c r="G394" s="16">
        <f t="shared" si="88"/>
        <v>0</v>
      </c>
      <c r="H394" s="16">
        <v>27011</v>
      </c>
      <c r="I394" s="16">
        <v>0</v>
      </c>
      <c r="J394" s="15"/>
      <c r="K394" s="15"/>
      <c r="L394" s="14">
        <f t="shared" si="87"/>
        <v>1404.5719999999999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25798</v>
      </c>
      <c r="D395" s="16">
        <v>0</v>
      </c>
      <c r="E395" s="16">
        <v>0</v>
      </c>
      <c r="F395" s="16">
        <v>0</v>
      </c>
      <c r="G395" s="16">
        <f>I394-I395</f>
        <v>0</v>
      </c>
      <c r="H395" s="16">
        <v>26681</v>
      </c>
      <c r="I395" s="16">
        <v>0</v>
      </c>
      <c r="J395" s="15"/>
      <c r="K395" s="15"/>
      <c r="L395" s="14">
        <f t="shared" si="87"/>
        <v>1387.412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18931</v>
      </c>
      <c r="D396" s="16">
        <v>0</v>
      </c>
      <c r="E396" s="16">
        <v>0</v>
      </c>
      <c r="F396" s="16">
        <v>0</v>
      </c>
      <c r="G396" s="16">
        <f>I395-I396</f>
        <v>0</v>
      </c>
      <c r="H396" s="16">
        <v>19514</v>
      </c>
      <c r="I396" s="16">
        <v>0</v>
      </c>
      <c r="J396" s="15"/>
      <c r="K396" s="15"/>
      <c r="L396" s="14">
        <f t="shared" si="87"/>
        <v>1014.728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21513</v>
      </c>
      <c r="D397" s="16">
        <v>0</v>
      </c>
      <c r="E397" s="16">
        <v>0</v>
      </c>
      <c r="F397" s="16">
        <v>0</v>
      </c>
      <c r="G397" s="16">
        <f>I396-I397</f>
        <v>0</v>
      </c>
      <c r="H397" s="16">
        <v>22284</v>
      </c>
      <c r="I397" s="16">
        <v>0</v>
      </c>
      <c r="J397" s="15"/>
      <c r="K397" s="15"/>
      <c r="L397" s="14">
        <f t="shared" si="87"/>
        <v>1158.768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C398" s="16">
        <v>28315</v>
      </c>
      <c r="D398" s="16">
        <v>0</v>
      </c>
      <c r="E398" s="16">
        <v>0</v>
      </c>
      <c r="F398" s="16">
        <v>0</v>
      </c>
      <c r="G398" s="16">
        <f>I397-I398</f>
        <v>0</v>
      </c>
      <c r="H398" s="16">
        <v>28727</v>
      </c>
      <c r="I398" s="16">
        <v>0</v>
      </c>
      <c r="J398" s="15"/>
      <c r="K398" s="15"/>
      <c r="L398" s="14">
        <f t="shared" si="87"/>
        <v>1493.8040000000001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>
        <v>29970</v>
      </c>
      <c r="D399" s="42">
        <v>0</v>
      </c>
      <c r="E399" s="42">
        <v>0</v>
      </c>
      <c r="F399" s="42">
        <v>0</v>
      </c>
      <c r="G399" s="42">
        <f>I398-I399</f>
        <v>0</v>
      </c>
      <c r="H399" s="42">
        <v>30549</v>
      </c>
      <c r="I399" s="42">
        <v>0</v>
      </c>
      <c r="J399" s="2"/>
      <c r="K399" s="2"/>
      <c r="L399" s="54">
        <f t="shared" si="87"/>
        <v>1588.548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29844</v>
      </c>
      <c r="D401" s="16">
        <v>0</v>
      </c>
      <c r="E401" s="16">
        <v>0</v>
      </c>
      <c r="F401" s="16">
        <v>0</v>
      </c>
      <c r="G401" s="16">
        <f>I399-I401</f>
        <v>0</v>
      </c>
      <c r="H401" s="16">
        <v>30431</v>
      </c>
      <c r="I401" s="16">
        <v>0</v>
      </c>
      <c r="J401" s="15"/>
      <c r="K401" s="15"/>
      <c r="L401" s="14">
        <f t="shared" ref="L401:L412" si="89">H401*52/1000</f>
        <v>1582.412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26760</v>
      </c>
      <c r="D402" s="16">
        <v>0</v>
      </c>
      <c r="E402" s="16">
        <v>0</v>
      </c>
      <c r="F402" s="16">
        <v>0</v>
      </c>
      <c r="G402" s="16">
        <f t="shared" ref="G402:G407" si="90">I401-I402</f>
        <v>0</v>
      </c>
      <c r="H402" s="16">
        <v>27912</v>
      </c>
      <c r="I402" s="16">
        <v>0</v>
      </c>
      <c r="J402" s="15"/>
      <c r="K402" s="15"/>
      <c r="L402" s="14">
        <f t="shared" si="89"/>
        <v>1451.424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28592</v>
      </c>
      <c r="D403" s="16">
        <v>0</v>
      </c>
      <c r="E403" s="16">
        <v>0</v>
      </c>
      <c r="F403" s="16">
        <v>0</v>
      </c>
      <c r="G403" s="16">
        <f t="shared" si="90"/>
        <v>0</v>
      </c>
      <c r="H403" s="16">
        <v>29820</v>
      </c>
      <c r="I403" s="16">
        <v>0</v>
      </c>
      <c r="J403" s="15"/>
      <c r="K403" s="15"/>
      <c r="L403" s="14">
        <f t="shared" si="89"/>
        <v>1550.64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27611</v>
      </c>
      <c r="D404" s="16">
        <v>0</v>
      </c>
      <c r="E404" s="16">
        <v>0</v>
      </c>
      <c r="F404" s="16">
        <v>0</v>
      </c>
      <c r="G404" s="16">
        <f t="shared" si="90"/>
        <v>0</v>
      </c>
      <c r="H404" s="16">
        <v>28572</v>
      </c>
      <c r="I404" s="16">
        <v>0</v>
      </c>
      <c r="J404" s="15"/>
      <c r="K404" s="15"/>
      <c r="L404" s="14">
        <f t="shared" si="89"/>
        <v>1485.7439999999999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C405" s="16">
        <v>28272</v>
      </c>
      <c r="D405" s="16">
        <v>0</v>
      </c>
      <c r="E405" s="16">
        <v>0</v>
      </c>
      <c r="F405" s="16">
        <v>0</v>
      </c>
      <c r="G405" s="16">
        <f t="shared" si="90"/>
        <v>0</v>
      </c>
      <c r="H405" s="16">
        <v>29480</v>
      </c>
      <c r="I405" s="16">
        <v>0</v>
      </c>
      <c r="J405" s="15"/>
      <c r="K405" s="15"/>
      <c r="L405" s="14">
        <f t="shared" si="89"/>
        <v>1532.96</v>
      </c>
      <c r="N405" s="23" t="str">
        <f>'Olieforbrug, TJ'!M405</f>
        <v>May</v>
      </c>
    </row>
    <row r="406" spans="1:14" x14ac:dyDescent="0.25">
      <c r="A406" s="23" t="str">
        <f>'Olieforbrug, TJ'!A406</f>
        <v>Juni</v>
      </c>
      <c r="C406" s="16">
        <v>23874</v>
      </c>
      <c r="D406" s="16">
        <v>0</v>
      </c>
      <c r="E406" s="16">
        <v>0</v>
      </c>
      <c r="F406" s="16">
        <v>0</v>
      </c>
      <c r="G406" s="16">
        <f t="shared" si="90"/>
        <v>0</v>
      </c>
      <c r="H406" s="16">
        <v>25650</v>
      </c>
      <c r="I406" s="16">
        <v>0</v>
      </c>
      <c r="J406" s="15"/>
      <c r="K406" s="15"/>
      <c r="L406" s="14">
        <f t="shared" si="89"/>
        <v>1333.8</v>
      </c>
      <c r="N406" s="23" t="str">
        <f>'Olieforbrug, TJ'!M406</f>
        <v>June</v>
      </c>
    </row>
    <row r="407" spans="1:14" x14ac:dyDescent="0.25">
      <c r="A407" s="23" t="str">
        <f>'Olieforbrug, TJ'!A407</f>
        <v>Juli</v>
      </c>
      <c r="C407" s="16">
        <v>26662</v>
      </c>
      <c r="D407" s="16">
        <v>0</v>
      </c>
      <c r="E407" s="16">
        <v>0</v>
      </c>
      <c r="F407" s="16">
        <v>0</v>
      </c>
      <c r="G407" s="16">
        <f t="shared" si="90"/>
        <v>0</v>
      </c>
      <c r="H407" s="16">
        <v>28049</v>
      </c>
      <c r="I407" s="16">
        <v>0</v>
      </c>
      <c r="J407" s="15"/>
      <c r="K407" s="15"/>
      <c r="L407" s="14">
        <f t="shared" si="89"/>
        <v>1458.548</v>
      </c>
      <c r="N407" s="23" t="str">
        <f>'Olieforbrug, TJ'!M407</f>
        <v>July</v>
      </c>
    </row>
    <row r="408" spans="1:14" x14ac:dyDescent="0.25">
      <c r="A408" s="23" t="str">
        <f>'Olieforbrug, TJ'!A408</f>
        <v>August</v>
      </c>
      <c r="C408" s="16">
        <v>26845</v>
      </c>
      <c r="D408" s="16">
        <v>0</v>
      </c>
      <c r="E408" s="16">
        <v>0</v>
      </c>
      <c r="F408" s="16">
        <v>0</v>
      </c>
      <c r="G408" s="16">
        <f>I407-I408</f>
        <v>0</v>
      </c>
      <c r="H408" s="16">
        <v>27452</v>
      </c>
      <c r="I408" s="16">
        <v>0</v>
      </c>
      <c r="J408" s="15"/>
      <c r="K408" s="15"/>
      <c r="L408" s="14">
        <f t="shared" si="89"/>
        <v>1427.5039999999999</v>
      </c>
      <c r="N408" s="23" t="str">
        <f>'Olieforbrug, TJ'!M408</f>
        <v>August</v>
      </c>
    </row>
    <row r="409" spans="1:14" x14ac:dyDescent="0.25">
      <c r="A409" s="23" t="str">
        <f>'Olieforbrug, TJ'!A409</f>
        <v>September</v>
      </c>
      <c r="C409" s="16">
        <v>17415</v>
      </c>
      <c r="D409" s="16">
        <v>0</v>
      </c>
      <c r="E409" s="16">
        <v>0</v>
      </c>
      <c r="F409" s="16">
        <v>0</v>
      </c>
      <c r="G409" s="16">
        <f>I408-I409</f>
        <v>0</v>
      </c>
      <c r="H409" s="16">
        <v>18378</v>
      </c>
      <c r="I409" s="16">
        <v>0</v>
      </c>
      <c r="J409" s="15"/>
      <c r="K409" s="15"/>
      <c r="L409" s="14">
        <f t="shared" si="89"/>
        <v>955.65599999999995</v>
      </c>
      <c r="N409" s="23" t="str">
        <f>'Olieforbrug, TJ'!M409</f>
        <v>September</v>
      </c>
    </row>
    <row r="410" spans="1:14" x14ac:dyDescent="0.25">
      <c r="A410" s="23" t="str">
        <f>'Olieforbrug, TJ'!A410</f>
        <v>Oktober</v>
      </c>
      <c r="C410" s="16">
        <v>26645</v>
      </c>
      <c r="D410" s="16">
        <v>0</v>
      </c>
      <c r="E410" s="16">
        <v>0</v>
      </c>
      <c r="F410" s="16">
        <v>0</v>
      </c>
      <c r="G410" s="16">
        <f>I409-I410</f>
        <v>0</v>
      </c>
      <c r="H410" s="16">
        <v>28292</v>
      </c>
      <c r="I410" s="16">
        <v>0</v>
      </c>
      <c r="J410" s="15"/>
      <c r="K410" s="15"/>
      <c r="L410" s="14">
        <f t="shared" si="89"/>
        <v>1471.184</v>
      </c>
      <c r="N410" s="23" t="str">
        <f>'Olieforbrug, TJ'!M410</f>
        <v>October</v>
      </c>
    </row>
    <row r="411" spans="1:14" x14ac:dyDescent="0.25">
      <c r="A411" s="23" t="str">
        <f>'Olieforbrug, TJ'!A411</f>
        <v>November</v>
      </c>
      <c r="C411" s="16">
        <v>26993</v>
      </c>
      <c r="D411" s="16">
        <v>0</v>
      </c>
      <c r="E411" s="16">
        <v>0</v>
      </c>
      <c r="F411" s="16">
        <v>0</v>
      </c>
      <c r="G411" s="16">
        <f>I410-I411</f>
        <v>0</v>
      </c>
      <c r="H411" s="16">
        <v>29313</v>
      </c>
      <c r="I411" s="16">
        <v>0</v>
      </c>
      <c r="J411" s="15"/>
      <c r="K411" s="15"/>
      <c r="L411" s="14">
        <f t="shared" si="89"/>
        <v>1524.2760000000001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30111</v>
      </c>
      <c r="D412" s="42">
        <v>0</v>
      </c>
      <c r="E412" s="42">
        <v>0</v>
      </c>
      <c r="F412" s="42">
        <v>0</v>
      </c>
      <c r="G412" s="42">
        <f>I411-I412</f>
        <v>0</v>
      </c>
      <c r="H412" s="42">
        <v>31469</v>
      </c>
      <c r="I412" s="42">
        <v>0</v>
      </c>
      <c r="J412" s="2"/>
      <c r="K412" s="2"/>
      <c r="L412" s="54">
        <f t="shared" si="89"/>
        <v>1636.3879999999999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29707</v>
      </c>
      <c r="D414" s="16">
        <v>0</v>
      </c>
      <c r="E414" s="16">
        <v>0</v>
      </c>
      <c r="F414" s="16">
        <v>0</v>
      </c>
      <c r="G414" s="16">
        <f>I412-I414</f>
        <v>0</v>
      </c>
      <c r="H414" s="16">
        <v>31232</v>
      </c>
      <c r="I414" s="16">
        <v>0</v>
      </c>
      <c r="J414" s="15"/>
      <c r="K414" s="15"/>
      <c r="L414" s="14">
        <f>H414*52/1000</f>
        <v>1624.0640000000001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26445</v>
      </c>
      <c r="D415" s="16">
        <v>0</v>
      </c>
      <c r="E415" s="16">
        <v>0</v>
      </c>
      <c r="F415" s="16">
        <v>0</v>
      </c>
      <c r="G415" s="16">
        <f>I414-I415</f>
        <v>0</v>
      </c>
      <c r="H415" s="16">
        <v>28330</v>
      </c>
      <c r="I415" s="16">
        <v>0</v>
      </c>
      <c r="J415" s="15"/>
      <c r="K415" s="15"/>
      <c r="L415" s="14">
        <f>H415*52/1000</f>
        <v>1473.16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25687</v>
      </c>
      <c r="D416" s="16">
        <v>0</v>
      </c>
      <c r="E416" s="16">
        <v>0</v>
      </c>
      <c r="F416" s="16">
        <v>0</v>
      </c>
      <c r="G416" s="16">
        <f>I415-I416</f>
        <v>0</v>
      </c>
      <c r="H416" s="16">
        <v>26573</v>
      </c>
      <c r="I416" s="16">
        <v>0</v>
      </c>
      <c r="J416" s="15"/>
      <c r="K416" s="15"/>
      <c r="L416" s="14">
        <f>H416*52/1000</f>
        <v>1381.796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27264</v>
      </c>
      <c r="D417" s="16">
        <v>0</v>
      </c>
      <c r="E417" s="16">
        <v>0</v>
      </c>
      <c r="F417" s="16">
        <v>0</v>
      </c>
      <c r="G417" s="16">
        <f t="shared" ref="G417:G422" si="91">I416-I417</f>
        <v>0</v>
      </c>
      <c r="H417" s="16">
        <v>27796</v>
      </c>
      <c r="I417" s="16">
        <v>0</v>
      </c>
      <c r="J417" s="15"/>
      <c r="K417" s="15"/>
      <c r="L417" s="14">
        <f>H417*52/1000</f>
        <v>1445.3920000000001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27567</v>
      </c>
      <c r="D418" s="16">
        <v>0</v>
      </c>
      <c r="E418" s="16">
        <v>0</v>
      </c>
      <c r="F418" s="16">
        <v>0</v>
      </c>
      <c r="G418" s="16">
        <f t="shared" si="91"/>
        <v>0</v>
      </c>
      <c r="H418" s="16">
        <v>27740</v>
      </c>
      <c r="I418" s="16">
        <v>0</v>
      </c>
      <c r="J418" s="15"/>
      <c r="K418" s="15"/>
      <c r="L418" s="14">
        <f>H418*52/1000</f>
        <v>1442.48</v>
      </c>
      <c r="N418" s="23" t="str">
        <f>'Olieforbrug, TJ'!M418</f>
        <v>May</v>
      </c>
    </row>
    <row r="419" spans="1:14" x14ac:dyDescent="0.25">
      <c r="A419" s="23" t="str">
        <f>'Olieforbrug, TJ'!A419</f>
        <v>Juni</v>
      </c>
      <c r="C419" s="16">
        <v>26222</v>
      </c>
      <c r="D419" s="16">
        <v>0</v>
      </c>
      <c r="E419" s="16">
        <v>0</v>
      </c>
      <c r="F419" s="16">
        <v>0</v>
      </c>
      <c r="G419" s="16">
        <f t="shared" si="91"/>
        <v>0</v>
      </c>
      <c r="H419" s="16">
        <v>27571</v>
      </c>
      <c r="I419" s="16">
        <v>0</v>
      </c>
      <c r="J419" s="15"/>
      <c r="K419" s="15"/>
      <c r="L419" s="14">
        <f t="shared" ref="L419:L425" si="92">H419*52/1000</f>
        <v>1433.692</v>
      </c>
      <c r="N419" s="23" t="str">
        <f>'Olieforbrug, TJ'!M419</f>
        <v>June</v>
      </c>
    </row>
    <row r="420" spans="1:14" x14ac:dyDescent="0.25">
      <c r="A420" s="23" t="str">
        <f>'Olieforbrug, TJ'!A420</f>
        <v>Juli</v>
      </c>
      <c r="C420" s="16">
        <v>27317</v>
      </c>
      <c r="D420" s="16">
        <v>0</v>
      </c>
      <c r="E420" s="16">
        <v>0</v>
      </c>
      <c r="F420" s="16">
        <v>0</v>
      </c>
      <c r="G420" s="16">
        <f t="shared" si="91"/>
        <v>0</v>
      </c>
      <c r="H420" s="16">
        <v>28836</v>
      </c>
      <c r="I420" s="16">
        <v>0</v>
      </c>
      <c r="J420" s="15"/>
      <c r="K420" s="15"/>
      <c r="L420" s="14">
        <f t="shared" si="92"/>
        <v>1499.472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25348</v>
      </c>
      <c r="D421" s="16">
        <v>0</v>
      </c>
      <c r="E421" s="16">
        <v>0</v>
      </c>
      <c r="F421" s="16">
        <v>0</v>
      </c>
      <c r="G421" s="16">
        <f t="shared" si="91"/>
        <v>0</v>
      </c>
      <c r="H421" s="16">
        <v>26531</v>
      </c>
      <c r="I421" s="16">
        <v>0</v>
      </c>
      <c r="L421" s="14">
        <f t="shared" si="92"/>
        <v>1379.6120000000001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14882</v>
      </c>
      <c r="D422" s="16">
        <v>0</v>
      </c>
      <c r="E422" s="16">
        <v>0</v>
      </c>
      <c r="F422" s="16">
        <v>0</v>
      </c>
      <c r="G422" s="16">
        <f t="shared" si="91"/>
        <v>0</v>
      </c>
      <c r="H422" s="16">
        <v>15383</v>
      </c>
      <c r="I422" s="16">
        <v>0</v>
      </c>
      <c r="L422" s="14">
        <f t="shared" si="92"/>
        <v>799.91600000000005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25476</v>
      </c>
      <c r="D423" s="16">
        <v>0</v>
      </c>
      <c r="E423" s="16">
        <v>0</v>
      </c>
      <c r="F423" s="16">
        <v>0</v>
      </c>
      <c r="G423" s="16">
        <f>I422-I423</f>
        <v>0</v>
      </c>
      <c r="H423" s="16">
        <v>25924</v>
      </c>
      <c r="I423" s="16">
        <v>0</v>
      </c>
      <c r="L423" s="14">
        <f t="shared" si="92"/>
        <v>1348.048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24924</v>
      </c>
      <c r="D424" s="16">
        <v>0</v>
      </c>
      <c r="E424" s="16">
        <v>0</v>
      </c>
      <c r="F424" s="16">
        <v>0</v>
      </c>
      <c r="G424" s="16">
        <f>I423-I424</f>
        <v>0</v>
      </c>
      <c r="H424" s="16">
        <v>26392</v>
      </c>
      <c r="I424" s="16">
        <v>0</v>
      </c>
      <c r="L424" s="14">
        <f t="shared" si="92"/>
        <v>1372.384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26979</v>
      </c>
      <c r="D425" s="42">
        <v>0</v>
      </c>
      <c r="E425" s="42">
        <v>0</v>
      </c>
      <c r="F425" s="42">
        <v>0</v>
      </c>
      <c r="G425" s="42">
        <f>I424-I425</f>
        <v>0</v>
      </c>
      <c r="H425" s="42">
        <v>28320</v>
      </c>
      <c r="I425" s="42">
        <v>0</v>
      </c>
      <c r="J425" s="2"/>
      <c r="K425" s="2"/>
      <c r="L425" s="54">
        <f t="shared" si="92"/>
        <v>1472.64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f>'Olieforbrug, TJ'!M426</f>
        <v>2021</v>
      </c>
    </row>
    <row r="427" spans="1:14" x14ac:dyDescent="0.25">
      <c r="A427" s="23" t="str">
        <f>'Olieforbrug, TJ'!A427</f>
        <v>Januar</v>
      </c>
      <c r="C427" s="16">
        <v>28750</v>
      </c>
      <c r="D427" s="16">
        <v>0</v>
      </c>
      <c r="E427" s="16">
        <v>0</v>
      </c>
      <c r="F427" s="16">
        <v>0</v>
      </c>
      <c r="G427" s="16">
        <f>I426-I427</f>
        <v>0</v>
      </c>
      <c r="H427" s="16">
        <v>28878</v>
      </c>
      <c r="I427" s="16">
        <v>0</v>
      </c>
      <c r="J427" s="15"/>
      <c r="K427" s="15"/>
      <c r="L427" s="14">
        <f t="shared" ref="L427:L438" si="93">H427*52/1000</f>
        <v>1501.6559999999999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C428" s="16">
        <v>25985</v>
      </c>
      <c r="D428" s="16">
        <v>0</v>
      </c>
      <c r="E428" s="16">
        <v>0</v>
      </c>
      <c r="F428" s="16">
        <v>0</v>
      </c>
      <c r="G428" s="16">
        <f>I427-I428</f>
        <v>0</v>
      </c>
      <c r="H428" s="16">
        <v>26420</v>
      </c>
      <c r="I428" s="16">
        <v>0</v>
      </c>
      <c r="J428" s="15"/>
      <c r="K428" s="15"/>
      <c r="L428" s="14">
        <f t="shared" si="93"/>
        <v>1373.84</v>
      </c>
      <c r="N428" s="23" t="str">
        <f>'Olieforbrug, TJ'!M428</f>
        <v>February</v>
      </c>
    </row>
    <row r="429" spans="1:14" ht="12" customHeight="1" x14ac:dyDescent="0.25">
      <c r="A429" s="23" t="str">
        <f>'Olieforbrug, TJ'!A429</f>
        <v>Marts</v>
      </c>
      <c r="C429" s="16">
        <v>28525</v>
      </c>
      <c r="D429" s="16">
        <v>0</v>
      </c>
      <c r="E429" s="16">
        <v>0</v>
      </c>
      <c r="F429" s="16">
        <v>0</v>
      </c>
      <c r="G429" s="16">
        <f>I428-I429</f>
        <v>0</v>
      </c>
      <c r="H429" s="16">
        <v>29223</v>
      </c>
      <c r="I429" s="16">
        <v>0</v>
      </c>
      <c r="J429" s="15"/>
      <c r="K429" s="15"/>
      <c r="L429" s="14">
        <f t="shared" si="93"/>
        <v>1519.596</v>
      </c>
      <c r="N429" s="23" t="str">
        <f>'Olieforbrug, TJ'!M429</f>
        <v>March</v>
      </c>
    </row>
    <row r="430" spans="1:14" ht="12" customHeight="1" x14ac:dyDescent="0.25">
      <c r="A430" s="23" t="str">
        <f>'Olieforbrug, TJ'!A430</f>
        <v>April</v>
      </c>
      <c r="C430" s="16">
        <v>26193</v>
      </c>
      <c r="D430" s="16">
        <v>0</v>
      </c>
      <c r="E430" s="16">
        <v>0</v>
      </c>
      <c r="F430" s="16">
        <v>0</v>
      </c>
      <c r="G430" s="16">
        <f>I429-I430</f>
        <v>0</v>
      </c>
      <c r="H430" s="16">
        <v>27824</v>
      </c>
      <c r="I430" s="16">
        <v>0</v>
      </c>
      <c r="J430" s="15"/>
      <c r="K430" s="15"/>
      <c r="L430" s="14">
        <f t="shared" si="93"/>
        <v>1446.848</v>
      </c>
      <c r="N430" s="23" t="str">
        <f>'Olieforbrug, TJ'!M430</f>
        <v>April</v>
      </c>
    </row>
    <row r="431" spans="1:14" ht="12" customHeight="1" x14ac:dyDescent="0.25">
      <c r="A431" s="23" t="str">
        <f>'Olieforbrug, TJ'!A431</f>
        <v>Maj</v>
      </c>
      <c r="C431" s="16">
        <v>27890</v>
      </c>
      <c r="D431" s="16">
        <v>0</v>
      </c>
      <c r="E431" s="16">
        <v>0</v>
      </c>
      <c r="F431" s="16">
        <v>0</v>
      </c>
      <c r="G431" s="16">
        <f>I430-I431</f>
        <v>0</v>
      </c>
      <c r="H431" s="16">
        <v>28567</v>
      </c>
      <c r="I431" s="16">
        <v>0</v>
      </c>
      <c r="J431" s="15"/>
      <c r="K431" s="15"/>
      <c r="L431" s="14">
        <f t="shared" si="93"/>
        <v>1485.4839999999999</v>
      </c>
      <c r="N431" s="23" t="str">
        <f>'Olieforbrug, TJ'!M431</f>
        <v>May</v>
      </c>
    </row>
    <row r="432" spans="1:14" ht="12" customHeight="1" x14ac:dyDescent="0.25">
      <c r="A432" s="23" t="str">
        <f>'Olieforbrug, TJ'!A432</f>
        <v>Juni</v>
      </c>
      <c r="C432" s="16">
        <v>26272</v>
      </c>
      <c r="D432" s="16">
        <v>0</v>
      </c>
      <c r="E432" s="16">
        <v>0</v>
      </c>
      <c r="F432" s="16">
        <v>0</v>
      </c>
      <c r="G432" s="16">
        <f t="shared" ref="G432:G437" si="94">I431-I432</f>
        <v>0</v>
      </c>
      <c r="H432" s="16">
        <v>26754</v>
      </c>
      <c r="I432" s="16">
        <v>0</v>
      </c>
      <c r="J432" s="15"/>
      <c r="K432" s="15"/>
      <c r="L432" s="14">
        <f t="shared" si="93"/>
        <v>1391.2080000000001</v>
      </c>
      <c r="N432" s="23" t="str">
        <f>'Olieforbrug, TJ'!M432</f>
        <v>June</v>
      </c>
    </row>
    <row r="433" spans="1:14" ht="11.4" customHeight="1" x14ac:dyDescent="0.25">
      <c r="A433" s="23" t="str">
        <f>'Olieforbrug, TJ'!A433</f>
        <v>Juli</v>
      </c>
      <c r="C433" s="16">
        <v>25857</v>
      </c>
      <c r="D433" s="16">
        <v>0</v>
      </c>
      <c r="E433" s="16">
        <v>0</v>
      </c>
      <c r="F433" s="16">
        <v>0</v>
      </c>
      <c r="G433" s="16">
        <f t="shared" si="94"/>
        <v>0</v>
      </c>
      <c r="H433" s="16">
        <v>26276</v>
      </c>
      <c r="I433" s="16">
        <v>0</v>
      </c>
      <c r="J433" s="15"/>
      <c r="K433" s="15"/>
      <c r="L433" s="14">
        <f t="shared" si="93"/>
        <v>1366.3520000000001</v>
      </c>
      <c r="N433" s="23" t="str">
        <f>'Olieforbrug, TJ'!M433</f>
        <v>July</v>
      </c>
    </row>
    <row r="434" spans="1:14" ht="15" customHeight="1" x14ac:dyDescent="0.25">
      <c r="A434" s="23" t="str">
        <f>'Olieforbrug, TJ'!A434</f>
        <v>August</v>
      </c>
      <c r="C434" s="16">
        <v>27739</v>
      </c>
      <c r="D434" s="16">
        <v>0</v>
      </c>
      <c r="E434" s="16">
        <v>0</v>
      </c>
      <c r="F434" s="16">
        <v>0</v>
      </c>
      <c r="G434" s="16">
        <f t="shared" si="94"/>
        <v>0</v>
      </c>
      <c r="H434" s="16">
        <v>28310</v>
      </c>
      <c r="I434" s="16">
        <v>0</v>
      </c>
      <c r="J434" s="15"/>
      <c r="K434" s="15"/>
      <c r="L434" s="14">
        <f t="shared" si="93"/>
        <v>1472.12</v>
      </c>
      <c r="N434" s="23" t="str">
        <f>'Olieforbrug, TJ'!M434</f>
        <v>August</v>
      </c>
    </row>
    <row r="435" spans="1:14" ht="15" customHeight="1" x14ac:dyDescent="0.25">
      <c r="A435" s="23" t="str">
        <f>'Olieforbrug, TJ'!A435</f>
        <v>September</v>
      </c>
      <c r="C435" s="16">
        <v>23143</v>
      </c>
      <c r="D435" s="16">
        <v>0</v>
      </c>
      <c r="E435" s="16">
        <v>0</v>
      </c>
      <c r="F435" s="16">
        <v>0</v>
      </c>
      <c r="G435" s="16">
        <f t="shared" si="94"/>
        <v>0</v>
      </c>
      <c r="H435" s="16">
        <v>23701</v>
      </c>
      <c r="I435" s="16">
        <v>0</v>
      </c>
      <c r="J435" s="15"/>
      <c r="K435" s="15"/>
      <c r="L435" s="14">
        <f t="shared" si="93"/>
        <v>1232.452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C436" s="16">
        <v>27380</v>
      </c>
      <c r="D436" s="16">
        <v>0</v>
      </c>
      <c r="E436" s="16">
        <v>0</v>
      </c>
      <c r="F436" s="16">
        <v>0</v>
      </c>
      <c r="G436" s="16">
        <f t="shared" si="94"/>
        <v>0</v>
      </c>
      <c r="H436" s="16">
        <v>28118</v>
      </c>
      <c r="I436" s="16">
        <v>0</v>
      </c>
      <c r="J436" s="15"/>
      <c r="K436" s="15"/>
      <c r="L436" s="14">
        <f t="shared" si="93"/>
        <v>1462.136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28546</v>
      </c>
      <c r="D437" s="16">
        <v>0</v>
      </c>
      <c r="E437" s="16">
        <v>0</v>
      </c>
      <c r="F437" s="16">
        <v>0</v>
      </c>
      <c r="G437" s="16">
        <f t="shared" si="94"/>
        <v>0</v>
      </c>
      <c r="H437" s="16">
        <v>29048</v>
      </c>
      <c r="I437" s="16">
        <v>0</v>
      </c>
      <c r="J437" s="15"/>
      <c r="K437" s="15"/>
      <c r="L437" s="14">
        <f t="shared" si="93"/>
        <v>1510.4960000000001</v>
      </c>
      <c r="N437" s="23" t="str">
        <f>'Olieforbrug, TJ'!M437</f>
        <v>November</v>
      </c>
    </row>
    <row r="438" spans="1:14" ht="13.8" thickBot="1" x14ac:dyDescent="0.3">
      <c r="A438" s="43" t="str">
        <f>'Olieforbrug, TJ'!A438</f>
        <v>December</v>
      </c>
      <c r="C438" s="42">
        <v>29469</v>
      </c>
      <c r="D438" s="42">
        <v>0</v>
      </c>
      <c r="E438" s="42">
        <v>0</v>
      </c>
      <c r="F438" s="42">
        <v>0</v>
      </c>
      <c r="G438" s="42">
        <f>I437-I438</f>
        <v>0</v>
      </c>
      <c r="H438" s="42">
        <v>30001</v>
      </c>
      <c r="I438" s="42">
        <v>0</v>
      </c>
      <c r="J438" s="2"/>
      <c r="K438" s="2"/>
      <c r="L438" s="54">
        <f t="shared" si="93"/>
        <v>1560.0519999999999</v>
      </c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28925</v>
      </c>
      <c r="D440" s="16">
        <v>0</v>
      </c>
      <c r="E440" s="16">
        <v>0</v>
      </c>
      <c r="F440" s="16">
        <v>0</v>
      </c>
      <c r="G440" s="16">
        <f t="shared" ref="G440:G445" si="95">I439-I440</f>
        <v>0</v>
      </c>
      <c r="H440" s="16">
        <v>29451</v>
      </c>
      <c r="I440" s="16">
        <v>0</v>
      </c>
      <c r="J440" s="15"/>
      <c r="K440" s="15"/>
      <c r="L440" s="14">
        <f t="shared" ref="L440:L445" si="96">H440*52/1000</f>
        <v>1531.452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26604</v>
      </c>
      <c r="D441" s="16">
        <v>0</v>
      </c>
      <c r="E441" s="16">
        <v>0</v>
      </c>
      <c r="F441" s="16">
        <v>0</v>
      </c>
      <c r="G441" s="16">
        <f t="shared" si="95"/>
        <v>0</v>
      </c>
      <c r="H441" s="16">
        <v>27104</v>
      </c>
      <c r="I441" s="16">
        <v>0</v>
      </c>
      <c r="J441" s="15"/>
      <c r="K441" s="15"/>
      <c r="L441" s="14">
        <f t="shared" si="96"/>
        <v>1409.4079999999999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19025</v>
      </c>
      <c r="D442" s="16">
        <v>0</v>
      </c>
      <c r="E442" s="16">
        <v>0</v>
      </c>
      <c r="F442" s="16">
        <v>0</v>
      </c>
      <c r="G442" s="16">
        <f t="shared" si="95"/>
        <v>0</v>
      </c>
      <c r="H442" s="16">
        <v>19474</v>
      </c>
      <c r="I442" s="16">
        <v>0</v>
      </c>
      <c r="J442" s="15"/>
      <c r="K442" s="15"/>
      <c r="L442" s="14">
        <f t="shared" si="96"/>
        <v>1012.648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27908</v>
      </c>
      <c r="D443" s="16">
        <v>0</v>
      </c>
      <c r="E443" s="16">
        <v>0</v>
      </c>
      <c r="F443" s="16">
        <v>0</v>
      </c>
      <c r="G443" s="16">
        <f t="shared" si="95"/>
        <v>0</v>
      </c>
      <c r="H443" s="16">
        <v>28268</v>
      </c>
      <c r="I443" s="16">
        <v>0</v>
      </c>
      <c r="J443" s="15"/>
      <c r="K443" s="15"/>
      <c r="L443" s="14">
        <f t="shared" si="96"/>
        <v>1469.9359999999999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29452</v>
      </c>
      <c r="D444" s="16">
        <v>0</v>
      </c>
      <c r="E444" s="16">
        <v>0</v>
      </c>
      <c r="F444" s="16">
        <v>0</v>
      </c>
      <c r="G444" s="16">
        <f t="shared" si="95"/>
        <v>0</v>
      </c>
      <c r="H444" s="16">
        <v>29751</v>
      </c>
      <c r="I444" s="16">
        <v>0</v>
      </c>
      <c r="J444" s="15"/>
      <c r="K444" s="15"/>
      <c r="L444" s="14">
        <f t="shared" si="96"/>
        <v>1547.0519999999999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28412</v>
      </c>
      <c r="D445" s="16">
        <v>0</v>
      </c>
      <c r="E445" s="16">
        <v>0</v>
      </c>
      <c r="F445" s="16">
        <v>0</v>
      </c>
      <c r="G445" s="16">
        <f t="shared" si="95"/>
        <v>0</v>
      </c>
      <c r="H445" s="16">
        <v>28618</v>
      </c>
      <c r="I445" s="16">
        <v>0</v>
      </c>
      <c r="J445" s="15"/>
      <c r="K445" s="15"/>
      <c r="L445" s="14">
        <f t="shared" si="96"/>
        <v>1488.136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28510</v>
      </c>
      <c r="D446" s="16">
        <v>0</v>
      </c>
      <c r="E446" s="16">
        <v>0</v>
      </c>
      <c r="F446" s="16">
        <v>0</v>
      </c>
      <c r="G446" s="16">
        <f t="shared" ref="G446" si="97">I445-I446</f>
        <v>0</v>
      </c>
      <c r="H446" s="16">
        <v>29108</v>
      </c>
      <c r="I446" s="16">
        <v>0</v>
      </c>
      <c r="J446" s="15"/>
      <c r="K446" s="15"/>
      <c r="L446" s="14">
        <f t="shared" ref="L446" si="98">H446*52/1000</f>
        <v>1513.616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28606</v>
      </c>
      <c r="D447" s="16">
        <v>0</v>
      </c>
      <c r="E447" s="16">
        <v>0</v>
      </c>
      <c r="F447" s="16">
        <v>0</v>
      </c>
      <c r="G447" s="16">
        <f t="shared" ref="G447" si="99">I446-I447</f>
        <v>0</v>
      </c>
      <c r="H447" s="16">
        <v>28951</v>
      </c>
      <c r="I447" s="16">
        <v>0</v>
      </c>
      <c r="J447" s="15"/>
      <c r="K447" s="15"/>
      <c r="L447" s="14">
        <f t="shared" ref="L447" si="100">H447*52/1000</f>
        <v>1505.452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26696</v>
      </c>
      <c r="D448" s="16">
        <v>0</v>
      </c>
      <c r="E448" s="16">
        <v>0</v>
      </c>
      <c r="F448" s="16">
        <v>0</v>
      </c>
      <c r="G448" s="16">
        <f t="shared" ref="G448" si="101">I447-I448</f>
        <v>0</v>
      </c>
      <c r="H448" s="16">
        <v>26853</v>
      </c>
      <c r="I448" s="16">
        <v>0</v>
      </c>
      <c r="J448" s="15"/>
      <c r="K448" s="15"/>
      <c r="L448" s="14">
        <f t="shared" ref="L448" si="102">H448*52/1000</f>
        <v>1396.356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18473</v>
      </c>
      <c r="D449" s="16">
        <v>0</v>
      </c>
      <c r="E449" s="16">
        <v>0</v>
      </c>
      <c r="F449" s="16">
        <v>0</v>
      </c>
      <c r="G449" s="16">
        <f t="shared" ref="G449" si="103">I448-I449</f>
        <v>0</v>
      </c>
      <c r="H449" s="16">
        <v>18616</v>
      </c>
      <c r="I449" s="16">
        <v>0</v>
      </c>
      <c r="J449" s="15"/>
      <c r="K449" s="15"/>
      <c r="L449" s="14">
        <f t="shared" ref="L449" si="104">H449*52/1000</f>
        <v>968.03200000000004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28530</v>
      </c>
      <c r="D450" s="16">
        <v>0</v>
      </c>
      <c r="E450" s="16">
        <v>0</v>
      </c>
      <c r="F450" s="16">
        <v>0</v>
      </c>
      <c r="G450" s="16">
        <f t="shared" ref="G450" si="105">I449-I450</f>
        <v>0</v>
      </c>
      <c r="H450" s="16">
        <v>28525</v>
      </c>
      <c r="I450" s="16">
        <v>0</v>
      </c>
      <c r="J450" s="15"/>
      <c r="K450" s="15"/>
      <c r="L450" s="14">
        <f t="shared" ref="L450" si="106">H450*52/1000</f>
        <v>1483.3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B451" s="15"/>
      <c r="C451" s="42">
        <v>26454</v>
      </c>
      <c r="D451" s="42">
        <v>0</v>
      </c>
      <c r="E451" s="42">
        <v>0</v>
      </c>
      <c r="F451" s="42">
        <v>0</v>
      </c>
      <c r="G451" s="42">
        <f t="shared" ref="G451" si="107">I450-I451</f>
        <v>0</v>
      </c>
      <c r="H451" s="42">
        <v>26868</v>
      </c>
      <c r="I451" s="42">
        <v>0</v>
      </c>
      <c r="J451" s="2"/>
      <c r="K451" s="2"/>
      <c r="L451" s="54">
        <f t="shared" ref="L451" si="108">H451*52/1000</f>
        <v>1397.136</v>
      </c>
      <c r="M451" s="15"/>
      <c r="N451" s="43" t="str">
        <f>'Olieforbrug, TJ'!M451</f>
        <v>December</v>
      </c>
    </row>
    <row r="452" spans="1:14" x14ac:dyDescent="0.25">
      <c r="A452" s="22">
        <f>'Olieforbrug, TJ'!A452</f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C453" s="16">
        <v>25133</v>
      </c>
      <c r="D453" s="16">
        <v>0</v>
      </c>
      <c r="E453" s="16">
        <v>0</v>
      </c>
      <c r="F453" s="16">
        <v>0</v>
      </c>
      <c r="G453" s="69">
        <f>I451-I453</f>
        <v>0</v>
      </c>
      <c r="H453" s="16">
        <v>25932</v>
      </c>
      <c r="I453" s="16">
        <v>0</v>
      </c>
      <c r="J453" s="15"/>
      <c r="K453" s="15"/>
      <c r="L453" s="14">
        <f t="shared" ref="L453" si="109">H453*52/1000</f>
        <v>1348.4639999999999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23339</v>
      </c>
      <c r="D454" s="16">
        <v>0</v>
      </c>
      <c r="E454" s="16">
        <v>0</v>
      </c>
      <c r="F454" s="16">
        <v>0</v>
      </c>
      <c r="G454" s="69">
        <f t="shared" ref="G454:G459" si="110">I453-I454</f>
        <v>0</v>
      </c>
      <c r="H454" s="16">
        <v>23736</v>
      </c>
      <c r="I454" s="16">
        <v>0</v>
      </c>
      <c r="J454" s="15"/>
      <c r="K454" s="15"/>
      <c r="L454" s="14">
        <f t="shared" ref="L454" si="111">H454*52/1000</f>
        <v>1234.2719999999999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26367</v>
      </c>
      <c r="D455" s="16">
        <v>0</v>
      </c>
      <c r="E455" s="16">
        <v>0</v>
      </c>
      <c r="F455" s="16">
        <v>0</v>
      </c>
      <c r="G455" s="69">
        <f t="shared" si="110"/>
        <v>0</v>
      </c>
      <c r="H455" s="16">
        <v>26836</v>
      </c>
      <c r="I455" s="16">
        <v>0</v>
      </c>
      <c r="J455" s="15"/>
      <c r="K455" s="15"/>
      <c r="L455" s="14">
        <f t="shared" ref="L455" si="112">H455*52/1000</f>
        <v>1395.472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25096</v>
      </c>
      <c r="D456" s="16">
        <v>0</v>
      </c>
      <c r="E456" s="16">
        <v>0</v>
      </c>
      <c r="F456" s="16">
        <v>0</v>
      </c>
      <c r="G456" s="69">
        <f t="shared" si="110"/>
        <v>0</v>
      </c>
      <c r="H456" s="16">
        <v>25696</v>
      </c>
      <c r="I456" s="16">
        <v>0</v>
      </c>
      <c r="J456" s="15"/>
      <c r="K456" s="15"/>
      <c r="L456" s="14">
        <f t="shared" ref="L456" si="113">H456*52/1000</f>
        <v>1336.192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29026</v>
      </c>
      <c r="D457" s="16">
        <v>0</v>
      </c>
      <c r="E457" s="16">
        <v>0</v>
      </c>
      <c r="F457" s="16">
        <v>0</v>
      </c>
      <c r="G457" s="69">
        <f t="shared" si="110"/>
        <v>0</v>
      </c>
      <c r="H457" s="16">
        <v>29355</v>
      </c>
      <c r="I457" s="16">
        <v>0</v>
      </c>
      <c r="J457" s="15"/>
      <c r="K457" s="15"/>
      <c r="L457" s="14">
        <f t="shared" ref="L457" si="114">H457*52/1000</f>
        <v>1526.46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25037</v>
      </c>
      <c r="D458" s="16">
        <v>0</v>
      </c>
      <c r="E458" s="16">
        <v>0</v>
      </c>
      <c r="F458" s="16">
        <v>0</v>
      </c>
      <c r="G458" s="69">
        <f t="shared" si="110"/>
        <v>0</v>
      </c>
      <c r="H458" s="16">
        <v>25296</v>
      </c>
      <c r="I458" s="16">
        <v>0</v>
      </c>
      <c r="J458" s="15"/>
      <c r="K458" s="15"/>
      <c r="L458" s="14">
        <f t="shared" ref="L458" si="115">H458*52/1000</f>
        <v>1315.3920000000001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28330</v>
      </c>
      <c r="D459" s="16">
        <v>0</v>
      </c>
      <c r="E459" s="16">
        <v>0</v>
      </c>
      <c r="F459" s="16">
        <v>0</v>
      </c>
      <c r="G459" s="69">
        <f t="shared" si="110"/>
        <v>0</v>
      </c>
      <c r="H459" s="16">
        <v>28348</v>
      </c>
      <c r="I459" s="16">
        <v>0</v>
      </c>
      <c r="J459" s="15"/>
      <c r="K459" s="15"/>
      <c r="L459" s="14">
        <f t="shared" ref="L459" si="116">H459*52/1000</f>
        <v>1474.096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21343</v>
      </c>
      <c r="D460" s="16">
        <v>0</v>
      </c>
      <c r="E460" s="16">
        <v>0</v>
      </c>
      <c r="F460" s="16">
        <v>0</v>
      </c>
      <c r="G460" s="69">
        <f t="shared" ref="G460" si="117">I459-I460</f>
        <v>0</v>
      </c>
      <c r="H460" s="16">
        <v>22821</v>
      </c>
      <c r="I460" s="16">
        <v>0</v>
      </c>
      <c r="J460" s="15"/>
      <c r="K460" s="15"/>
      <c r="L460" s="14">
        <f t="shared" ref="L460" si="118">H460*52/1000</f>
        <v>1186.692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27311</v>
      </c>
      <c r="D461" s="16">
        <v>0</v>
      </c>
      <c r="E461" s="16">
        <v>0</v>
      </c>
      <c r="F461" s="16">
        <v>0</v>
      </c>
      <c r="G461" s="69">
        <f t="shared" ref="G461" si="119">I460-I461</f>
        <v>0</v>
      </c>
      <c r="H461" s="16">
        <v>27313</v>
      </c>
      <c r="I461" s="16">
        <v>0</v>
      </c>
      <c r="J461" s="15"/>
      <c r="K461" s="15"/>
      <c r="L461" s="14">
        <f t="shared" ref="L461" si="120">H461*52/1000</f>
        <v>1420.2760000000001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29225</v>
      </c>
      <c r="D462" s="16">
        <v>0</v>
      </c>
      <c r="E462" s="16">
        <v>0</v>
      </c>
      <c r="F462" s="16">
        <v>0</v>
      </c>
      <c r="G462" s="69">
        <f t="shared" ref="G462" si="121">I461-I462</f>
        <v>0</v>
      </c>
      <c r="H462" s="16">
        <v>29242</v>
      </c>
      <c r="I462" s="16">
        <v>0</v>
      </c>
      <c r="J462" s="15"/>
      <c r="K462" s="15"/>
      <c r="L462" s="14">
        <f t="shared" ref="L462" si="122">H462*52/1000</f>
        <v>1520.5840000000001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26872</v>
      </c>
      <c r="D463" s="16">
        <v>0</v>
      </c>
      <c r="E463" s="16">
        <v>0</v>
      </c>
      <c r="F463" s="16">
        <v>0</v>
      </c>
      <c r="G463" s="69">
        <f t="shared" ref="G463" si="123">I462-I463</f>
        <v>0</v>
      </c>
      <c r="H463" s="16">
        <v>26942</v>
      </c>
      <c r="I463" s="16">
        <v>0</v>
      </c>
      <c r="J463" s="15"/>
      <c r="K463" s="15"/>
      <c r="L463" s="14">
        <f t="shared" ref="L463" si="124">H463*52/1000</f>
        <v>1400.9839999999999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30296</v>
      </c>
      <c r="D464" s="72">
        <v>0</v>
      </c>
      <c r="E464" s="72">
        <v>0</v>
      </c>
      <c r="F464" s="72">
        <v>0</v>
      </c>
      <c r="G464" s="72">
        <f t="shared" ref="G464" si="125">I463-I464</f>
        <v>0</v>
      </c>
      <c r="H464" s="72">
        <v>30296</v>
      </c>
      <c r="I464" s="72">
        <v>0</v>
      </c>
      <c r="J464" s="66"/>
      <c r="K464" s="66"/>
      <c r="L464" s="72">
        <f t="shared" ref="L464" si="126">H464*52/1000</f>
        <v>1575.3920000000001</v>
      </c>
      <c r="M464" s="69"/>
      <c r="N464" s="73" t="str">
        <f>'Olieforbrug, TJ'!M464</f>
        <v>December</v>
      </c>
    </row>
    <row r="465" spans="1:14" x14ac:dyDescent="0.25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23799</v>
      </c>
      <c r="D466" s="16">
        <v>0</v>
      </c>
      <c r="E466" s="16">
        <v>0</v>
      </c>
      <c r="F466" s="16">
        <v>0</v>
      </c>
      <c r="G466" s="69">
        <f>I464-I466</f>
        <v>0</v>
      </c>
      <c r="H466" s="16">
        <v>23822</v>
      </c>
      <c r="I466" s="16">
        <v>0</v>
      </c>
      <c r="J466" s="15"/>
      <c r="K466" s="15"/>
      <c r="L466" s="14">
        <f t="shared" ref="L466" si="127">H466*52/1000</f>
        <v>1238.7439999999999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19259</v>
      </c>
      <c r="D467" s="16">
        <v>0</v>
      </c>
      <c r="E467" s="16">
        <v>0</v>
      </c>
      <c r="F467" s="16">
        <v>0</v>
      </c>
      <c r="G467" s="69">
        <f t="shared" ref="G467:G472" si="128">I466-I467</f>
        <v>0</v>
      </c>
      <c r="H467" s="16">
        <v>19437</v>
      </c>
      <c r="I467" s="16">
        <v>0</v>
      </c>
      <c r="J467" s="15"/>
      <c r="K467" s="15"/>
      <c r="L467" s="14">
        <f t="shared" ref="L467" si="129">H467*52/1000</f>
        <v>1010.724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31616</v>
      </c>
      <c r="D468" s="16">
        <v>0</v>
      </c>
      <c r="E468" s="16">
        <v>0</v>
      </c>
      <c r="F468" s="16">
        <v>0</v>
      </c>
      <c r="G468" s="69">
        <f t="shared" si="128"/>
        <v>0</v>
      </c>
      <c r="H468" s="16">
        <v>32382</v>
      </c>
      <c r="I468" s="16">
        <v>0</v>
      </c>
      <c r="J468" s="15"/>
      <c r="K468" s="15"/>
      <c r="L468" s="14">
        <f t="shared" ref="L468" si="130">H468*52/1000</f>
        <v>1683.864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20696</v>
      </c>
      <c r="D469" s="16">
        <v>0</v>
      </c>
      <c r="E469" s="16">
        <v>0</v>
      </c>
      <c r="F469" s="16">
        <v>0</v>
      </c>
      <c r="G469" s="69">
        <f t="shared" si="128"/>
        <v>0</v>
      </c>
      <c r="H469" s="16">
        <v>20700</v>
      </c>
      <c r="I469" s="16">
        <v>0</v>
      </c>
      <c r="J469" s="15"/>
      <c r="K469" s="15"/>
      <c r="L469" s="14">
        <f t="shared" ref="L469" si="131">H469*52/1000</f>
        <v>1076.4000000000001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27567</v>
      </c>
      <c r="D470" s="16">
        <v>0</v>
      </c>
      <c r="E470" s="16">
        <v>0</v>
      </c>
      <c r="F470" s="16">
        <v>0</v>
      </c>
      <c r="G470" s="69">
        <f t="shared" si="128"/>
        <v>0</v>
      </c>
      <c r="H470" s="16">
        <v>27926</v>
      </c>
      <c r="I470" s="16">
        <v>0</v>
      </c>
      <c r="J470" s="15"/>
      <c r="K470" s="15"/>
      <c r="L470" s="14">
        <f t="shared" ref="L470" si="132">H470*52/1000</f>
        <v>1452.152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26248</v>
      </c>
      <c r="D471" s="16">
        <v>0</v>
      </c>
      <c r="E471" s="16">
        <v>0</v>
      </c>
      <c r="F471" s="16">
        <v>0</v>
      </c>
      <c r="G471" s="69">
        <f t="shared" si="128"/>
        <v>0</v>
      </c>
      <c r="H471" s="16">
        <v>26249</v>
      </c>
      <c r="I471" s="16">
        <v>0</v>
      </c>
      <c r="J471" s="15"/>
      <c r="K471" s="15"/>
      <c r="L471" s="14">
        <f t="shared" ref="L471" si="133">H471*52/1000</f>
        <v>1364.9480000000001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17742</v>
      </c>
      <c r="D472" s="16">
        <v>0</v>
      </c>
      <c r="E472" s="16">
        <v>0</v>
      </c>
      <c r="F472" s="16">
        <v>0</v>
      </c>
      <c r="G472" s="69">
        <f t="shared" si="128"/>
        <v>0</v>
      </c>
      <c r="H472" s="16">
        <v>18088</v>
      </c>
      <c r="I472" s="16">
        <v>0</v>
      </c>
      <c r="J472" s="15"/>
      <c r="K472" s="15"/>
      <c r="L472" s="14">
        <f t="shared" ref="L472" si="134">H472*52/1000</f>
        <v>940.57600000000002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27889</v>
      </c>
      <c r="D473" s="16">
        <v>0</v>
      </c>
      <c r="E473" s="16">
        <v>0</v>
      </c>
      <c r="F473" s="16">
        <v>0</v>
      </c>
      <c r="G473" s="69">
        <f t="shared" ref="G473" si="135">I472-I473</f>
        <v>0</v>
      </c>
      <c r="H473" s="16">
        <v>27971</v>
      </c>
      <c r="I473" s="16">
        <v>0</v>
      </c>
      <c r="J473" s="15"/>
      <c r="K473" s="15"/>
      <c r="L473" s="14">
        <f t="shared" ref="L473" si="136">H473*52/1000</f>
        <v>1454.492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13150</v>
      </c>
      <c r="D474" s="16">
        <v>0</v>
      </c>
      <c r="E474" s="16">
        <v>0</v>
      </c>
      <c r="F474" s="16">
        <v>0</v>
      </c>
      <c r="G474" s="69">
        <f t="shared" ref="G474" si="137">I473-I474</f>
        <v>0</v>
      </c>
      <c r="H474" s="16">
        <v>13366</v>
      </c>
      <c r="I474" s="16">
        <v>0</v>
      </c>
      <c r="J474" s="15"/>
      <c r="K474" s="15"/>
      <c r="L474" s="14">
        <f t="shared" ref="L474" si="138">H474*52/1000</f>
        <v>695.03200000000004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28864</v>
      </c>
      <c r="D475" s="16">
        <v>0</v>
      </c>
      <c r="E475" s="16">
        <v>0</v>
      </c>
      <c r="F475" s="16">
        <v>0</v>
      </c>
      <c r="G475" s="69">
        <f t="shared" ref="G475" si="139">I474-I475</f>
        <v>0</v>
      </c>
      <c r="H475" s="16">
        <v>29691</v>
      </c>
      <c r="I475" s="16">
        <v>0</v>
      </c>
      <c r="J475" s="15"/>
      <c r="K475" s="15"/>
      <c r="L475" s="14">
        <f t="shared" ref="L475" si="140">H475*52/1000</f>
        <v>1543.932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24164</v>
      </c>
      <c r="D476" s="16">
        <v>0</v>
      </c>
      <c r="E476" s="16">
        <v>0</v>
      </c>
      <c r="F476" s="16">
        <v>0</v>
      </c>
      <c r="G476" s="69">
        <f t="shared" ref="G476" si="141">I475-I476</f>
        <v>0</v>
      </c>
      <c r="H476" s="16">
        <v>24887</v>
      </c>
      <c r="I476" s="16">
        <v>0</v>
      </c>
      <c r="J476" s="15"/>
      <c r="K476" s="15"/>
      <c r="L476" s="14">
        <f t="shared" ref="L476" si="142">H476*52/1000</f>
        <v>1294.124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>
        <v>28949</v>
      </c>
      <c r="D477" s="42">
        <v>0</v>
      </c>
      <c r="E477" s="42">
        <v>0</v>
      </c>
      <c r="F477" s="42">
        <v>0</v>
      </c>
      <c r="G477" s="72">
        <f t="shared" ref="G477" si="143">I476-I477</f>
        <v>0</v>
      </c>
      <c r="H477" s="42">
        <v>29094</v>
      </c>
      <c r="I477" s="42">
        <v>0</v>
      </c>
      <c r="J477" s="2"/>
      <c r="K477" s="2"/>
      <c r="L477" s="54">
        <f t="shared" ref="L477" si="144">H477*52/1000</f>
        <v>1512.8879999999999</v>
      </c>
      <c r="N477" s="43" t="str">
        <f>'Olieforbrug, TJ'!M477</f>
        <v>December</v>
      </c>
    </row>
    <row r="478" spans="1:14" x14ac:dyDescent="0.25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16">
        <v>23795</v>
      </c>
      <c r="D479" s="16">
        <v>0</v>
      </c>
      <c r="E479" s="16">
        <v>0</v>
      </c>
      <c r="F479" s="16">
        <v>0</v>
      </c>
      <c r="G479" s="69">
        <f>I477-I479</f>
        <v>0</v>
      </c>
      <c r="H479" s="16">
        <v>23806</v>
      </c>
      <c r="I479" s="16">
        <v>0</v>
      </c>
      <c r="J479" s="15"/>
      <c r="K479" s="15"/>
      <c r="L479" s="14">
        <f t="shared" ref="L479" si="145">H479*52/1000</f>
        <v>1237.912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16">
        <v>23796</v>
      </c>
      <c r="D480" s="16">
        <v>0</v>
      </c>
      <c r="E480" s="16">
        <v>0</v>
      </c>
      <c r="F480" s="16">
        <v>0</v>
      </c>
      <c r="G480" s="69">
        <f t="shared" ref="G480:G485" si="146">I479-I480</f>
        <v>0</v>
      </c>
      <c r="H480" s="16">
        <v>23829</v>
      </c>
      <c r="I480" s="16">
        <v>0</v>
      </c>
      <c r="J480" s="15"/>
      <c r="K480" s="15"/>
      <c r="L480" s="14">
        <f t="shared" ref="L480" si="147">H480*52/1000</f>
        <v>1239.1079999999999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16">
        <v>19088</v>
      </c>
      <c r="D481" s="16">
        <v>0</v>
      </c>
      <c r="E481" s="16">
        <v>0</v>
      </c>
      <c r="F481" s="16">
        <v>0</v>
      </c>
      <c r="G481" s="69">
        <f t="shared" si="146"/>
        <v>0</v>
      </c>
      <c r="H481" s="16">
        <v>19761</v>
      </c>
      <c r="I481" s="16">
        <v>0</v>
      </c>
      <c r="J481" s="15"/>
      <c r="K481" s="15"/>
      <c r="L481" s="14">
        <f t="shared" ref="L481" si="148">H481*52/1000</f>
        <v>1027.5719999999999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16">
        <v>22859</v>
      </c>
      <c r="D482" s="16">
        <v>0</v>
      </c>
      <c r="E482" s="16">
        <v>0</v>
      </c>
      <c r="F482" s="16">
        <v>0</v>
      </c>
      <c r="G482" s="69">
        <f t="shared" si="146"/>
        <v>0</v>
      </c>
      <c r="H482" s="16">
        <v>22870</v>
      </c>
      <c r="I482" s="16">
        <v>0</v>
      </c>
      <c r="J482" s="15"/>
      <c r="K482" s="15"/>
      <c r="L482" s="14">
        <f t="shared" ref="L482" si="149">H482*52/1000</f>
        <v>1189.24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16">
        <v>24913</v>
      </c>
      <c r="D483" s="16">
        <v>0</v>
      </c>
      <c r="E483" s="16">
        <v>0</v>
      </c>
      <c r="F483" s="16">
        <v>0</v>
      </c>
      <c r="G483" s="69">
        <f t="shared" si="146"/>
        <v>0</v>
      </c>
      <c r="H483" s="16">
        <v>24920</v>
      </c>
      <c r="I483" s="16">
        <v>0</v>
      </c>
      <c r="J483" s="15"/>
      <c r="K483" s="15"/>
      <c r="L483" s="14">
        <f t="shared" ref="L483" si="150">H483*52/1000</f>
        <v>1295.8399999999999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16">
        <v>32043</v>
      </c>
      <c r="D484" s="16">
        <v>0</v>
      </c>
      <c r="E484" s="16">
        <v>0</v>
      </c>
      <c r="F484" s="16">
        <v>0</v>
      </c>
      <c r="G484" s="69">
        <f t="shared" si="146"/>
        <v>0</v>
      </c>
      <c r="H484" s="16">
        <v>32059</v>
      </c>
      <c r="I484" s="16">
        <v>0</v>
      </c>
      <c r="J484" s="15"/>
      <c r="K484" s="15"/>
      <c r="L484" s="14">
        <f t="shared" ref="L484" si="151">H484*52/1000</f>
        <v>1667.068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16">
        <v>26886</v>
      </c>
      <c r="D485" s="16">
        <v>0</v>
      </c>
      <c r="E485" s="16">
        <v>0</v>
      </c>
      <c r="F485" s="16">
        <v>0</v>
      </c>
      <c r="G485" s="69">
        <f t="shared" si="146"/>
        <v>0</v>
      </c>
      <c r="H485" s="16">
        <v>26886</v>
      </c>
      <c r="I485" s="16">
        <v>0</v>
      </c>
      <c r="J485" s="15"/>
      <c r="K485" s="15"/>
      <c r="L485" s="14">
        <f t="shared" ref="L485" si="152">H485*52/1000</f>
        <v>1398.0719999999999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16">
        <v>20678</v>
      </c>
      <c r="D486" s="16">
        <v>0</v>
      </c>
      <c r="E486" s="16">
        <v>0</v>
      </c>
      <c r="F486" s="16">
        <v>0</v>
      </c>
      <c r="G486" s="69">
        <f t="shared" ref="G486" si="153">I485-I486</f>
        <v>0</v>
      </c>
      <c r="H486" s="16">
        <v>20678</v>
      </c>
      <c r="I486" s="16">
        <v>0</v>
      </c>
      <c r="J486" s="15"/>
      <c r="K486" s="15"/>
      <c r="L486" s="14">
        <f t="shared" ref="L486" si="154">H486*52/1000</f>
        <v>1075.2560000000001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16">
        <v>25850</v>
      </c>
      <c r="D487" s="16">
        <v>0</v>
      </c>
      <c r="E487" s="16">
        <v>0</v>
      </c>
      <c r="F487" s="16">
        <v>0</v>
      </c>
      <c r="G487" s="69">
        <f t="shared" ref="G487" si="155">I486-I487</f>
        <v>0</v>
      </c>
      <c r="H487" s="16">
        <v>26519</v>
      </c>
      <c r="I487" s="16">
        <v>0</v>
      </c>
      <c r="J487" s="15"/>
      <c r="K487" s="15"/>
      <c r="L487" s="14">
        <f t="shared" ref="L487" si="156">H487*52/1000</f>
        <v>1378.9880000000001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16">
        <v>32986</v>
      </c>
      <c r="D488" s="16">
        <v>0</v>
      </c>
      <c r="E488" s="16">
        <v>0</v>
      </c>
      <c r="F488" s="16">
        <v>0</v>
      </c>
      <c r="G488" s="69">
        <f t="shared" ref="G488" si="157">I487-I488</f>
        <v>0</v>
      </c>
      <c r="H488" s="16">
        <v>34193</v>
      </c>
      <c r="I488" s="16">
        <v>0</v>
      </c>
      <c r="J488" s="15"/>
      <c r="K488" s="15"/>
      <c r="L488" s="14">
        <f t="shared" ref="L488" si="158">H488*52/1000</f>
        <v>1778.0360000000001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16">
        <v>20130</v>
      </c>
      <c r="D489" s="16">
        <v>0</v>
      </c>
      <c r="E489" s="16">
        <v>0</v>
      </c>
      <c r="F489" s="16">
        <v>0</v>
      </c>
      <c r="G489" s="69">
        <f t="shared" ref="G489" si="159">I488-I489</f>
        <v>0</v>
      </c>
      <c r="H489" s="16">
        <v>20367</v>
      </c>
      <c r="I489" s="16">
        <v>0</v>
      </c>
      <c r="J489" s="15"/>
      <c r="K489" s="15"/>
      <c r="L489" s="14">
        <f t="shared" ref="L489" si="160">H489*52/1000</f>
        <v>1059.0840000000001</v>
      </c>
      <c r="M489" s="172"/>
      <c r="N489" s="178" t="str">
        <f>'Olieforbrug, TJ'!M489</f>
        <v>November</v>
      </c>
    </row>
    <row r="490" spans="1:14" ht="13.8" thickBot="1" x14ac:dyDescent="0.3">
      <c r="A490" s="174" t="str">
        <f>'Olieforbrug, TJ'!A490</f>
        <v>December</v>
      </c>
      <c r="B490" s="77"/>
      <c r="C490" s="42">
        <v>28310</v>
      </c>
      <c r="D490" s="42">
        <v>0</v>
      </c>
      <c r="E490" s="42">
        <v>0</v>
      </c>
      <c r="F490" s="42">
        <v>0</v>
      </c>
      <c r="G490" s="72">
        <f t="shared" ref="G490" si="161">I489-I490</f>
        <v>0</v>
      </c>
      <c r="H490" s="42">
        <v>28522</v>
      </c>
      <c r="I490" s="42">
        <v>0</v>
      </c>
      <c r="J490" s="2"/>
      <c r="K490" s="2"/>
      <c r="L490" s="54">
        <f t="shared" ref="L490" si="162">H490*52/1000</f>
        <v>1483.144</v>
      </c>
      <c r="M490" s="172"/>
      <c r="N490" s="176" t="str">
        <f>'Olieforbrug, TJ'!M490</f>
        <v>December</v>
      </c>
    </row>
    <row r="491" spans="1:14" x14ac:dyDescent="0.25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C492" s="16">
        <v>35518</v>
      </c>
      <c r="D492" s="16">
        <v>0</v>
      </c>
      <c r="E492" s="16">
        <v>0</v>
      </c>
      <c r="F492" s="16">
        <v>0</v>
      </c>
      <c r="G492" s="69">
        <f>I490-I492</f>
        <v>0</v>
      </c>
      <c r="H492" s="16">
        <v>35687</v>
      </c>
      <c r="I492" s="16">
        <v>0</v>
      </c>
      <c r="J492" s="15"/>
      <c r="K492" s="15"/>
      <c r="L492" s="14">
        <f t="shared" ref="L492" si="163">H492*52/1000</f>
        <v>1855.7239999999999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16">
        <v>22516</v>
      </c>
      <c r="D493" s="16">
        <v>0</v>
      </c>
      <c r="E493" s="16">
        <v>0</v>
      </c>
      <c r="F493" s="16">
        <v>0</v>
      </c>
      <c r="G493" s="69">
        <f>I492-I493</f>
        <v>0</v>
      </c>
      <c r="H493" s="16">
        <v>23042</v>
      </c>
      <c r="I493" s="16">
        <v>0</v>
      </c>
      <c r="J493" s="15"/>
      <c r="K493" s="15"/>
      <c r="L493" s="14">
        <f t="shared" ref="L493" si="164">H493*52/1000</f>
        <v>1198.184</v>
      </c>
      <c r="M493" s="172"/>
      <c r="N493" s="178" t="str">
        <f>'Olieforbrug, TJ'!M493</f>
        <v>February</v>
      </c>
    </row>
  </sheetData>
  <phoneticPr fontId="2" type="noConversion"/>
  <pageMargins left="0.75" right="0.75" top="1" bottom="1" header="0.5" footer="0.5"/>
  <headerFooter alignWithMargins="0"/>
  <ignoredErrors>
    <ignoredError sqref="C54:H54 C100:L108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3">
    <tabColor indexed="42"/>
  </sheetPr>
  <dimension ref="A1:P493"/>
  <sheetViews>
    <sheetView zoomScale="80" zoomScaleNormal="80" workbookViewId="0">
      <pane xSplit="2" ySplit="5" topLeftCell="C455" activePane="bottomRight" state="frozen"/>
      <selection pane="topRight" activeCell="C1" sqref="C1"/>
      <selection pane="bottomLeft" activeCell="A6" sqref="A6"/>
      <selection pane="bottomRight" activeCell="O491" sqref="O491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6" x14ac:dyDescent="0.25">
      <c r="A1" s="1" t="s">
        <v>16</v>
      </c>
      <c r="B1" s="1"/>
      <c r="C1"/>
      <c r="D1"/>
      <c r="E1"/>
      <c r="F1"/>
      <c r="G1"/>
      <c r="H1"/>
      <c r="I1"/>
      <c r="M1" s="4"/>
      <c r="N1" s="27" t="s">
        <v>77</v>
      </c>
      <c r="O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0</v>
      </c>
      <c r="D7" s="3">
        <v>297594</v>
      </c>
      <c r="E7" s="3">
        <v>20199</v>
      </c>
      <c r="F7" s="3">
        <v>0</v>
      </c>
      <c r="G7" s="3">
        <v>-27248</v>
      </c>
      <c r="H7" s="3">
        <v>257477</v>
      </c>
      <c r="I7" s="3">
        <v>108204</v>
      </c>
      <c r="J7" s="3"/>
      <c r="K7" s="3"/>
      <c r="L7" s="3">
        <v>8238.732</v>
      </c>
      <c r="N7" s="22">
        <v>2005</v>
      </c>
    </row>
    <row r="8" spans="1:16" x14ac:dyDescent="0.25">
      <c r="A8" s="22">
        <v>2006</v>
      </c>
      <c r="C8" s="3">
        <v>0</v>
      </c>
      <c r="D8" s="3">
        <v>240491</v>
      </c>
      <c r="E8" s="3">
        <v>15567</v>
      </c>
      <c r="F8" s="3">
        <v>0</v>
      </c>
      <c r="G8" s="3">
        <v>44700</v>
      </c>
      <c r="H8" s="3">
        <v>269541</v>
      </c>
      <c r="I8" s="3">
        <v>63504</v>
      </c>
      <c r="J8" s="3"/>
      <c r="K8" s="3"/>
      <c r="L8" s="3">
        <v>8463.5874000000003</v>
      </c>
      <c r="N8" s="22">
        <v>2006</v>
      </c>
    </row>
    <row r="9" spans="1:16" x14ac:dyDescent="0.25">
      <c r="A9" s="22">
        <v>2007</v>
      </c>
      <c r="C9" s="3">
        <v>0</v>
      </c>
      <c r="D9" s="3">
        <v>326712</v>
      </c>
      <c r="E9" s="3">
        <v>13030</v>
      </c>
      <c r="F9" s="3">
        <v>0</v>
      </c>
      <c r="G9" s="3">
        <v>-21784</v>
      </c>
      <c r="H9" s="3">
        <v>291691</v>
      </c>
      <c r="I9" s="3">
        <v>85288</v>
      </c>
      <c r="J9" s="3"/>
      <c r="K9" s="3"/>
      <c r="L9" s="3">
        <v>9159.0973999999987</v>
      </c>
      <c r="N9" s="22">
        <v>2007</v>
      </c>
    </row>
    <row r="10" spans="1:16" x14ac:dyDescent="0.25">
      <c r="A10" s="22">
        <v>2008</v>
      </c>
      <c r="C10" s="3">
        <v>0</v>
      </c>
      <c r="D10" s="3">
        <v>294306</v>
      </c>
      <c r="E10" s="3">
        <v>15482</v>
      </c>
      <c r="F10" s="3">
        <v>0</v>
      </c>
      <c r="G10" s="3">
        <v>-57469</v>
      </c>
      <c r="H10" s="3">
        <v>220312</v>
      </c>
      <c r="I10" s="3">
        <v>142757</v>
      </c>
      <c r="J10" s="3"/>
      <c r="K10" s="3"/>
      <c r="L10" s="3">
        <v>6917.7968000000001</v>
      </c>
      <c r="N10" s="22">
        <v>2008</v>
      </c>
    </row>
    <row r="11" spans="1:16" x14ac:dyDescent="0.25">
      <c r="A11" s="22">
        <v>2009</v>
      </c>
      <c r="C11" s="3">
        <v>0</v>
      </c>
      <c r="D11" s="3">
        <v>163807</v>
      </c>
      <c r="E11" s="3">
        <v>11969</v>
      </c>
      <c r="F11" s="3">
        <v>0</v>
      </c>
      <c r="G11" s="3">
        <v>33096</v>
      </c>
      <c r="H11" s="3">
        <v>185337</v>
      </c>
      <c r="I11" s="3">
        <v>109661</v>
      </c>
      <c r="J11" s="3"/>
      <c r="K11" s="3"/>
      <c r="L11" s="3">
        <v>5819.5817999999999</v>
      </c>
      <c r="N11" s="22">
        <v>2009</v>
      </c>
    </row>
    <row r="12" spans="1:16" x14ac:dyDescent="0.25">
      <c r="A12" s="22">
        <v>2010</v>
      </c>
      <c r="C12" s="3">
        <v>0</v>
      </c>
      <c r="D12" s="3">
        <v>119257</v>
      </c>
      <c r="E12" s="3">
        <v>12849</v>
      </c>
      <c r="F12" s="3">
        <v>0</v>
      </c>
      <c r="G12" s="3">
        <v>58512</v>
      </c>
      <c r="H12" s="3">
        <v>164881</v>
      </c>
      <c r="I12" s="3">
        <v>51149</v>
      </c>
      <c r="J12" s="3"/>
      <c r="K12" s="3"/>
      <c r="L12" s="3">
        <v>5177.2633999999998</v>
      </c>
      <c r="N12" s="22">
        <v>2010</v>
      </c>
    </row>
    <row r="13" spans="1:16" x14ac:dyDescent="0.25">
      <c r="A13" s="22">
        <v>2011</v>
      </c>
      <c r="C13" s="3">
        <v>0</v>
      </c>
      <c r="D13" s="3">
        <v>255236</v>
      </c>
      <c r="E13" s="3">
        <v>10161</v>
      </c>
      <c r="F13" s="3">
        <v>0</v>
      </c>
      <c r="G13" s="3">
        <v>-38141</v>
      </c>
      <c r="H13" s="3">
        <v>206675</v>
      </c>
      <c r="I13" s="3">
        <v>89290</v>
      </c>
      <c r="J13" s="3"/>
      <c r="K13" s="3"/>
      <c r="L13" s="3">
        <v>6489.5950000000003</v>
      </c>
      <c r="N13" s="22">
        <v>2011</v>
      </c>
    </row>
    <row r="14" spans="1:16" x14ac:dyDescent="0.25">
      <c r="A14" s="22">
        <v>2012</v>
      </c>
      <c r="C14" s="3">
        <v>0</v>
      </c>
      <c r="D14" s="3">
        <v>196280</v>
      </c>
      <c r="E14" s="3">
        <v>6952</v>
      </c>
      <c r="F14" s="3">
        <v>0</v>
      </c>
      <c r="G14" s="3">
        <v>24617</v>
      </c>
      <c r="H14" s="3">
        <v>213779</v>
      </c>
      <c r="I14" s="3">
        <v>64673</v>
      </c>
      <c r="J14" s="3"/>
      <c r="K14" s="3"/>
      <c r="L14" s="3">
        <v>6712.6606000000002</v>
      </c>
      <c r="N14" s="22">
        <v>2012</v>
      </c>
      <c r="P14" s="3"/>
    </row>
    <row r="15" spans="1:16" ht="12.75" customHeight="1" x14ac:dyDescent="0.25">
      <c r="A15" s="22">
        <v>2013</v>
      </c>
      <c r="C15" s="3">
        <v>0</v>
      </c>
      <c r="D15" s="3">
        <v>179586</v>
      </c>
      <c r="E15" s="3">
        <v>5534</v>
      </c>
      <c r="F15" s="3">
        <v>0</v>
      </c>
      <c r="G15" s="3">
        <v>12435</v>
      </c>
      <c r="H15" s="3">
        <v>186854</v>
      </c>
      <c r="I15" s="3">
        <v>52238</v>
      </c>
      <c r="J15" s="3"/>
      <c r="K15" s="22"/>
      <c r="L15" s="3">
        <v>5867.2156000000004</v>
      </c>
      <c r="M15" s="3"/>
      <c r="N15" s="22">
        <v>2013</v>
      </c>
      <c r="P15" s="3"/>
    </row>
    <row r="16" spans="1:16" ht="12.75" customHeight="1" x14ac:dyDescent="0.25">
      <c r="A16" s="22">
        <v>2014</v>
      </c>
      <c r="C16" s="3">
        <f t="shared" ref="C16:H16" si="0">SUM(C100:C103)</f>
        <v>0</v>
      </c>
      <c r="D16" s="3">
        <f t="shared" si="0"/>
        <v>289424</v>
      </c>
      <c r="E16" s="3">
        <f t="shared" si="0"/>
        <v>3504</v>
      </c>
      <c r="F16" s="3">
        <f t="shared" si="0"/>
        <v>0</v>
      </c>
      <c r="G16" s="3">
        <f t="shared" si="0"/>
        <v>-77165</v>
      </c>
      <c r="H16" s="3">
        <f t="shared" si="0"/>
        <v>209695</v>
      </c>
      <c r="I16" s="3">
        <f>I103</f>
        <v>129403</v>
      </c>
      <c r="J16" s="3"/>
      <c r="K16" s="22"/>
      <c r="L16" s="3">
        <f>SUM(L100:L103)</f>
        <v>6584.4229999999998</v>
      </c>
      <c r="M16" s="3"/>
      <c r="N16" s="22">
        <v>2014</v>
      </c>
      <c r="P16" s="3"/>
    </row>
    <row r="17" spans="1:16" x14ac:dyDescent="0.25">
      <c r="A17" s="22">
        <v>2015</v>
      </c>
      <c r="C17" s="3">
        <f t="shared" ref="C17:H17" si="1">SUM(C105:C108)</f>
        <v>0</v>
      </c>
      <c r="D17" s="3">
        <f t="shared" si="1"/>
        <v>176569</v>
      </c>
      <c r="E17" s="3">
        <f t="shared" si="1"/>
        <v>2539</v>
      </c>
      <c r="F17" s="3">
        <f t="shared" si="1"/>
        <v>0</v>
      </c>
      <c r="G17" s="3">
        <f t="shared" si="1"/>
        <v>35457</v>
      </c>
      <c r="H17" s="3">
        <f t="shared" si="1"/>
        <v>209509</v>
      </c>
      <c r="I17" s="3">
        <f>I108</f>
        <v>93946</v>
      </c>
      <c r="J17" s="3"/>
      <c r="K17" s="3"/>
      <c r="L17" s="3">
        <f>SUM(L105:L108)</f>
        <v>6578.5825999999997</v>
      </c>
      <c r="M17" s="3"/>
      <c r="N17" s="22">
        <v>2015</v>
      </c>
      <c r="P17" s="3"/>
    </row>
    <row r="18" spans="1:16" x14ac:dyDescent="0.25">
      <c r="A18" s="22">
        <v>2016</v>
      </c>
      <c r="C18" s="3">
        <f>SUM(C110:C113)</f>
        <v>0</v>
      </c>
      <c r="D18" s="3">
        <f t="shared" ref="D18:L18" si="2">SUM(D110:D113)</f>
        <v>243972</v>
      </c>
      <c r="E18" s="3">
        <f t="shared" si="2"/>
        <v>1485</v>
      </c>
      <c r="F18" s="3">
        <f t="shared" si="2"/>
        <v>0</v>
      </c>
      <c r="G18" s="3">
        <f t="shared" si="2"/>
        <v>184</v>
      </c>
      <c r="H18" s="3">
        <f t="shared" si="2"/>
        <v>241554</v>
      </c>
      <c r="I18" s="3">
        <f>I113</f>
        <v>93762</v>
      </c>
      <c r="J18" s="3"/>
      <c r="K18" s="3"/>
      <c r="L18" s="3">
        <f t="shared" si="2"/>
        <v>7584.7955999999995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SUM(C115:C118)</f>
        <v>0</v>
      </c>
      <c r="D19" s="3">
        <f t="shared" si="3"/>
        <v>228894</v>
      </c>
      <c r="E19" s="3">
        <f t="shared" si="3"/>
        <v>1842</v>
      </c>
      <c r="F19" s="3">
        <f t="shared" si="3"/>
        <v>0</v>
      </c>
      <c r="G19" s="3">
        <f t="shared" si="3"/>
        <v>26624</v>
      </c>
      <c r="H19" s="3">
        <f t="shared" si="3"/>
        <v>252192</v>
      </c>
      <c r="I19" s="3">
        <f>I118</f>
        <v>67138</v>
      </c>
      <c r="J19" s="3"/>
      <c r="K19" s="65"/>
      <c r="L19" s="3">
        <f>SUM(L115:L118)</f>
        <v>7918.8287999999993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SUM(C120:C123)</f>
        <v>0</v>
      </c>
      <c r="D20" s="3">
        <f t="shared" si="4"/>
        <v>123959</v>
      </c>
      <c r="E20" s="3">
        <f t="shared" si="4"/>
        <v>505</v>
      </c>
      <c r="F20" s="3">
        <f t="shared" si="4"/>
        <v>0</v>
      </c>
      <c r="G20" s="3">
        <f t="shared" si="4"/>
        <v>32894</v>
      </c>
      <c r="H20" s="3">
        <f t="shared" si="4"/>
        <v>225437</v>
      </c>
      <c r="I20" s="3">
        <f>I123</f>
        <v>34244</v>
      </c>
      <c r="J20" s="3"/>
      <c r="L20" s="3">
        <f>SUM(L120:L123)</f>
        <v>7078.7217999999993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SUM(C125:C128)</f>
        <v>0</v>
      </c>
      <c r="D21" s="3">
        <f t="shared" si="5"/>
        <v>271918</v>
      </c>
      <c r="E21" s="3">
        <f t="shared" si="5"/>
        <v>0</v>
      </c>
      <c r="F21" s="3">
        <f t="shared" si="5"/>
        <v>0</v>
      </c>
      <c r="G21" s="3">
        <f t="shared" si="5"/>
        <v>-26123</v>
      </c>
      <c r="H21" s="3">
        <f t="shared" si="5"/>
        <v>245795</v>
      </c>
      <c r="I21" s="3">
        <f>SUM(I128)</f>
        <v>60367</v>
      </c>
      <c r="J21" s="3"/>
      <c r="L21" s="3">
        <f>SUM(L125:L128)</f>
        <v>7717.9629999999997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SUM(C130:C133)</f>
        <v>0</v>
      </c>
      <c r="D22" s="3">
        <f t="shared" si="6"/>
        <v>223986</v>
      </c>
      <c r="E22" s="3">
        <f t="shared" si="6"/>
        <v>9</v>
      </c>
      <c r="F22" s="3">
        <f t="shared" si="6"/>
        <v>0</v>
      </c>
      <c r="G22" s="3">
        <f t="shared" si="6"/>
        <v>26611</v>
      </c>
      <c r="H22" s="3">
        <f t="shared" si="6"/>
        <v>250626</v>
      </c>
      <c r="I22" s="3">
        <f>SUM(I133)</f>
        <v>33756</v>
      </c>
      <c r="J22" s="3"/>
      <c r="L22" s="3">
        <f>SUM(L130:L133)</f>
        <v>7869.656399999998</v>
      </c>
      <c r="M22" s="57"/>
      <c r="N22" s="22">
        <v>2020</v>
      </c>
    </row>
    <row r="23" spans="1:16" x14ac:dyDescent="0.25">
      <c r="A23" s="22">
        <v>2021</v>
      </c>
      <c r="D23" s="3">
        <f>SUM(D135:D138)</f>
        <v>240033</v>
      </c>
      <c r="E23" s="3">
        <f t="shared" ref="E23:L23" si="7">SUM(E135:E138)</f>
        <v>0</v>
      </c>
      <c r="F23" s="3">
        <f t="shared" si="7"/>
        <v>0</v>
      </c>
      <c r="G23" s="3">
        <f t="shared" si="7"/>
        <v>-20793</v>
      </c>
      <c r="H23" s="3">
        <f t="shared" si="7"/>
        <v>219240</v>
      </c>
      <c r="I23" s="3">
        <f>SUM(I138)</f>
        <v>54549</v>
      </c>
      <c r="J23" s="3"/>
      <c r="K23" s="3"/>
      <c r="L23" s="3">
        <f t="shared" si="7"/>
        <v>6884.1359999999995</v>
      </c>
      <c r="M23" s="3"/>
      <c r="N23" s="22">
        <v>2021</v>
      </c>
    </row>
    <row r="24" spans="1:16" x14ac:dyDescent="0.25">
      <c r="A24" s="22">
        <v>2022</v>
      </c>
      <c r="C24" s="3">
        <f>SUM(C140:C143)</f>
        <v>0</v>
      </c>
      <c r="D24" s="3">
        <f t="shared" ref="D24:L24" si="8">SUM(D140:D143)</f>
        <v>200911</v>
      </c>
      <c r="E24" s="3">
        <f t="shared" si="8"/>
        <v>0</v>
      </c>
      <c r="F24" s="3">
        <f t="shared" si="8"/>
        <v>0</v>
      </c>
      <c r="G24" s="3">
        <f t="shared" si="8"/>
        <v>30240</v>
      </c>
      <c r="H24" s="3">
        <f t="shared" si="8"/>
        <v>231150</v>
      </c>
      <c r="I24" s="3">
        <f>SUM(I143)</f>
        <v>24309</v>
      </c>
      <c r="J24" s="3"/>
      <c r="K24" s="3"/>
      <c r="L24" s="3">
        <f t="shared" si="8"/>
        <v>7258.1100000000006</v>
      </c>
      <c r="M24" s="3"/>
      <c r="N24" s="22">
        <v>2022</v>
      </c>
    </row>
    <row r="25" spans="1:16" x14ac:dyDescent="0.25">
      <c r="A25" s="22">
        <v>2023</v>
      </c>
      <c r="C25" s="3">
        <f>SUM(C145:C148)</f>
        <v>0</v>
      </c>
      <c r="D25" s="3">
        <f t="shared" ref="D25:L25" si="9">SUM(D145:D148)</f>
        <v>145580</v>
      </c>
      <c r="E25" s="3">
        <f t="shared" si="9"/>
        <v>0</v>
      </c>
      <c r="F25" s="3">
        <f t="shared" si="9"/>
        <v>0</v>
      </c>
      <c r="G25" s="3">
        <f t="shared" si="9"/>
        <v>-2544</v>
      </c>
      <c r="H25" s="3">
        <f t="shared" si="9"/>
        <v>121889</v>
      </c>
      <c r="I25" s="3">
        <f>SUM(I148)</f>
        <v>48000</v>
      </c>
      <c r="J25" s="3"/>
      <c r="K25" s="3"/>
      <c r="L25" s="3">
        <f t="shared" si="9"/>
        <v>3827.3145999999997</v>
      </c>
      <c r="M25" s="3"/>
      <c r="N25" s="22">
        <v>2023</v>
      </c>
    </row>
    <row r="26" spans="1:16" x14ac:dyDescent="0.25">
      <c r="A26" s="22">
        <v>2024</v>
      </c>
      <c r="C26" s="3">
        <f t="shared" ref="C26:H26" si="10">SUM(C466:C477)</f>
        <v>0</v>
      </c>
      <c r="D26" s="3">
        <f t="shared" si="10"/>
        <v>138677</v>
      </c>
      <c r="E26" s="3">
        <f t="shared" si="10"/>
        <v>15533</v>
      </c>
      <c r="F26" s="3">
        <f t="shared" si="10"/>
        <v>0</v>
      </c>
      <c r="G26" s="3">
        <f t="shared" si="10"/>
        <v>1612</v>
      </c>
      <c r="H26" s="3">
        <f t="shared" si="10"/>
        <v>124756</v>
      </c>
      <c r="I26" s="3">
        <f>I477</f>
        <v>46388</v>
      </c>
      <c r="J26" s="3"/>
      <c r="K26" s="3"/>
      <c r="L26" s="3">
        <f>SUM(L466:L477)</f>
        <v>3917.3384000000005</v>
      </c>
      <c r="M26" s="3"/>
      <c r="N26" s="22">
        <v>2024</v>
      </c>
    </row>
    <row r="27" spans="1:16" x14ac:dyDescent="0.25">
      <c r="A27" s="22">
        <v>2025</v>
      </c>
      <c r="C27" s="3">
        <f>SUM(C479:C490)</f>
        <v>0</v>
      </c>
      <c r="D27" s="3">
        <f t="shared" ref="D27:L27" si="11">SUM(D479:D490)</f>
        <v>77432</v>
      </c>
      <c r="E27" s="3">
        <f t="shared" si="11"/>
        <v>3928</v>
      </c>
      <c r="F27" s="3">
        <f t="shared" si="11"/>
        <v>0</v>
      </c>
      <c r="G27" s="3">
        <f t="shared" si="11"/>
        <v>39791</v>
      </c>
      <c r="H27" s="3">
        <f t="shared" si="11"/>
        <v>113396</v>
      </c>
      <c r="I27" s="3">
        <f>I490</f>
        <v>6597</v>
      </c>
      <c r="J27" s="3"/>
      <c r="K27" s="3"/>
      <c r="L27" s="3">
        <f t="shared" si="11"/>
        <v>3560.6343999999995</v>
      </c>
      <c r="M27" s="3"/>
      <c r="N27" s="22">
        <v>2025</v>
      </c>
    </row>
    <row r="28" spans="1:16" x14ac:dyDescent="0.25">
      <c r="A28" s="22">
        <v>2026</v>
      </c>
      <c r="J28" s="3"/>
      <c r="K28" s="3"/>
      <c r="L28" s="3"/>
      <c r="M28" s="3"/>
      <c r="N28" s="22">
        <v>2026</v>
      </c>
    </row>
    <row r="29" spans="1:16" ht="12.75" customHeight="1" x14ac:dyDescent="0.25">
      <c r="A29" s="23"/>
      <c r="J29" s="3"/>
      <c r="K29" s="3"/>
      <c r="L29" s="3"/>
      <c r="M29" s="3"/>
    </row>
    <row r="30" spans="1:16" ht="12.75" customHeight="1" x14ac:dyDescent="0.25">
      <c r="A30" s="22" t="str">
        <f>'Olieforbrug, TJ'!A30</f>
        <v>Januar - Februar</v>
      </c>
      <c r="J30" s="3"/>
      <c r="K30" s="3"/>
      <c r="L30" s="3"/>
      <c r="M30" s="3"/>
      <c r="N30" s="22" t="str">
        <f>'Olieforbrug, TJ'!M30</f>
        <v>January - February</v>
      </c>
    </row>
    <row r="31" spans="1:16" x14ac:dyDescent="0.25">
      <c r="A31" s="22">
        <f>'Olieforbrug, TJ'!A31</f>
        <v>2005</v>
      </c>
      <c r="C31" s="3">
        <f>SUM(C219:C220)</f>
        <v>0</v>
      </c>
      <c r="D31" s="3">
        <f t="shared" ref="D31:L31" si="12">SUM(D219:D220)</f>
        <v>34894</v>
      </c>
      <c r="E31" s="3">
        <f t="shared" si="12"/>
        <v>3291</v>
      </c>
      <c r="F31" s="3">
        <f t="shared" si="12"/>
        <v>0</v>
      </c>
      <c r="G31" s="3">
        <f t="shared" si="12"/>
        <v>11881</v>
      </c>
      <c r="H31" s="3">
        <f t="shared" si="12"/>
        <v>43678</v>
      </c>
      <c r="I31" s="3">
        <f>I220</f>
        <v>69075</v>
      </c>
      <c r="J31" s="3"/>
      <c r="K31" s="3"/>
      <c r="L31" s="3">
        <f t="shared" si="12"/>
        <v>1371.4892</v>
      </c>
      <c r="M31" s="3"/>
      <c r="N31" s="22">
        <f>'Olieforbrug, TJ'!M31</f>
        <v>2005</v>
      </c>
      <c r="P31" s="3"/>
    </row>
    <row r="32" spans="1:16" x14ac:dyDescent="0.25">
      <c r="A32" s="22">
        <f>'Olieforbrug, TJ'!A32</f>
        <v>2006</v>
      </c>
      <c r="C32" s="3">
        <f>SUM(C232:C233)</f>
        <v>0</v>
      </c>
      <c r="D32" s="3">
        <f t="shared" ref="D32:L32" si="13">SUM(D232:D233)</f>
        <v>29456</v>
      </c>
      <c r="E32" s="3">
        <f t="shared" si="13"/>
        <v>3022</v>
      </c>
      <c r="F32" s="3">
        <f t="shared" si="13"/>
        <v>0</v>
      </c>
      <c r="G32" s="3">
        <f t="shared" si="13"/>
        <v>12333</v>
      </c>
      <c r="H32" s="3">
        <f t="shared" si="13"/>
        <v>38949</v>
      </c>
      <c r="I32" s="3">
        <f>I233</f>
        <v>95871</v>
      </c>
      <c r="J32" s="3"/>
      <c r="K32" s="3"/>
      <c r="L32" s="3">
        <f t="shared" si="13"/>
        <v>1222.9985999999999</v>
      </c>
      <c r="M32" s="3"/>
      <c r="N32" s="22">
        <f>'Olieforbrug, TJ'!M32</f>
        <v>2006</v>
      </c>
      <c r="P32" s="3"/>
    </row>
    <row r="33" spans="1:16" x14ac:dyDescent="0.25">
      <c r="A33" s="22">
        <f>'Olieforbrug, TJ'!A33</f>
        <v>2007</v>
      </c>
      <c r="C33" s="3">
        <f>SUM(C245:C246)</f>
        <v>0</v>
      </c>
      <c r="D33" s="3">
        <f t="shared" ref="D33:L33" si="14">SUM(D245:D246)</f>
        <v>61696</v>
      </c>
      <c r="E33" s="3">
        <f t="shared" si="14"/>
        <v>2863</v>
      </c>
      <c r="F33" s="3">
        <f t="shared" si="14"/>
        <v>0</v>
      </c>
      <c r="G33" s="3">
        <f t="shared" si="14"/>
        <v>-15712</v>
      </c>
      <c r="H33" s="3">
        <f t="shared" si="14"/>
        <v>43122</v>
      </c>
      <c r="I33" s="3">
        <f>I246</f>
        <v>79216</v>
      </c>
      <c r="J33" s="3"/>
      <c r="K33" s="3"/>
      <c r="L33" s="3">
        <f t="shared" si="14"/>
        <v>1354.0308</v>
      </c>
      <c r="M33" s="3"/>
      <c r="N33" s="22">
        <f>'Olieforbrug, TJ'!M33</f>
        <v>2007</v>
      </c>
      <c r="P33" s="3"/>
    </row>
    <row r="34" spans="1:16" x14ac:dyDescent="0.25">
      <c r="A34" s="22">
        <f>'Olieforbrug, TJ'!A34</f>
        <v>2008</v>
      </c>
      <c r="C34" s="3">
        <f>SUM(C258:C259)</f>
        <v>0</v>
      </c>
      <c r="D34" s="3">
        <f t="shared" ref="D34:L34" si="15">SUM(D258:D259)</f>
        <v>48978</v>
      </c>
      <c r="E34" s="3">
        <f t="shared" si="15"/>
        <v>3916</v>
      </c>
      <c r="F34" s="3">
        <f t="shared" si="15"/>
        <v>0</v>
      </c>
      <c r="G34" s="3">
        <f t="shared" si="15"/>
        <v>-9138</v>
      </c>
      <c r="H34" s="3">
        <f t="shared" si="15"/>
        <v>35901</v>
      </c>
      <c r="I34" s="3">
        <f>I259</f>
        <v>94426</v>
      </c>
      <c r="J34" s="3"/>
      <c r="K34" s="3"/>
      <c r="L34" s="3">
        <f t="shared" si="15"/>
        <v>1127.2914000000001</v>
      </c>
      <c r="M34" s="3"/>
      <c r="N34" s="22">
        <f>'Olieforbrug, TJ'!M34</f>
        <v>2008</v>
      </c>
      <c r="P34" s="3"/>
    </row>
    <row r="35" spans="1:16" x14ac:dyDescent="0.25">
      <c r="A35" s="22">
        <f>'Olieforbrug, TJ'!A35</f>
        <v>2009</v>
      </c>
      <c r="C35" s="3">
        <f>SUM(C271:C272)</f>
        <v>0</v>
      </c>
      <c r="D35" s="3">
        <f t="shared" ref="D35:L35" si="16">SUM(D271:D272)</f>
        <v>2002</v>
      </c>
      <c r="E35" s="3">
        <f t="shared" si="16"/>
        <v>2373</v>
      </c>
      <c r="F35" s="3">
        <f t="shared" si="16"/>
        <v>0</v>
      </c>
      <c r="G35" s="3">
        <f t="shared" si="16"/>
        <v>26916</v>
      </c>
      <c r="H35" s="3">
        <f t="shared" si="16"/>
        <v>26495</v>
      </c>
      <c r="I35" s="3">
        <f>I272</f>
        <v>115841</v>
      </c>
      <c r="J35" s="3"/>
      <c r="K35" s="3"/>
      <c r="L35" s="3">
        <f t="shared" si="16"/>
        <v>831.94299999999998</v>
      </c>
      <c r="M35" s="3"/>
      <c r="N35" s="22">
        <f>'Olieforbrug, TJ'!M35</f>
        <v>2009</v>
      </c>
      <c r="P35" s="3"/>
    </row>
    <row r="36" spans="1:16" x14ac:dyDescent="0.25">
      <c r="A36" s="22">
        <f>'Olieforbrug, TJ'!A36</f>
        <v>2010</v>
      </c>
      <c r="C36" s="3">
        <f>SUM(C284:C285)</f>
        <v>0</v>
      </c>
      <c r="D36" s="3">
        <f t="shared" ref="D36:L36" si="17">SUM(D284:D285)</f>
        <v>4008</v>
      </c>
      <c r="E36" s="3">
        <f t="shared" si="17"/>
        <v>3836</v>
      </c>
      <c r="F36" s="3">
        <f t="shared" si="17"/>
        <v>0</v>
      </c>
      <c r="G36" s="3">
        <f t="shared" si="17"/>
        <v>16869</v>
      </c>
      <c r="H36" s="3">
        <f t="shared" si="17"/>
        <v>17031</v>
      </c>
      <c r="I36" s="3">
        <f>I285</f>
        <v>92792</v>
      </c>
      <c r="J36" s="3"/>
      <c r="K36" s="3"/>
      <c r="L36" s="3">
        <f t="shared" si="17"/>
        <v>534.77339999999992</v>
      </c>
      <c r="M36" s="3"/>
      <c r="N36" s="22">
        <f>'Olieforbrug, TJ'!M36</f>
        <v>2010</v>
      </c>
      <c r="P36" s="3"/>
    </row>
    <row r="37" spans="1:16" x14ac:dyDescent="0.25">
      <c r="A37" s="22">
        <f>'Olieforbrug, TJ'!A37</f>
        <v>2011</v>
      </c>
      <c r="C37" s="3">
        <f>SUM(C297:C298)</f>
        <v>0</v>
      </c>
      <c r="D37" s="3">
        <f t="shared" ref="D37:L37" si="18">SUM(D297:D298)</f>
        <v>31422</v>
      </c>
      <c r="E37" s="3">
        <f t="shared" si="18"/>
        <v>2263</v>
      </c>
      <c r="F37" s="3">
        <f t="shared" si="18"/>
        <v>0</v>
      </c>
      <c r="G37" s="3">
        <f t="shared" si="18"/>
        <v>-10666</v>
      </c>
      <c r="H37" s="3">
        <f t="shared" si="18"/>
        <v>18491</v>
      </c>
      <c r="I37" s="3">
        <f>I298</f>
        <v>61815</v>
      </c>
      <c r="J37" s="3"/>
      <c r="K37" s="3"/>
      <c r="L37" s="3">
        <f t="shared" si="18"/>
        <v>580.61739999999998</v>
      </c>
      <c r="M37" s="3"/>
      <c r="N37" s="22">
        <f>'Olieforbrug, TJ'!M37</f>
        <v>2011</v>
      </c>
      <c r="P37" s="3"/>
    </row>
    <row r="38" spans="1:16" x14ac:dyDescent="0.25">
      <c r="A38" s="22">
        <f>'Olieforbrug, TJ'!A38</f>
        <v>2012</v>
      </c>
      <c r="C38" s="3">
        <f>SUM(C310:C311)</f>
        <v>0</v>
      </c>
      <c r="D38" s="3">
        <f t="shared" ref="D38:L38" si="19">SUM(D310:D311)</f>
        <v>32308</v>
      </c>
      <c r="E38" s="3">
        <f t="shared" si="19"/>
        <v>1956</v>
      </c>
      <c r="F38" s="3">
        <f t="shared" si="19"/>
        <v>0</v>
      </c>
      <c r="G38" s="3">
        <f t="shared" si="19"/>
        <v>993</v>
      </c>
      <c r="H38" s="3">
        <f t="shared" si="19"/>
        <v>31318</v>
      </c>
      <c r="I38" s="3">
        <f>I311</f>
        <v>88297</v>
      </c>
      <c r="J38" s="3"/>
      <c r="K38" s="3"/>
      <c r="L38" s="3">
        <f t="shared" si="19"/>
        <v>983.38519999999994</v>
      </c>
      <c r="M38" s="3"/>
      <c r="N38" s="22">
        <f>'Olieforbrug, TJ'!M38</f>
        <v>2012</v>
      </c>
      <c r="P38" s="3"/>
    </row>
    <row r="39" spans="1:16" x14ac:dyDescent="0.25">
      <c r="A39" s="22">
        <f>'Olieforbrug, TJ'!A39</f>
        <v>2013</v>
      </c>
      <c r="C39" s="3">
        <f>SUM(C323:C324)</f>
        <v>0</v>
      </c>
      <c r="D39" s="3">
        <f t="shared" ref="D39:L39" si="20">SUM(D323:D324)</f>
        <v>31028</v>
      </c>
      <c r="E39" s="3">
        <f t="shared" si="20"/>
        <v>1116</v>
      </c>
      <c r="F39" s="3">
        <f t="shared" si="20"/>
        <v>0</v>
      </c>
      <c r="G39" s="3">
        <f t="shared" si="20"/>
        <v>-6434</v>
      </c>
      <c r="H39" s="3">
        <f t="shared" si="20"/>
        <v>24028</v>
      </c>
      <c r="I39" s="3">
        <f>I324</f>
        <v>71107</v>
      </c>
      <c r="J39" s="3"/>
      <c r="K39" s="3"/>
      <c r="L39" s="3">
        <f t="shared" si="20"/>
        <v>754.47919999999999</v>
      </c>
      <c r="M39" s="3"/>
      <c r="N39" s="22">
        <f>'Olieforbrug, TJ'!M39</f>
        <v>2013</v>
      </c>
      <c r="P39" s="3"/>
    </row>
    <row r="40" spans="1:16" x14ac:dyDescent="0.25">
      <c r="A40" s="22">
        <f>'Olieforbrug, TJ'!A40</f>
        <v>2014</v>
      </c>
      <c r="C40" s="3">
        <f>SUM(C336:C337)</f>
        <v>0</v>
      </c>
      <c r="D40" s="3">
        <f t="shared" ref="D40:L40" si="21">SUM(D336:D337)</f>
        <v>33727</v>
      </c>
      <c r="E40" s="3">
        <f t="shared" si="21"/>
        <v>758</v>
      </c>
      <c r="F40" s="3">
        <f t="shared" si="21"/>
        <v>0</v>
      </c>
      <c r="G40" s="3">
        <f t="shared" si="21"/>
        <v>-5255</v>
      </c>
      <c r="H40" s="3">
        <f t="shared" si="21"/>
        <v>27752</v>
      </c>
      <c r="I40" s="3">
        <f>I337</f>
        <v>57493</v>
      </c>
      <c r="J40" s="3"/>
      <c r="K40" s="3"/>
      <c r="L40" s="3">
        <f t="shared" si="21"/>
        <v>871.41279999999995</v>
      </c>
      <c r="M40" s="3"/>
      <c r="N40" s="22">
        <f>'Olieforbrug, TJ'!M40</f>
        <v>2014</v>
      </c>
      <c r="P40" s="3"/>
    </row>
    <row r="41" spans="1:16" x14ac:dyDescent="0.25">
      <c r="A41" s="22">
        <f>'Olieforbrug, TJ'!A41</f>
        <v>2015</v>
      </c>
      <c r="C41" s="3">
        <f>SUM(C349:C350)</f>
        <v>0</v>
      </c>
      <c r="D41" s="3">
        <f t="shared" ref="D41:L41" si="22">SUM(D349:D350)</f>
        <v>33705</v>
      </c>
      <c r="E41" s="3">
        <f t="shared" si="22"/>
        <v>500</v>
      </c>
      <c r="F41" s="3">
        <f t="shared" si="22"/>
        <v>0</v>
      </c>
      <c r="G41" s="3">
        <f t="shared" si="22"/>
        <v>-6649</v>
      </c>
      <c r="H41" s="3">
        <f t="shared" si="22"/>
        <v>26476</v>
      </c>
      <c r="I41" s="3">
        <f>I350</f>
        <v>136052</v>
      </c>
      <c r="J41" s="3"/>
      <c r="K41" s="3"/>
      <c r="L41" s="3">
        <f t="shared" si="22"/>
        <v>831.3463999999999</v>
      </c>
      <c r="M41" s="3"/>
      <c r="N41" s="22">
        <f>'Olieforbrug, TJ'!M41</f>
        <v>2015</v>
      </c>
      <c r="P41" s="3"/>
    </row>
    <row r="42" spans="1:16" x14ac:dyDescent="0.25">
      <c r="A42" s="22">
        <f>'Olieforbrug, TJ'!A42</f>
        <v>2016</v>
      </c>
      <c r="C42" s="3">
        <f>SUM(C362:C363)</f>
        <v>0</v>
      </c>
      <c r="D42" s="3">
        <f t="shared" ref="D42:L42" si="23">SUM(D362:D363)</f>
        <v>75272</v>
      </c>
      <c r="E42" s="3">
        <f t="shared" si="23"/>
        <v>360</v>
      </c>
      <c r="F42" s="3">
        <f t="shared" si="23"/>
        <v>0</v>
      </c>
      <c r="G42" s="3">
        <f t="shared" si="23"/>
        <v>-41987</v>
      </c>
      <c r="H42" s="3">
        <f t="shared" si="23"/>
        <v>32923</v>
      </c>
      <c r="I42" s="3">
        <f>I363</f>
        <v>135933</v>
      </c>
      <c r="J42" s="3"/>
      <c r="K42" s="3"/>
      <c r="L42" s="3">
        <f t="shared" si="23"/>
        <v>1033.7821999999999</v>
      </c>
      <c r="M42" s="3"/>
      <c r="N42" s="22">
        <f>'Olieforbrug, TJ'!M42</f>
        <v>2016</v>
      </c>
      <c r="P42" s="3"/>
    </row>
    <row r="43" spans="1:16" x14ac:dyDescent="0.25">
      <c r="A43" s="22">
        <f>'Olieforbrug, TJ'!A43</f>
        <v>2017</v>
      </c>
      <c r="C43" s="3">
        <f>SUM(C375:C376)</f>
        <v>0</v>
      </c>
      <c r="D43" s="3">
        <f t="shared" ref="D43:L43" si="24">SUM(D375:D376)</f>
        <v>23083</v>
      </c>
      <c r="E43" s="3">
        <f t="shared" si="24"/>
        <v>457</v>
      </c>
      <c r="F43" s="3">
        <f t="shared" si="24"/>
        <v>0</v>
      </c>
      <c r="G43" s="3">
        <f t="shared" si="24"/>
        <v>14113</v>
      </c>
      <c r="H43" s="3">
        <f t="shared" si="24"/>
        <v>36739</v>
      </c>
      <c r="I43" s="3">
        <f>I376</f>
        <v>79649</v>
      </c>
      <c r="J43" s="3"/>
      <c r="K43" s="3"/>
      <c r="L43" s="3">
        <f t="shared" si="24"/>
        <v>1153.6046000000001</v>
      </c>
      <c r="M43" s="3"/>
      <c r="N43" s="22">
        <f>'Olieforbrug, TJ'!M43</f>
        <v>2017</v>
      </c>
      <c r="P43" s="3"/>
    </row>
    <row r="44" spans="1:16" x14ac:dyDescent="0.25">
      <c r="A44" s="22">
        <f>'Olieforbrug, TJ'!A44</f>
        <v>2018</v>
      </c>
      <c r="C44" s="3">
        <f>SUM(C388:C389)</f>
        <v>0</v>
      </c>
      <c r="D44" s="3">
        <f t="shared" ref="D44:L44" si="25">SUM(D388:D389)</f>
        <v>58901</v>
      </c>
      <c r="E44" s="3">
        <f t="shared" si="25"/>
        <v>215</v>
      </c>
      <c r="F44" s="3">
        <f t="shared" si="25"/>
        <v>0</v>
      </c>
      <c r="G44" s="3">
        <f t="shared" si="25"/>
        <v>-30351</v>
      </c>
      <c r="H44" s="3">
        <f t="shared" si="25"/>
        <v>28335</v>
      </c>
      <c r="I44" s="3">
        <f>I389</f>
        <v>97489</v>
      </c>
      <c r="J44" s="3"/>
      <c r="K44" s="3"/>
      <c r="L44" s="3">
        <f t="shared" si="25"/>
        <v>889.71899999999994</v>
      </c>
      <c r="M44" s="3"/>
      <c r="N44" s="22">
        <f>'Olieforbrug, TJ'!M44</f>
        <v>2018</v>
      </c>
      <c r="P44" s="3"/>
    </row>
    <row r="45" spans="1:16" x14ac:dyDescent="0.25">
      <c r="A45" s="22">
        <f>'Olieforbrug, TJ'!A45</f>
        <v>2019</v>
      </c>
      <c r="C45" s="3">
        <f>SUM(C401:C402)</f>
        <v>0</v>
      </c>
      <c r="D45" s="3">
        <f t="shared" ref="D45:H45" si="26">SUM(D401:D402)</f>
        <v>122550</v>
      </c>
      <c r="E45" s="3">
        <f t="shared" si="26"/>
        <v>0</v>
      </c>
      <c r="F45" s="3">
        <f t="shared" si="26"/>
        <v>0</v>
      </c>
      <c r="G45" s="3">
        <f t="shared" si="26"/>
        <v>-85993</v>
      </c>
      <c r="H45" s="3">
        <f t="shared" si="26"/>
        <v>36557</v>
      </c>
      <c r="I45" s="3">
        <f>I402</f>
        <v>120237</v>
      </c>
      <c r="J45" s="3"/>
      <c r="K45" s="3"/>
      <c r="L45" s="3">
        <f>SUM(L401:L402)</f>
        <v>1147.8897999999999</v>
      </c>
      <c r="M45" s="3"/>
      <c r="N45" s="22">
        <f>'Olieforbrug, TJ'!M45</f>
        <v>2019</v>
      </c>
      <c r="P45" s="3"/>
    </row>
    <row r="46" spans="1:16" x14ac:dyDescent="0.25">
      <c r="A46" s="22">
        <f>'Olieforbrug, TJ'!A46</f>
        <v>2020</v>
      </c>
      <c r="C46" s="3">
        <f>SUM(C414:C415)</f>
        <v>0</v>
      </c>
      <c r="D46" s="3">
        <f t="shared" ref="D46:L46" si="27">SUM(D414:D415)</f>
        <v>95108</v>
      </c>
      <c r="E46" s="3">
        <f t="shared" si="27"/>
        <v>9</v>
      </c>
      <c r="F46" s="3">
        <f t="shared" si="27"/>
        <v>0</v>
      </c>
      <c r="G46" s="3">
        <f t="shared" si="27"/>
        <v>-52749</v>
      </c>
      <c r="H46" s="3">
        <f t="shared" si="27"/>
        <v>42350</v>
      </c>
      <c r="I46" s="3">
        <f>I415</f>
        <v>113116</v>
      </c>
      <c r="J46" s="3"/>
      <c r="K46" s="3"/>
      <c r="L46" s="3">
        <f t="shared" si="27"/>
        <v>1329.79</v>
      </c>
      <c r="M46" s="3"/>
      <c r="N46" s="22">
        <f>'Olieforbrug, TJ'!M46</f>
        <v>2020</v>
      </c>
      <c r="P46" s="3"/>
    </row>
    <row r="47" spans="1:16" x14ac:dyDescent="0.25">
      <c r="A47" s="22">
        <f>'Olieforbrug, TJ'!A47</f>
        <v>2021</v>
      </c>
      <c r="C47" s="3">
        <f>SUM(C427:C428)</f>
        <v>0</v>
      </c>
      <c r="D47" s="3">
        <f t="shared" ref="D47:L47" si="28">SUM(D427:D428)</f>
        <v>76952</v>
      </c>
      <c r="E47" s="3">
        <f t="shared" si="28"/>
        <v>0</v>
      </c>
      <c r="F47" s="3">
        <f t="shared" si="28"/>
        <v>0</v>
      </c>
      <c r="G47" s="3">
        <f t="shared" si="28"/>
        <v>-42809</v>
      </c>
      <c r="H47" s="3">
        <f t="shared" si="28"/>
        <v>34143</v>
      </c>
      <c r="I47" s="3">
        <f>I428</f>
        <v>76565</v>
      </c>
      <c r="J47" s="3"/>
      <c r="K47" s="3"/>
      <c r="L47" s="3">
        <f t="shared" si="28"/>
        <v>1072.0901999999999</v>
      </c>
      <c r="M47" s="3"/>
      <c r="N47" s="22">
        <f>'Olieforbrug, TJ'!M47</f>
        <v>2021</v>
      </c>
      <c r="P47" s="3"/>
    </row>
    <row r="48" spans="1:16" x14ac:dyDescent="0.25">
      <c r="A48" s="22">
        <f>'Olieforbrug, TJ'!A48</f>
        <v>2022</v>
      </c>
      <c r="C48" s="3">
        <f>SUM(C440:C441)</f>
        <v>0</v>
      </c>
      <c r="D48" s="3">
        <f t="shared" ref="D48:L48" si="29">SUM(D440:D441)</f>
        <v>58127</v>
      </c>
      <c r="E48" s="3">
        <f t="shared" si="29"/>
        <v>0</v>
      </c>
      <c r="F48" s="3">
        <f t="shared" si="29"/>
        <v>0</v>
      </c>
      <c r="G48" s="3">
        <f t="shared" si="29"/>
        <v>-1234</v>
      </c>
      <c r="H48" s="3">
        <f t="shared" si="29"/>
        <v>56893</v>
      </c>
      <c r="I48" s="3">
        <f>I441</f>
        <v>55783</v>
      </c>
      <c r="J48" s="3"/>
      <c r="K48" s="3"/>
      <c r="L48" s="3">
        <f t="shared" si="29"/>
        <v>1786.4402</v>
      </c>
      <c r="M48" s="3"/>
      <c r="N48" s="22">
        <f>'Olieforbrug, TJ'!M48</f>
        <v>2022</v>
      </c>
      <c r="P48" s="3"/>
    </row>
    <row r="49" spans="1:16" x14ac:dyDescent="0.25">
      <c r="A49" s="22">
        <f>'Olieforbrug, TJ'!A49</f>
        <v>2023</v>
      </c>
      <c r="C49" s="3">
        <f>SUM(C453:C454)</f>
        <v>0</v>
      </c>
      <c r="D49" s="3">
        <f t="shared" ref="D49:L49" si="30">SUM(D453:D454)</f>
        <v>31145</v>
      </c>
      <c r="E49" s="3">
        <f t="shared" si="30"/>
        <v>0</v>
      </c>
      <c r="F49" s="3">
        <f t="shared" si="30"/>
        <v>0</v>
      </c>
      <c r="G49" s="3">
        <f t="shared" si="30"/>
        <v>12195</v>
      </c>
      <c r="H49" s="3">
        <f t="shared" si="30"/>
        <v>22193</v>
      </c>
      <c r="I49" s="3">
        <f>I454</f>
        <v>33261</v>
      </c>
      <c r="J49" s="3"/>
      <c r="K49" s="3"/>
      <c r="L49" s="3">
        <f t="shared" si="30"/>
        <v>696.86020000000008</v>
      </c>
      <c r="M49" s="3"/>
      <c r="N49" s="22">
        <f>'Olieforbrug, TJ'!M49</f>
        <v>2023</v>
      </c>
      <c r="P49" s="3"/>
    </row>
    <row r="50" spans="1:16" x14ac:dyDescent="0.25">
      <c r="A50" s="22">
        <f>'Olieforbrug, TJ'!A50</f>
        <v>2024</v>
      </c>
      <c r="C50" s="3">
        <f>SUM(C466:C467)</f>
        <v>0</v>
      </c>
      <c r="D50" s="3">
        <f t="shared" ref="D50:L50" si="31">SUM(D466:D467)</f>
        <v>29629</v>
      </c>
      <c r="E50" s="3">
        <f t="shared" si="31"/>
        <v>3898</v>
      </c>
      <c r="F50" s="3">
        <f t="shared" si="31"/>
        <v>0</v>
      </c>
      <c r="G50" s="3">
        <f t="shared" si="31"/>
        <v>-10734</v>
      </c>
      <c r="H50" s="3">
        <f t="shared" si="31"/>
        <v>14997</v>
      </c>
      <c r="I50" s="3">
        <f>I467</f>
        <v>58734</v>
      </c>
      <c r="J50" s="3"/>
      <c r="K50" s="3"/>
      <c r="L50" s="3">
        <f t="shared" si="31"/>
        <v>470.9058</v>
      </c>
      <c r="M50" s="3"/>
      <c r="N50" s="22">
        <f>'Olieforbrug, TJ'!M50</f>
        <v>2024</v>
      </c>
      <c r="P50" s="3"/>
    </row>
    <row r="51" spans="1:16" x14ac:dyDescent="0.25">
      <c r="A51" s="22">
        <f>'Olieforbrug, TJ'!A51</f>
        <v>2025</v>
      </c>
      <c r="C51" s="3">
        <f>SUM(C479:C480)</f>
        <v>0</v>
      </c>
      <c r="D51" s="3">
        <f t="shared" ref="D51:L51" si="32">SUM(D479:D480)</f>
        <v>30507</v>
      </c>
      <c r="E51" s="3">
        <f t="shared" si="32"/>
        <v>3928</v>
      </c>
      <c r="F51" s="3">
        <f t="shared" si="32"/>
        <v>0</v>
      </c>
      <c r="G51" s="3">
        <f t="shared" si="32"/>
        <v>-15654</v>
      </c>
      <c r="H51" s="3">
        <f t="shared" si="32"/>
        <v>11026</v>
      </c>
      <c r="I51" s="3">
        <f>I480</f>
        <v>62042</v>
      </c>
      <c r="J51" s="3"/>
      <c r="K51" s="3"/>
      <c r="L51" s="3">
        <f t="shared" si="32"/>
        <v>346.21639999999996</v>
      </c>
      <c r="M51" s="3"/>
      <c r="N51" s="22">
        <f>'Olieforbrug, TJ'!M51</f>
        <v>2025</v>
      </c>
      <c r="P51" s="3"/>
    </row>
    <row r="52" spans="1:16" x14ac:dyDescent="0.25">
      <c r="A52" s="22">
        <f>'Olieforbrug, TJ'!A52</f>
        <v>2026</v>
      </c>
      <c r="C52" s="3">
        <f>SUM(C492:C493)</f>
        <v>0</v>
      </c>
      <c r="D52" s="3">
        <f t="shared" ref="D52:L52" si="33">SUM(D492:D493)</f>
        <v>19225</v>
      </c>
      <c r="E52" s="3">
        <f t="shared" si="33"/>
        <v>0</v>
      </c>
      <c r="F52" s="3">
        <f t="shared" si="33"/>
        <v>0</v>
      </c>
      <c r="G52" s="3">
        <f t="shared" si="33"/>
        <v>-3030</v>
      </c>
      <c r="H52" s="3">
        <f t="shared" si="33"/>
        <v>16195</v>
      </c>
      <c r="I52" s="3">
        <f>I493</f>
        <v>9627</v>
      </c>
      <c r="J52" s="3"/>
      <c r="K52" s="3"/>
      <c r="L52" s="3">
        <f t="shared" si="33"/>
        <v>508.52300000000002</v>
      </c>
      <c r="M52" s="3"/>
      <c r="N52" s="22">
        <f>'Olieforbrug, TJ'!M52</f>
        <v>2026</v>
      </c>
      <c r="P52" s="3"/>
    </row>
    <row r="53" spans="1:16" x14ac:dyDescent="0.25">
      <c r="A53" s="22"/>
      <c r="H53" s="51"/>
      <c r="J53" s="3"/>
      <c r="K53" s="3"/>
      <c r="L53" s="3"/>
      <c r="M53" s="3"/>
      <c r="N53" s="22"/>
    </row>
    <row r="54" spans="1:16" ht="13.8" thickBot="1" x14ac:dyDescent="0.3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x14ac:dyDescent="0.25">
      <c r="A55" s="23" t="s">
        <v>40</v>
      </c>
      <c r="C55" s="3">
        <v>0</v>
      </c>
      <c r="D55" s="3">
        <v>60500</v>
      </c>
      <c r="E55" s="3">
        <v>4706</v>
      </c>
      <c r="F55" s="3">
        <v>0</v>
      </c>
      <c r="G55" s="3">
        <v>-1078</v>
      </c>
      <c r="H55" s="3">
        <v>57953</v>
      </c>
      <c r="I55" s="3">
        <v>82034</v>
      </c>
      <c r="L55" s="3">
        <v>1819.7242000000001</v>
      </c>
      <c r="N55" s="26" t="s">
        <v>61</v>
      </c>
    </row>
    <row r="56" spans="1:16" x14ac:dyDescent="0.25">
      <c r="A56" s="23" t="s">
        <v>41</v>
      </c>
      <c r="C56" s="3">
        <v>0</v>
      </c>
      <c r="D56" s="3">
        <v>90045</v>
      </c>
      <c r="E56" s="3">
        <v>615</v>
      </c>
      <c r="F56" s="3">
        <v>0</v>
      </c>
      <c r="G56" s="3">
        <v>-20425</v>
      </c>
      <c r="H56" s="3">
        <v>68969</v>
      </c>
      <c r="I56" s="3">
        <v>102459</v>
      </c>
      <c r="L56" s="3">
        <v>2165.6265999999996</v>
      </c>
      <c r="N56" s="26" t="s">
        <v>62</v>
      </c>
    </row>
    <row r="57" spans="1:16" x14ac:dyDescent="0.25">
      <c r="A57" s="23" t="s">
        <v>42</v>
      </c>
      <c r="C57" s="3">
        <v>0</v>
      </c>
      <c r="D57" s="3">
        <v>68169</v>
      </c>
      <c r="E57" s="3">
        <v>2537</v>
      </c>
      <c r="F57" s="3">
        <v>0</v>
      </c>
      <c r="G57" s="3">
        <v>2997</v>
      </c>
      <c r="H57" s="3">
        <v>68804</v>
      </c>
      <c r="I57" s="3">
        <v>99462</v>
      </c>
      <c r="L57" s="3">
        <v>2314.3997999999997</v>
      </c>
      <c r="N57" s="26" t="s">
        <v>63</v>
      </c>
    </row>
    <row r="58" spans="1:16" x14ac:dyDescent="0.25">
      <c r="A58" s="23" t="s">
        <v>43</v>
      </c>
      <c r="C58" s="3">
        <v>0</v>
      </c>
      <c r="D58" s="3">
        <v>78880</v>
      </c>
      <c r="E58" s="3">
        <v>12341</v>
      </c>
      <c r="F58" s="3">
        <v>0</v>
      </c>
      <c r="G58" s="3">
        <v>-8742</v>
      </c>
      <c r="H58" s="3">
        <v>61751</v>
      </c>
      <c r="I58" s="3">
        <v>108204</v>
      </c>
      <c r="L58" s="3">
        <v>1938.9813999999999</v>
      </c>
      <c r="N58" s="26" t="s">
        <v>64</v>
      </c>
    </row>
    <row r="59" spans="1:16" x14ac:dyDescent="0.25">
      <c r="A59" s="23"/>
      <c r="L59" s="3"/>
    </row>
    <row r="60" spans="1:16" x14ac:dyDescent="0.25">
      <c r="A60" s="23" t="s">
        <v>44</v>
      </c>
      <c r="C60" s="3">
        <v>0</v>
      </c>
      <c r="D60" s="3">
        <v>67908</v>
      </c>
      <c r="E60" s="3">
        <v>3990</v>
      </c>
      <c r="F60" s="3">
        <v>0</v>
      </c>
      <c r="G60" s="3">
        <v>-9348</v>
      </c>
      <c r="H60" s="3">
        <v>54752</v>
      </c>
      <c r="I60" s="3">
        <v>117552</v>
      </c>
      <c r="L60" s="3">
        <v>1719.2127999999998</v>
      </c>
      <c r="N60" s="26" t="s">
        <v>81</v>
      </c>
    </row>
    <row r="61" spans="1:16" x14ac:dyDescent="0.25">
      <c r="A61" s="23" t="s">
        <v>45</v>
      </c>
      <c r="C61" s="3">
        <v>0</v>
      </c>
      <c r="D61" s="3">
        <v>98398</v>
      </c>
      <c r="E61" s="3">
        <v>808</v>
      </c>
      <c r="F61" s="3">
        <v>0</v>
      </c>
      <c r="G61" s="3">
        <v>-26249</v>
      </c>
      <c r="H61" s="3">
        <v>71251</v>
      </c>
      <c r="I61" s="3">
        <v>143801</v>
      </c>
      <c r="L61" s="3">
        <v>2237.2813999999998</v>
      </c>
      <c r="N61" s="26" t="s">
        <v>82</v>
      </c>
    </row>
    <row r="62" spans="1:16" x14ac:dyDescent="0.25">
      <c r="A62" s="23" t="s">
        <v>46</v>
      </c>
      <c r="C62" s="3">
        <v>0</v>
      </c>
      <c r="D62" s="3">
        <v>30531</v>
      </c>
      <c r="E62" s="3">
        <v>2573</v>
      </c>
      <c r="F62" s="3">
        <v>0</v>
      </c>
      <c r="G62" s="3">
        <v>34172</v>
      </c>
      <c r="H62" s="3">
        <v>65147</v>
      </c>
      <c r="I62" s="3">
        <v>109629</v>
      </c>
      <c r="L62" s="3">
        <v>2045.6158</v>
      </c>
      <c r="N62" s="26" t="s">
        <v>83</v>
      </c>
    </row>
    <row r="63" spans="1:16" x14ac:dyDescent="0.25">
      <c r="A63" s="23" t="s">
        <v>47</v>
      </c>
      <c r="C63" s="3">
        <v>0</v>
      </c>
      <c r="D63" s="3">
        <v>43654</v>
      </c>
      <c r="E63" s="3">
        <v>8196</v>
      </c>
      <c r="F63" s="3">
        <v>0</v>
      </c>
      <c r="G63" s="3">
        <v>46125</v>
      </c>
      <c r="H63" s="3">
        <v>78391</v>
      </c>
      <c r="I63" s="3">
        <v>63504</v>
      </c>
      <c r="L63" s="3">
        <v>2461.4773999999998</v>
      </c>
      <c r="N63" s="26" t="s">
        <v>84</v>
      </c>
    </row>
    <row r="64" spans="1:16" x14ac:dyDescent="0.25">
      <c r="A64" s="23"/>
      <c r="L64" s="3"/>
    </row>
    <row r="65" spans="1:14" x14ac:dyDescent="0.25">
      <c r="A65" s="23" t="s">
        <v>48</v>
      </c>
      <c r="C65" s="3">
        <v>0</v>
      </c>
      <c r="D65" s="3">
        <v>91663</v>
      </c>
      <c r="E65" s="3">
        <v>3493</v>
      </c>
      <c r="F65" s="3">
        <v>0</v>
      </c>
      <c r="G65" s="3">
        <v>-21058</v>
      </c>
      <c r="H65" s="3">
        <v>67103</v>
      </c>
      <c r="I65" s="3">
        <v>84562</v>
      </c>
      <c r="L65" s="3">
        <v>2107.0342000000001</v>
      </c>
      <c r="N65" s="26" t="s">
        <v>85</v>
      </c>
    </row>
    <row r="66" spans="1:14" x14ac:dyDescent="0.25">
      <c r="A66" s="23" t="s">
        <v>49</v>
      </c>
      <c r="C66" s="3">
        <v>0</v>
      </c>
      <c r="D66" s="3">
        <v>79907</v>
      </c>
      <c r="E66" s="3">
        <v>288</v>
      </c>
      <c r="F66" s="3">
        <v>0</v>
      </c>
      <c r="G66" s="3">
        <v>-5589</v>
      </c>
      <c r="H66" s="3">
        <v>74046</v>
      </c>
      <c r="I66" s="3">
        <v>90151</v>
      </c>
      <c r="L66" s="3">
        <v>2325.0443999999998</v>
      </c>
      <c r="N66" s="26" t="s">
        <v>86</v>
      </c>
    </row>
    <row r="67" spans="1:14" x14ac:dyDescent="0.25">
      <c r="A67" s="23" t="s">
        <v>50</v>
      </c>
      <c r="C67" s="3">
        <v>0</v>
      </c>
      <c r="D67" s="3">
        <v>85335</v>
      </c>
      <c r="E67" s="3">
        <v>2414</v>
      </c>
      <c r="F67" s="3">
        <v>0</v>
      </c>
      <c r="G67" s="3">
        <v>-4443</v>
      </c>
      <c r="H67" s="3">
        <v>78325</v>
      </c>
      <c r="I67" s="3">
        <v>94594</v>
      </c>
      <c r="L67" s="3">
        <v>2459.4049999999997</v>
      </c>
      <c r="N67" s="26" t="s">
        <v>87</v>
      </c>
    </row>
    <row r="68" spans="1:14" x14ac:dyDescent="0.25">
      <c r="A68" s="23" t="s">
        <v>51</v>
      </c>
      <c r="C68" s="3">
        <v>0</v>
      </c>
      <c r="D68" s="3">
        <v>69807</v>
      </c>
      <c r="E68" s="3">
        <v>6835</v>
      </c>
      <c r="F68" s="3">
        <v>0</v>
      </c>
      <c r="G68" s="3">
        <v>9306</v>
      </c>
      <c r="H68" s="3">
        <v>72217</v>
      </c>
      <c r="I68" s="3">
        <v>85288</v>
      </c>
      <c r="L68" s="3">
        <v>2267.6137999999996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0</v>
      </c>
      <c r="D70" s="3">
        <v>90178</v>
      </c>
      <c r="E70" s="3">
        <v>5135</v>
      </c>
      <c r="F70" s="3">
        <v>0</v>
      </c>
      <c r="G70" s="3">
        <v>-28927</v>
      </c>
      <c r="H70" s="3">
        <v>56080</v>
      </c>
      <c r="I70" s="3">
        <v>114215</v>
      </c>
      <c r="L70" s="3">
        <v>1760.912</v>
      </c>
      <c r="N70" s="26" t="s">
        <v>89</v>
      </c>
    </row>
    <row r="71" spans="1:14" x14ac:dyDescent="0.25">
      <c r="A71" s="23" t="s">
        <v>53</v>
      </c>
      <c r="C71" s="3">
        <v>0</v>
      </c>
      <c r="D71" s="3">
        <v>43935</v>
      </c>
      <c r="E71" s="3">
        <v>1450</v>
      </c>
      <c r="F71" s="3">
        <v>0</v>
      </c>
      <c r="G71" s="3">
        <v>17553</v>
      </c>
      <c r="H71" s="3">
        <v>60036</v>
      </c>
      <c r="I71" s="3">
        <v>96662</v>
      </c>
      <c r="L71" s="3">
        <v>1885.1304</v>
      </c>
      <c r="N71" s="26" t="s">
        <v>90</v>
      </c>
    </row>
    <row r="72" spans="1:14" x14ac:dyDescent="0.25">
      <c r="A72" s="23" t="s">
        <v>54</v>
      </c>
      <c r="C72" s="3">
        <v>0</v>
      </c>
      <c r="D72" s="3">
        <v>100509</v>
      </c>
      <c r="E72" s="3">
        <v>3532</v>
      </c>
      <c r="F72" s="3">
        <v>0</v>
      </c>
      <c r="G72" s="3">
        <v>-45651</v>
      </c>
      <c r="H72" s="3">
        <v>51324</v>
      </c>
      <c r="I72" s="3">
        <v>142313</v>
      </c>
      <c r="L72" s="3">
        <v>1611.5735999999997</v>
      </c>
      <c r="N72" s="26" t="s">
        <v>91</v>
      </c>
    </row>
    <row r="73" spans="1:14" x14ac:dyDescent="0.25">
      <c r="A73" s="23" t="s">
        <v>55</v>
      </c>
      <c r="C73" s="3">
        <v>0</v>
      </c>
      <c r="D73" s="3">
        <v>59684</v>
      </c>
      <c r="E73" s="3">
        <v>5365</v>
      </c>
      <c r="F73" s="3">
        <v>0</v>
      </c>
      <c r="G73" s="3">
        <v>-444</v>
      </c>
      <c r="H73" s="3">
        <v>52872</v>
      </c>
      <c r="I73" s="3">
        <v>142757</v>
      </c>
      <c r="L73" s="3">
        <v>1660.1807999999999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0</v>
      </c>
      <c r="D75" s="3">
        <v>31278</v>
      </c>
      <c r="E75" s="3">
        <v>2881</v>
      </c>
      <c r="F75" s="3">
        <v>0</v>
      </c>
      <c r="G75" s="3">
        <v>8671</v>
      </c>
      <c r="H75" s="3">
        <v>37019</v>
      </c>
      <c r="I75" s="3">
        <v>134086</v>
      </c>
      <c r="L75" s="3">
        <v>1162.3966</v>
      </c>
      <c r="N75" s="26" t="s">
        <v>93</v>
      </c>
    </row>
    <row r="76" spans="1:14" x14ac:dyDescent="0.25">
      <c r="A76" s="23" t="s">
        <v>57</v>
      </c>
      <c r="C76" s="3">
        <v>0</v>
      </c>
      <c r="D76" s="3">
        <v>49728</v>
      </c>
      <c r="E76" s="3">
        <v>481</v>
      </c>
      <c r="F76" s="3">
        <v>0</v>
      </c>
      <c r="G76" s="3">
        <v>-4963</v>
      </c>
      <c r="H76" s="3">
        <v>44082</v>
      </c>
      <c r="I76" s="3">
        <v>139049</v>
      </c>
      <c r="L76" s="3">
        <v>1384.1748000000002</v>
      </c>
      <c r="N76" s="26" t="s">
        <v>94</v>
      </c>
    </row>
    <row r="77" spans="1:14" x14ac:dyDescent="0.25">
      <c r="A77" s="23" t="s">
        <v>58</v>
      </c>
      <c r="C77" s="3">
        <v>0</v>
      </c>
      <c r="D77" s="3">
        <v>52432</v>
      </c>
      <c r="E77" s="3">
        <v>2993</v>
      </c>
      <c r="F77" s="3">
        <v>0</v>
      </c>
      <c r="G77" s="3">
        <v>3892</v>
      </c>
      <c r="H77" s="3">
        <v>53587</v>
      </c>
      <c r="I77" s="3">
        <v>135157</v>
      </c>
      <c r="L77" s="3">
        <v>1682.6317999999999</v>
      </c>
      <c r="N77" s="26" t="s">
        <v>95</v>
      </c>
    </row>
    <row r="78" spans="1:14" x14ac:dyDescent="0.25">
      <c r="A78" s="23" t="s">
        <v>96</v>
      </c>
      <c r="C78" s="3">
        <v>0</v>
      </c>
      <c r="D78" s="3">
        <v>30369</v>
      </c>
      <c r="E78" s="3">
        <v>5614</v>
      </c>
      <c r="F78" s="3">
        <v>0</v>
      </c>
      <c r="G78" s="3">
        <v>25496</v>
      </c>
      <c r="H78" s="3">
        <v>50649</v>
      </c>
      <c r="I78" s="3">
        <v>109661</v>
      </c>
      <c r="L78" s="3">
        <v>1590.3786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0</v>
      </c>
      <c r="D80" s="3">
        <v>5964</v>
      </c>
      <c r="E80" s="3">
        <v>4901</v>
      </c>
      <c r="F80" s="3">
        <v>0</v>
      </c>
      <c r="G80" s="3">
        <v>25587</v>
      </c>
      <c r="H80" s="3">
        <v>26640</v>
      </c>
      <c r="I80" s="3">
        <v>84074</v>
      </c>
      <c r="L80" s="3">
        <v>836.49599999999987</v>
      </c>
      <c r="N80" s="26" t="s">
        <v>99</v>
      </c>
    </row>
    <row r="81" spans="1:14" x14ac:dyDescent="0.25">
      <c r="A81" s="32" t="s">
        <v>114</v>
      </c>
      <c r="C81" s="3">
        <v>0</v>
      </c>
      <c r="D81" s="3">
        <v>49</v>
      </c>
      <c r="E81" s="3">
        <v>938</v>
      </c>
      <c r="F81" s="3">
        <v>0</v>
      </c>
      <c r="G81" s="3">
        <v>47895</v>
      </c>
      <c r="H81" s="3">
        <v>46989</v>
      </c>
      <c r="I81" s="3">
        <v>36179</v>
      </c>
      <c r="J81" s="3"/>
      <c r="K81" s="3"/>
      <c r="L81" s="3">
        <v>1475.4546</v>
      </c>
      <c r="N81" s="26" t="s">
        <v>126</v>
      </c>
    </row>
    <row r="82" spans="1:14" ht="12.75" customHeight="1" x14ac:dyDescent="0.25">
      <c r="A82" s="32" t="s">
        <v>127</v>
      </c>
      <c r="C82" s="3">
        <v>0</v>
      </c>
      <c r="D82" s="3">
        <v>54301</v>
      </c>
      <c r="E82" s="3">
        <v>2044</v>
      </c>
      <c r="F82" s="3">
        <v>0</v>
      </c>
      <c r="G82" s="3">
        <v>-13574</v>
      </c>
      <c r="H82" s="3">
        <v>38670</v>
      </c>
      <c r="I82" s="3">
        <v>49753</v>
      </c>
      <c r="J82" s="3"/>
      <c r="K82" s="3"/>
      <c r="L82" s="3">
        <v>1214.2379999999998</v>
      </c>
      <c r="N82" s="26" t="s">
        <v>128</v>
      </c>
    </row>
    <row r="83" spans="1:14" ht="12.75" customHeight="1" x14ac:dyDescent="0.25">
      <c r="A83" s="32" t="s">
        <v>132</v>
      </c>
      <c r="C83" s="3">
        <v>0</v>
      </c>
      <c r="D83" s="3">
        <v>58943</v>
      </c>
      <c r="E83" s="3">
        <v>4966</v>
      </c>
      <c r="F83" s="3">
        <v>0</v>
      </c>
      <c r="G83" s="3">
        <v>-1396</v>
      </c>
      <c r="H83" s="3">
        <v>52582</v>
      </c>
      <c r="I83" s="3">
        <v>51149</v>
      </c>
      <c r="J83" s="3"/>
      <c r="K83" s="3"/>
      <c r="L83" s="3">
        <v>1651.0748000000001</v>
      </c>
      <c r="N83" s="26" t="s">
        <v>133</v>
      </c>
    </row>
    <row r="84" spans="1:14" ht="12.75" customHeight="1" x14ac:dyDescent="0.25">
      <c r="A84" s="32"/>
      <c r="J84" s="3"/>
      <c r="K84" s="3"/>
      <c r="L84" s="3"/>
      <c r="N84" s="26"/>
    </row>
    <row r="85" spans="1:14" ht="12.75" customHeight="1" x14ac:dyDescent="0.25">
      <c r="A85" s="32" t="s">
        <v>134</v>
      </c>
      <c r="C85" s="3">
        <v>0</v>
      </c>
      <c r="D85" s="3">
        <v>31524</v>
      </c>
      <c r="E85" s="3">
        <v>3040</v>
      </c>
      <c r="F85" s="3">
        <v>0</v>
      </c>
      <c r="G85" s="3">
        <v>8435</v>
      </c>
      <c r="H85" s="3">
        <v>36905</v>
      </c>
      <c r="I85" s="3">
        <v>42714</v>
      </c>
      <c r="J85" s="3"/>
      <c r="K85" s="3"/>
      <c r="L85" s="3">
        <v>1158.817</v>
      </c>
      <c r="N85" s="26" t="s">
        <v>135</v>
      </c>
    </row>
    <row r="86" spans="1:14" ht="12.75" customHeight="1" x14ac:dyDescent="0.25">
      <c r="A86" s="32" t="s">
        <v>139</v>
      </c>
      <c r="C86" s="3">
        <v>0</v>
      </c>
      <c r="D86" s="3">
        <v>55932</v>
      </c>
      <c r="E86" s="3">
        <v>431</v>
      </c>
      <c r="F86" s="3">
        <v>0</v>
      </c>
      <c r="G86" s="3">
        <v>2358</v>
      </c>
      <c r="H86" s="3">
        <v>57872</v>
      </c>
      <c r="I86" s="3">
        <v>40356</v>
      </c>
      <c r="J86" s="3"/>
      <c r="K86" s="3"/>
      <c r="L86" s="3">
        <v>1817.1808000000001</v>
      </c>
      <c r="N86" s="26" t="s">
        <v>140</v>
      </c>
    </row>
    <row r="87" spans="1:14" ht="12.75" customHeight="1" x14ac:dyDescent="0.25">
      <c r="A87" s="32" t="s">
        <v>141</v>
      </c>
      <c r="C87" s="3">
        <v>0</v>
      </c>
      <c r="D87" s="3">
        <v>79865</v>
      </c>
      <c r="E87" s="3">
        <v>2937</v>
      </c>
      <c r="F87" s="3">
        <v>0</v>
      </c>
      <c r="G87" s="3">
        <v>-21446</v>
      </c>
      <c r="H87" s="3">
        <v>55234</v>
      </c>
      <c r="I87" s="3">
        <v>61802</v>
      </c>
      <c r="J87" s="3"/>
      <c r="K87" s="3"/>
      <c r="L87" s="3">
        <v>1734.3476000000001</v>
      </c>
      <c r="N87" s="26" t="s">
        <v>142</v>
      </c>
    </row>
    <row r="88" spans="1:14" ht="12.75" customHeight="1" x14ac:dyDescent="0.25">
      <c r="A88" s="32" t="s">
        <v>151</v>
      </c>
      <c r="C88" s="3">
        <v>0</v>
      </c>
      <c r="D88" s="3">
        <v>87915</v>
      </c>
      <c r="E88" s="3">
        <v>3753</v>
      </c>
      <c r="F88" s="3">
        <v>0</v>
      </c>
      <c r="G88" s="3">
        <v>-27488</v>
      </c>
      <c r="H88" s="3">
        <v>56664</v>
      </c>
      <c r="I88" s="3">
        <v>89290</v>
      </c>
      <c r="J88" s="3"/>
      <c r="K88" s="3"/>
      <c r="L88" s="3">
        <v>1779.2496000000001</v>
      </c>
      <c r="N88" s="26" t="s">
        <v>152</v>
      </c>
    </row>
    <row r="89" spans="1:14" ht="12.75" customHeight="1" x14ac:dyDescent="0.25">
      <c r="A89" s="32"/>
      <c r="J89" s="3"/>
      <c r="K89" s="3"/>
      <c r="L89" s="3"/>
      <c r="N89" s="26"/>
    </row>
    <row r="90" spans="1:14" ht="12.75" customHeight="1" x14ac:dyDescent="0.25">
      <c r="A90" s="32" t="s">
        <v>156</v>
      </c>
      <c r="C90" s="3">
        <v>0</v>
      </c>
      <c r="D90" s="3">
        <v>57074</v>
      </c>
      <c r="E90" s="3">
        <v>2222</v>
      </c>
      <c r="F90" s="3">
        <v>0</v>
      </c>
      <c r="G90" s="3">
        <v>-4955</v>
      </c>
      <c r="H90" s="3">
        <v>49859</v>
      </c>
      <c r="I90" s="3">
        <v>94245</v>
      </c>
      <c r="J90" s="3"/>
      <c r="K90" s="3"/>
      <c r="L90" s="3">
        <v>1565.5726</v>
      </c>
      <c r="N90" s="26" t="s">
        <v>157</v>
      </c>
    </row>
    <row r="91" spans="1:14" ht="12.75" customHeight="1" x14ac:dyDescent="0.25">
      <c r="A91" s="32" t="s">
        <v>159</v>
      </c>
      <c r="C91" s="3">
        <v>0</v>
      </c>
      <c r="D91" s="3">
        <v>26224</v>
      </c>
      <c r="E91" s="3">
        <v>375</v>
      </c>
      <c r="F91" s="3">
        <v>0</v>
      </c>
      <c r="G91" s="3">
        <v>38893</v>
      </c>
      <c r="H91" s="3">
        <v>64707</v>
      </c>
      <c r="I91" s="3">
        <v>55352</v>
      </c>
      <c r="J91" s="3"/>
      <c r="K91" s="3"/>
      <c r="L91" s="3">
        <v>2031.7997999999998</v>
      </c>
      <c r="N91" s="26" t="s">
        <v>160</v>
      </c>
    </row>
    <row r="92" spans="1:14" ht="12.75" customHeight="1" x14ac:dyDescent="0.25">
      <c r="A92" s="32" t="s">
        <v>161</v>
      </c>
      <c r="C92" s="3">
        <v>0</v>
      </c>
      <c r="D92" s="3">
        <v>83328</v>
      </c>
      <c r="E92" s="3">
        <v>1276</v>
      </c>
      <c r="F92" s="3">
        <v>0</v>
      </c>
      <c r="G92" s="3">
        <v>-28546</v>
      </c>
      <c r="H92" s="3">
        <v>53577</v>
      </c>
      <c r="I92" s="3">
        <v>83898</v>
      </c>
      <c r="J92" s="3"/>
      <c r="K92" s="3"/>
      <c r="L92" s="3">
        <v>1682.3178</v>
      </c>
      <c r="N92" s="26" t="s">
        <v>162</v>
      </c>
    </row>
    <row r="93" spans="1:14" ht="12.75" customHeight="1" x14ac:dyDescent="0.25">
      <c r="A93" s="32" t="s">
        <v>163</v>
      </c>
      <c r="C93" s="3">
        <v>0</v>
      </c>
      <c r="D93" s="3">
        <v>29654</v>
      </c>
      <c r="E93" s="3">
        <v>3079</v>
      </c>
      <c r="F93" s="3">
        <v>0</v>
      </c>
      <c r="G93" s="3">
        <v>19225</v>
      </c>
      <c r="H93" s="3">
        <v>45636</v>
      </c>
      <c r="I93" s="3">
        <v>64673</v>
      </c>
      <c r="J93" s="3"/>
      <c r="K93" s="3"/>
      <c r="L93" s="3">
        <v>1432.9703999999999</v>
      </c>
      <c r="N93" s="26" t="s">
        <v>164</v>
      </c>
    </row>
    <row r="94" spans="1:14" ht="12.75" customHeight="1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0</v>
      </c>
      <c r="D95" s="3">
        <v>61657</v>
      </c>
      <c r="E95" s="3">
        <v>1787</v>
      </c>
      <c r="F95" s="3">
        <v>0</v>
      </c>
      <c r="G95" s="3">
        <v>-26893</v>
      </c>
      <c r="H95" s="3">
        <v>33526</v>
      </c>
      <c r="I95" s="3">
        <v>91566</v>
      </c>
      <c r="J95" s="3"/>
      <c r="K95" s="3"/>
      <c r="L95" s="3">
        <v>1052.7164</v>
      </c>
      <c r="M95" s="3"/>
      <c r="N95" s="26" t="s">
        <v>166</v>
      </c>
    </row>
    <row r="96" spans="1:14" x14ac:dyDescent="0.25">
      <c r="A96" s="32" t="s">
        <v>167</v>
      </c>
      <c r="C96" s="3">
        <v>0</v>
      </c>
      <c r="D96" s="3">
        <v>30423</v>
      </c>
      <c r="E96" s="3">
        <v>324</v>
      </c>
      <c r="F96" s="3">
        <v>0</v>
      </c>
      <c r="G96" s="3">
        <v>14360</v>
      </c>
      <c r="H96" s="3">
        <v>44453</v>
      </c>
      <c r="I96" s="3">
        <v>77206</v>
      </c>
      <c r="J96" s="3"/>
      <c r="K96" s="3"/>
      <c r="L96" s="3">
        <v>1395.8242</v>
      </c>
      <c r="M96" s="3"/>
      <c r="N96" s="26" t="s">
        <v>168</v>
      </c>
    </row>
    <row r="97" spans="1:14" x14ac:dyDescent="0.25">
      <c r="A97" s="32" t="s">
        <v>169</v>
      </c>
      <c r="C97" s="3">
        <v>0</v>
      </c>
      <c r="D97" s="3">
        <v>56817</v>
      </c>
      <c r="E97" s="3">
        <v>1114</v>
      </c>
      <c r="F97" s="3">
        <v>0</v>
      </c>
      <c r="G97" s="3">
        <v>2035</v>
      </c>
      <c r="H97" s="3">
        <v>57727</v>
      </c>
      <c r="I97" s="3">
        <v>75171</v>
      </c>
      <c r="J97" s="3"/>
      <c r="K97" s="3"/>
      <c r="L97" s="3">
        <v>1812.6277999999998</v>
      </c>
      <c r="M97" s="3"/>
      <c r="N97" s="26" t="s">
        <v>170</v>
      </c>
    </row>
    <row r="98" spans="1:14" x14ac:dyDescent="0.25">
      <c r="A98" s="32" t="s">
        <v>171</v>
      </c>
      <c r="C98" s="3">
        <v>0</v>
      </c>
      <c r="D98" s="3">
        <v>30689</v>
      </c>
      <c r="E98" s="3">
        <v>2309</v>
      </c>
      <c r="F98" s="3">
        <v>0</v>
      </c>
      <c r="G98" s="3">
        <v>22933</v>
      </c>
      <c r="H98" s="3">
        <v>51148</v>
      </c>
      <c r="I98" s="3">
        <v>52238</v>
      </c>
      <c r="J98" s="3"/>
      <c r="L98" s="3">
        <v>1606.0472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0</v>
      </c>
      <c r="D100" s="3">
        <f t="shared" si="34"/>
        <v>90951</v>
      </c>
      <c r="E100" s="3">
        <f t="shared" si="34"/>
        <v>996</v>
      </c>
      <c r="F100" s="3">
        <f t="shared" si="34"/>
        <v>0</v>
      </c>
      <c r="G100" s="3">
        <f t="shared" si="34"/>
        <v>-48547</v>
      </c>
      <c r="H100" s="3">
        <f t="shared" si="34"/>
        <v>41509</v>
      </c>
      <c r="I100" s="3">
        <f>I338</f>
        <v>100785</v>
      </c>
      <c r="J100" s="3"/>
      <c r="K100" s="3"/>
      <c r="L100" s="3">
        <f>SUM(L336:L338)</f>
        <v>1303.3825999999999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0</v>
      </c>
      <c r="D101" s="3">
        <f t="shared" si="35"/>
        <v>57624</v>
      </c>
      <c r="E101" s="3">
        <f t="shared" si="35"/>
        <v>264</v>
      </c>
      <c r="F101" s="3">
        <f t="shared" si="35"/>
        <v>0</v>
      </c>
      <c r="G101" s="3">
        <f t="shared" si="35"/>
        <v>-7138</v>
      </c>
      <c r="H101" s="3">
        <f t="shared" si="35"/>
        <v>50199</v>
      </c>
      <c r="I101" s="3">
        <f>I341</f>
        <v>107923</v>
      </c>
      <c r="J101" s="3"/>
      <c r="L101" s="3">
        <f>SUM(L339:L341)</f>
        <v>1576.2485999999999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6">SUM(C342:C344)</f>
        <v>0</v>
      </c>
      <c r="D102" s="3">
        <f t="shared" si="36"/>
        <v>54634</v>
      </c>
      <c r="E102" s="3">
        <f t="shared" si="36"/>
        <v>764</v>
      </c>
      <c r="F102" s="3">
        <f t="shared" si="36"/>
        <v>0</v>
      </c>
      <c r="G102" s="3">
        <f t="shared" si="36"/>
        <v>279</v>
      </c>
      <c r="H102" s="3">
        <f t="shared" si="36"/>
        <v>54544</v>
      </c>
      <c r="I102" s="3">
        <f>I344</f>
        <v>107644</v>
      </c>
      <c r="J102" s="3"/>
      <c r="L102" s="3">
        <f>SUM(L342:L344)</f>
        <v>1712.6816000000001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0</v>
      </c>
      <c r="D103" s="3">
        <f t="shared" si="37"/>
        <v>86215</v>
      </c>
      <c r="E103" s="3">
        <f t="shared" si="37"/>
        <v>1480</v>
      </c>
      <c r="F103" s="3">
        <f t="shared" si="37"/>
        <v>0</v>
      </c>
      <c r="G103" s="3">
        <f t="shared" si="37"/>
        <v>-21759</v>
      </c>
      <c r="H103" s="3">
        <f t="shared" si="37"/>
        <v>63443</v>
      </c>
      <c r="I103" s="3">
        <f>I347</f>
        <v>129403</v>
      </c>
      <c r="J103" s="3"/>
      <c r="L103" s="3">
        <f>SUM(L345:L347)</f>
        <v>1992.1101999999998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0</v>
      </c>
      <c r="D105" s="3">
        <f t="shared" si="38"/>
        <v>69242</v>
      </c>
      <c r="E105" s="3">
        <f t="shared" si="38"/>
        <v>656</v>
      </c>
      <c r="F105" s="3">
        <f t="shared" si="38"/>
        <v>0</v>
      </c>
      <c r="G105" s="3">
        <f t="shared" si="38"/>
        <v>-28310</v>
      </c>
      <c r="H105" s="3">
        <f t="shared" si="38"/>
        <v>40189</v>
      </c>
      <c r="I105" s="3">
        <f>I351</f>
        <v>157713</v>
      </c>
      <c r="J105" s="65"/>
      <c r="L105" s="3">
        <f>SUM(L349:L351)</f>
        <v>1261.9345999999998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0</v>
      </c>
      <c r="D106" s="3">
        <f t="shared" si="39"/>
        <v>250</v>
      </c>
      <c r="E106" s="3">
        <f t="shared" si="39"/>
        <v>148</v>
      </c>
      <c r="F106" s="3">
        <f t="shared" si="39"/>
        <v>0</v>
      </c>
      <c r="G106" s="3">
        <f t="shared" si="39"/>
        <v>57124</v>
      </c>
      <c r="H106" s="3">
        <f t="shared" si="39"/>
        <v>57189</v>
      </c>
      <c r="I106" s="3">
        <f>I354</f>
        <v>100589</v>
      </c>
      <c r="J106" s="65"/>
      <c r="L106" s="3">
        <f>SUM(L352:L354)</f>
        <v>1795.7346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0</v>
      </c>
      <c r="D107" s="3">
        <f t="shared" si="40"/>
        <v>36098</v>
      </c>
      <c r="E107" s="3">
        <f t="shared" si="40"/>
        <v>592</v>
      </c>
      <c r="F107" s="3">
        <f t="shared" si="40"/>
        <v>0</v>
      </c>
      <c r="G107" s="3">
        <f t="shared" si="40"/>
        <v>18169</v>
      </c>
      <c r="H107" s="3">
        <f t="shared" si="40"/>
        <v>53647</v>
      </c>
      <c r="I107" s="3">
        <f>I357</f>
        <v>82420</v>
      </c>
      <c r="J107" s="65"/>
      <c r="L107" s="3">
        <f>SUM(L355:L357)</f>
        <v>1684.5158000000001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0</v>
      </c>
      <c r="D108" s="3">
        <f t="shared" si="41"/>
        <v>70979</v>
      </c>
      <c r="E108" s="3">
        <f t="shared" si="41"/>
        <v>1143</v>
      </c>
      <c r="F108" s="3">
        <f t="shared" si="41"/>
        <v>0</v>
      </c>
      <c r="G108" s="3">
        <f t="shared" si="41"/>
        <v>-11526</v>
      </c>
      <c r="H108" s="3">
        <f t="shared" si="41"/>
        <v>58484</v>
      </c>
      <c r="I108" s="3">
        <f>I360</f>
        <v>93946</v>
      </c>
      <c r="J108" s="65"/>
      <c r="L108" s="3">
        <f>SUM(L358:L360)</f>
        <v>1836.3975999999998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0</v>
      </c>
      <c r="D110" s="3">
        <f>SUM(D362:D364)</f>
        <v>75272</v>
      </c>
      <c r="E110" s="3">
        <f t="shared" ref="E110:L110" si="42">SUM(E362:E364)</f>
        <v>489</v>
      </c>
      <c r="F110" s="3">
        <f t="shared" si="42"/>
        <v>0</v>
      </c>
      <c r="G110" s="3">
        <f t="shared" si="42"/>
        <v>-24787</v>
      </c>
      <c r="H110" s="3">
        <f t="shared" si="42"/>
        <v>49993</v>
      </c>
      <c r="I110" s="3">
        <f>I364</f>
        <v>118733</v>
      </c>
      <c r="J110" s="3"/>
      <c r="K110" s="3"/>
      <c r="L110" s="3">
        <f t="shared" si="42"/>
        <v>1569.7801999999999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0</v>
      </c>
      <c r="D111" s="3">
        <f t="shared" si="43"/>
        <v>33374</v>
      </c>
      <c r="E111" s="3">
        <f t="shared" si="43"/>
        <v>69</v>
      </c>
      <c r="F111" s="3">
        <f t="shared" si="43"/>
        <v>0</v>
      </c>
      <c r="G111" s="3">
        <f t="shared" si="43"/>
        <v>23139</v>
      </c>
      <c r="H111" s="3">
        <f t="shared" si="43"/>
        <v>56434</v>
      </c>
      <c r="I111" s="3">
        <f>I367</f>
        <v>95594</v>
      </c>
      <c r="J111" s="3"/>
      <c r="K111" s="3"/>
      <c r="L111" s="3">
        <f>SUM(L365:L367)</f>
        <v>1772.0275999999999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 t="shared" ref="C112:H112" si="44">SUM(C368:C370)</f>
        <v>0</v>
      </c>
      <c r="D112" s="3">
        <f t="shared" si="44"/>
        <v>68736</v>
      </c>
      <c r="E112" s="3">
        <f t="shared" si="44"/>
        <v>24</v>
      </c>
      <c r="F112" s="3">
        <f t="shared" si="44"/>
        <v>0</v>
      </c>
      <c r="G112" s="3">
        <f t="shared" si="44"/>
        <v>-619</v>
      </c>
      <c r="H112" s="3">
        <f t="shared" si="44"/>
        <v>66455</v>
      </c>
      <c r="I112" s="3">
        <f>I370</f>
        <v>96213</v>
      </c>
      <c r="J112" s="3"/>
      <c r="K112" s="3"/>
      <c r="L112" s="3">
        <f>SUM(L368:L370)</f>
        <v>2086.6869999999999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0</v>
      </c>
      <c r="D113" s="3">
        <f t="shared" ref="D113:L113" si="45">SUM(D371:D373)</f>
        <v>66590</v>
      </c>
      <c r="E113" s="3">
        <f t="shared" si="45"/>
        <v>903</v>
      </c>
      <c r="F113" s="3">
        <f t="shared" si="45"/>
        <v>0</v>
      </c>
      <c r="G113" s="3">
        <f t="shared" si="45"/>
        <v>2451</v>
      </c>
      <c r="H113" s="3">
        <f t="shared" si="45"/>
        <v>68672</v>
      </c>
      <c r="I113" s="3">
        <f>I373</f>
        <v>93762</v>
      </c>
      <c r="J113" s="3"/>
      <c r="K113" s="3"/>
      <c r="L113" s="3">
        <f t="shared" si="45"/>
        <v>2156.3008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0</v>
      </c>
      <c r="D115" s="3">
        <f t="shared" si="46"/>
        <v>58071</v>
      </c>
      <c r="E115" s="3">
        <f t="shared" si="46"/>
        <v>483</v>
      </c>
      <c r="F115" s="3">
        <f t="shared" si="46"/>
        <v>0</v>
      </c>
      <c r="G115" s="3">
        <f t="shared" si="46"/>
        <v>-1427</v>
      </c>
      <c r="H115" s="3">
        <f t="shared" si="46"/>
        <v>56154</v>
      </c>
      <c r="I115" s="3">
        <f>I377</f>
        <v>95189</v>
      </c>
      <c r="J115" s="3"/>
      <c r="K115" s="3"/>
      <c r="L115" s="3">
        <f>SUM(L375:L377)</f>
        <v>1763.2356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0</v>
      </c>
      <c r="D116" s="3">
        <f>SUM(D378:D380)</f>
        <v>57352</v>
      </c>
      <c r="E116" s="3">
        <f t="shared" si="47"/>
        <v>151</v>
      </c>
      <c r="F116" s="3">
        <f t="shared" si="47"/>
        <v>0</v>
      </c>
      <c r="G116" s="3">
        <f t="shared" si="47"/>
        <v>7403</v>
      </c>
      <c r="H116" s="3">
        <f t="shared" si="47"/>
        <v>64604</v>
      </c>
      <c r="I116" s="3">
        <f>I380</f>
        <v>87786</v>
      </c>
      <c r="J116" s="3"/>
      <c r="K116" s="3"/>
      <c r="L116" s="3">
        <f>SUM(L378:L380)</f>
        <v>2028.5655999999999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0</v>
      </c>
      <c r="D117" s="3">
        <f t="shared" ref="D117:L117" si="48">SUM(D381:D383)</f>
        <v>77417</v>
      </c>
      <c r="E117" s="3">
        <f t="shared" si="48"/>
        <v>318</v>
      </c>
      <c r="F117" s="3">
        <f t="shared" si="48"/>
        <v>0</v>
      </c>
      <c r="G117" s="3">
        <f t="shared" si="48"/>
        <v>-9221</v>
      </c>
      <c r="H117" s="3">
        <f t="shared" si="48"/>
        <v>67878</v>
      </c>
      <c r="I117" s="3">
        <f>I383</f>
        <v>97007</v>
      </c>
      <c r="J117" s="3"/>
      <c r="K117" s="3"/>
      <c r="L117" s="3">
        <f t="shared" si="48"/>
        <v>2131.3692000000001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0</v>
      </c>
      <c r="D118" s="3">
        <f t="shared" si="49"/>
        <v>36054</v>
      </c>
      <c r="E118" s="3">
        <f t="shared" si="49"/>
        <v>890</v>
      </c>
      <c r="F118" s="3">
        <f t="shared" si="49"/>
        <v>0</v>
      </c>
      <c r="G118" s="3">
        <f t="shared" si="49"/>
        <v>29869</v>
      </c>
      <c r="H118" s="3">
        <f t="shared" si="49"/>
        <v>63556</v>
      </c>
      <c r="I118" s="3">
        <f>I386</f>
        <v>67138</v>
      </c>
      <c r="J118" s="3"/>
      <c r="K118" s="3"/>
      <c r="L118" s="3">
        <f>SUM(L384:L386)</f>
        <v>1995.6583999999998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0</v>
      </c>
      <c r="D120" s="3">
        <f t="shared" si="50"/>
        <v>58901</v>
      </c>
      <c r="E120" s="3">
        <f t="shared" si="50"/>
        <v>263</v>
      </c>
      <c r="F120" s="3">
        <f t="shared" si="50"/>
        <v>0</v>
      </c>
      <c r="G120" s="3">
        <f t="shared" si="50"/>
        <v>-16104</v>
      </c>
      <c r="H120" s="3">
        <f t="shared" si="50"/>
        <v>42534</v>
      </c>
      <c r="I120" s="3">
        <f>I390</f>
        <v>83242</v>
      </c>
      <c r="J120" s="3"/>
      <c r="L120" s="3">
        <f>SUM(L388:L390)</f>
        <v>1335.5675999999999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 t="shared" ref="C121:H121" si="51">SUM(C391:C393)</f>
        <v>0</v>
      </c>
      <c r="D121" s="3">
        <f t="shared" si="51"/>
        <v>0</v>
      </c>
      <c r="E121" s="3">
        <f t="shared" si="51"/>
        <v>50</v>
      </c>
      <c r="F121" s="3">
        <f t="shared" si="51"/>
        <v>0</v>
      </c>
      <c r="G121" s="3">
        <f t="shared" si="51"/>
        <v>-7395</v>
      </c>
      <c r="H121" s="3">
        <f t="shared" si="51"/>
        <v>61644</v>
      </c>
      <c r="I121" s="3">
        <f>I393</f>
        <v>90637</v>
      </c>
      <c r="J121" s="3"/>
      <c r="L121" s="3">
        <f>SUM(L391:L393)</f>
        <v>1935.6215999999999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2">SUM(C394:C396)</f>
        <v>0</v>
      </c>
      <c r="D122" s="3">
        <f t="shared" si="52"/>
        <v>34228</v>
      </c>
      <c r="E122" s="3">
        <f t="shared" si="52"/>
        <v>192</v>
      </c>
      <c r="F122" s="3">
        <f t="shared" si="52"/>
        <v>0</v>
      </c>
      <c r="G122" s="3">
        <f t="shared" si="52"/>
        <v>26463</v>
      </c>
      <c r="H122" s="3">
        <f t="shared" si="52"/>
        <v>60499</v>
      </c>
      <c r="I122" s="3">
        <f>I396</f>
        <v>64174</v>
      </c>
      <c r="J122" s="3"/>
      <c r="L122" s="3">
        <f>SUM(L394:L396)</f>
        <v>1899.6685999999997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0</v>
      </c>
      <c r="D123" s="3">
        <f t="shared" si="53"/>
        <v>30830</v>
      </c>
      <c r="E123" s="3">
        <f t="shared" si="53"/>
        <v>0</v>
      </c>
      <c r="F123" s="3">
        <f t="shared" si="53"/>
        <v>0</v>
      </c>
      <c r="G123" s="3">
        <f t="shared" si="53"/>
        <v>29930</v>
      </c>
      <c r="H123" s="3">
        <f t="shared" si="53"/>
        <v>60760</v>
      </c>
      <c r="I123" s="3">
        <f>I399</f>
        <v>34244</v>
      </c>
      <c r="J123" s="3"/>
      <c r="L123" s="3">
        <f>SUM(L397:L399)</f>
        <v>1907.8639999999998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0</v>
      </c>
      <c r="D125" s="3">
        <f t="shared" si="54"/>
        <v>122550</v>
      </c>
      <c r="E125" s="3">
        <f t="shared" si="54"/>
        <v>0</v>
      </c>
      <c r="F125" s="3">
        <f t="shared" si="54"/>
        <v>0</v>
      </c>
      <c r="G125" s="3">
        <f t="shared" si="54"/>
        <v>-69943</v>
      </c>
      <c r="H125" s="3">
        <f t="shared" si="54"/>
        <v>52607</v>
      </c>
      <c r="I125" s="3">
        <f>SUM(I403)</f>
        <v>104187</v>
      </c>
      <c r="J125" s="3"/>
      <c r="L125" s="3">
        <f>SUM(L401:L403)</f>
        <v>1651.8598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0</v>
      </c>
      <c r="D126" s="3">
        <f t="shared" si="55"/>
        <v>20651</v>
      </c>
      <c r="E126" s="3">
        <f t="shared" si="55"/>
        <v>0</v>
      </c>
      <c r="F126" s="3">
        <f t="shared" si="55"/>
        <v>0</v>
      </c>
      <c r="G126" s="3">
        <f t="shared" si="55"/>
        <v>38454</v>
      </c>
      <c r="H126" s="3">
        <f t="shared" si="55"/>
        <v>59105</v>
      </c>
      <c r="I126" s="3">
        <f>SUM(I406)</f>
        <v>65733</v>
      </c>
      <c r="J126" s="3"/>
      <c r="L126" s="3">
        <f>SUM(L404:L406)</f>
        <v>1855.8969999999999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0</v>
      </c>
      <c r="D127" s="3">
        <f t="shared" si="56"/>
        <v>84813</v>
      </c>
      <c r="E127" s="3">
        <f t="shared" si="56"/>
        <v>0</v>
      </c>
      <c r="F127" s="3">
        <f t="shared" si="56"/>
        <v>0</v>
      </c>
      <c r="G127" s="3">
        <f t="shared" si="56"/>
        <v>-20046</v>
      </c>
      <c r="H127" s="3">
        <f t="shared" si="56"/>
        <v>64767</v>
      </c>
      <c r="I127" s="3">
        <f>SUM(I409)</f>
        <v>85779</v>
      </c>
      <c r="J127" s="3"/>
      <c r="K127" s="3"/>
      <c r="L127" s="3">
        <f>SUM(L407:L409)</f>
        <v>2033.6837999999998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0</v>
      </c>
      <c r="D128" s="3">
        <f t="shared" si="57"/>
        <v>43904</v>
      </c>
      <c r="E128" s="3">
        <f t="shared" si="57"/>
        <v>0</v>
      </c>
      <c r="F128" s="3">
        <f t="shared" si="57"/>
        <v>0</v>
      </c>
      <c r="G128" s="3">
        <f t="shared" si="57"/>
        <v>25412</v>
      </c>
      <c r="H128" s="3">
        <f t="shared" si="57"/>
        <v>69316</v>
      </c>
      <c r="I128" s="3">
        <f>SUM(I412)</f>
        <v>60367</v>
      </c>
      <c r="J128" s="3"/>
      <c r="L128" s="3">
        <f>SUM(L410:L412)</f>
        <v>2176.5223999999998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0</v>
      </c>
      <c r="D130" s="3">
        <f t="shared" si="58"/>
        <v>127630</v>
      </c>
      <c r="E130" s="3">
        <f t="shared" si="58"/>
        <v>9</v>
      </c>
      <c r="F130" s="3">
        <f t="shared" si="58"/>
        <v>0</v>
      </c>
      <c r="G130" s="3">
        <f t="shared" si="58"/>
        <v>-66513</v>
      </c>
      <c r="H130" s="3">
        <f t="shared" si="58"/>
        <v>61108</v>
      </c>
      <c r="I130" s="3">
        <f>SUM(I416)</f>
        <v>126880</v>
      </c>
      <c r="J130" s="3"/>
      <c r="K130" s="3"/>
      <c r="L130" s="3">
        <f>SUM(L414:L416)</f>
        <v>1918.7911999999999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0</v>
      </c>
      <c r="D131" s="3">
        <f t="shared" si="59"/>
        <v>56470</v>
      </c>
      <c r="E131" s="3">
        <f t="shared" si="59"/>
        <v>0</v>
      </c>
      <c r="F131" s="3">
        <f t="shared" si="59"/>
        <v>0</v>
      </c>
      <c r="G131" s="3">
        <f t="shared" si="59"/>
        <v>8979</v>
      </c>
      <c r="H131" s="3">
        <f t="shared" si="59"/>
        <v>64682</v>
      </c>
      <c r="I131" s="3">
        <f>SUM(I419)</f>
        <v>117901</v>
      </c>
      <c r="J131" s="3"/>
      <c r="L131" s="3">
        <f>SUM(L417:L419)</f>
        <v>2031.0147999999999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0</v>
      </c>
      <c r="D132" s="3">
        <f t="shared" si="60"/>
        <v>20649</v>
      </c>
      <c r="E132" s="3">
        <f t="shared" si="60"/>
        <v>0</v>
      </c>
      <c r="F132" s="3">
        <f t="shared" si="60"/>
        <v>0</v>
      </c>
      <c r="G132" s="3">
        <f t="shared" si="60"/>
        <v>43389</v>
      </c>
      <c r="H132" s="3">
        <f t="shared" si="60"/>
        <v>64843</v>
      </c>
      <c r="I132" s="3">
        <f>SUM(I422)</f>
        <v>74512</v>
      </c>
      <c r="J132" s="3"/>
      <c r="K132" s="3"/>
      <c r="L132" s="3">
        <f>SUM(L420:L422)</f>
        <v>2036.0701999999997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0</v>
      </c>
      <c r="D133" s="3">
        <f t="shared" si="61"/>
        <v>19237</v>
      </c>
      <c r="E133" s="3">
        <f t="shared" si="61"/>
        <v>0</v>
      </c>
      <c r="F133" s="3">
        <f t="shared" si="61"/>
        <v>0</v>
      </c>
      <c r="G133" s="3">
        <f t="shared" si="61"/>
        <v>40756</v>
      </c>
      <c r="H133" s="3">
        <f t="shared" si="61"/>
        <v>59993</v>
      </c>
      <c r="I133" s="3">
        <f>SUM(I425)</f>
        <v>33756</v>
      </c>
      <c r="J133" s="3"/>
      <c r="L133" s="3">
        <f>SUM(L423:L425)</f>
        <v>1883.7801999999997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2">SUM(C427:C429)</f>
        <v>0</v>
      </c>
      <c r="D135" s="3">
        <f t="shared" si="62"/>
        <v>76952</v>
      </c>
      <c r="E135" s="3">
        <f t="shared" si="62"/>
        <v>0</v>
      </c>
      <c r="F135" s="3">
        <f t="shared" si="62"/>
        <v>0</v>
      </c>
      <c r="G135" s="3">
        <f t="shared" si="62"/>
        <v>-24996</v>
      </c>
      <c r="H135" s="3">
        <f t="shared" si="62"/>
        <v>51956</v>
      </c>
      <c r="I135" s="3">
        <f>SUM(I429)</f>
        <v>58752</v>
      </c>
      <c r="J135" s="3"/>
      <c r="L135" s="3">
        <f>SUM(L427:L429)</f>
        <v>1631.4183999999998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0</v>
      </c>
      <c r="D136" s="3">
        <f t="shared" si="63"/>
        <v>38462</v>
      </c>
      <c r="E136" s="3">
        <f t="shared" si="63"/>
        <v>0</v>
      </c>
      <c r="F136" s="3">
        <f t="shared" si="63"/>
        <v>0</v>
      </c>
      <c r="G136" s="3">
        <f t="shared" si="63"/>
        <v>18691</v>
      </c>
      <c r="H136" s="3">
        <f t="shared" si="63"/>
        <v>57153</v>
      </c>
      <c r="I136" s="3">
        <f>SUM(I432)</f>
        <v>40061</v>
      </c>
      <c r="J136" s="3"/>
      <c r="L136" s="3">
        <f>SUM(L430:L432)</f>
        <v>1794.6041999999998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0</v>
      </c>
      <c r="D137" s="3">
        <f t="shared" si="64"/>
        <v>60032</v>
      </c>
      <c r="E137" s="3">
        <f t="shared" si="64"/>
        <v>0</v>
      </c>
      <c r="F137" s="3">
        <f t="shared" si="64"/>
        <v>0</v>
      </c>
      <c r="G137" s="3">
        <f t="shared" si="64"/>
        <v>-3802</v>
      </c>
      <c r="H137" s="3">
        <f t="shared" si="64"/>
        <v>56230</v>
      </c>
      <c r="I137" s="3">
        <f>SUM(I435)</f>
        <v>43863</v>
      </c>
      <c r="J137" s="3"/>
      <c r="L137" s="3">
        <f>SUM(L433:L435)</f>
        <v>1765.6219999999998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0</v>
      </c>
      <c r="D138" s="3">
        <f t="shared" si="65"/>
        <v>64587</v>
      </c>
      <c r="E138" s="3">
        <f t="shared" si="65"/>
        <v>0</v>
      </c>
      <c r="F138" s="3">
        <f t="shared" si="65"/>
        <v>0</v>
      </c>
      <c r="G138" s="3">
        <f t="shared" si="65"/>
        <v>-10686</v>
      </c>
      <c r="H138" s="3">
        <f t="shared" si="65"/>
        <v>53901</v>
      </c>
      <c r="I138" s="3">
        <f>SUM(I438)</f>
        <v>54549</v>
      </c>
      <c r="J138" s="3"/>
      <c r="K138" s="3"/>
      <c r="L138" s="3">
        <f>SUM(L436:L438)</f>
        <v>1692.4913999999999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0</v>
      </c>
      <c r="D140" s="3">
        <f t="shared" ref="D140:H140" si="66">SUM(D440:D442)</f>
        <v>78127</v>
      </c>
      <c r="E140" s="3">
        <f t="shared" si="66"/>
        <v>0</v>
      </c>
      <c r="F140" s="3">
        <f t="shared" si="66"/>
        <v>0</v>
      </c>
      <c r="G140" s="3">
        <f t="shared" si="66"/>
        <v>-4792</v>
      </c>
      <c r="H140" s="3">
        <f t="shared" si="66"/>
        <v>73334</v>
      </c>
      <c r="I140" s="3">
        <f>SUM(I442)</f>
        <v>59341</v>
      </c>
      <c r="J140" s="3"/>
      <c r="K140" s="3"/>
      <c r="L140" s="3">
        <f>SUM(L440:L442)</f>
        <v>2302.6876000000002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0</v>
      </c>
      <c r="D141" s="3">
        <f t="shared" ref="D141:L141" si="67">SUM(D443:D445)</f>
        <v>75719</v>
      </c>
      <c r="E141" s="3">
        <f t="shared" si="67"/>
        <v>0</v>
      </c>
      <c r="F141" s="3">
        <f t="shared" si="67"/>
        <v>0</v>
      </c>
      <c r="G141" s="3">
        <f t="shared" si="67"/>
        <v>-24872</v>
      </c>
      <c r="H141" s="3">
        <f t="shared" si="67"/>
        <v>50499</v>
      </c>
      <c r="I141" s="3">
        <f>SUM(I445)</f>
        <v>84213</v>
      </c>
      <c r="J141" s="3"/>
      <c r="K141" s="3"/>
      <c r="L141" s="3">
        <f t="shared" si="67"/>
        <v>1585.6686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0</v>
      </c>
      <c r="D142" s="3">
        <f t="shared" ref="D142:L142" si="68">SUM(D446:D448)</f>
        <v>21716</v>
      </c>
      <c r="E142" s="3">
        <f t="shared" si="68"/>
        <v>0</v>
      </c>
      <c r="F142" s="3">
        <f t="shared" si="68"/>
        <v>0</v>
      </c>
      <c r="G142" s="3">
        <f t="shared" si="68"/>
        <v>30974</v>
      </c>
      <c r="H142" s="3">
        <f t="shared" si="68"/>
        <v>53038</v>
      </c>
      <c r="I142" s="3">
        <f>SUM(I448)</f>
        <v>53239</v>
      </c>
      <c r="J142" s="3"/>
      <c r="K142" s="3"/>
      <c r="L142" s="3">
        <f t="shared" si="68"/>
        <v>1665.3932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0</v>
      </c>
      <c r="D143" s="3">
        <f t="shared" si="69"/>
        <v>25349</v>
      </c>
      <c r="E143" s="3">
        <f t="shared" si="69"/>
        <v>0</v>
      </c>
      <c r="F143" s="3">
        <f t="shared" si="69"/>
        <v>0</v>
      </c>
      <c r="G143" s="3">
        <f t="shared" si="69"/>
        <v>28930</v>
      </c>
      <c r="H143" s="3">
        <f t="shared" si="69"/>
        <v>54279</v>
      </c>
      <c r="I143" s="3">
        <f>SUM(I451)</f>
        <v>24309</v>
      </c>
      <c r="J143" s="3"/>
      <c r="K143" s="3"/>
      <c r="L143" s="3">
        <f>SUM(L449:L451)</f>
        <v>1704.3606</v>
      </c>
      <c r="M143" s="65"/>
      <c r="N143" s="26" t="str">
        <f>'Olieforbrug, TJ'!M143</f>
        <v>4. Quarter 2022</v>
      </c>
    </row>
    <row r="144" spans="1:14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0</v>
      </c>
      <c r="D145" s="3">
        <f t="shared" ref="D145:L145" si="70">SUM(D453:D455)</f>
        <v>79938</v>
      </c>
      <c r="E145" s="3">
        <f t="shared" si="70"/>
        <v>0</v>
      </c>
      <c r="F145" s="3">
        <f t="shared" si="70"/>
        <v>0</v>
      </c>
      <c r="G145" s="3">
        <f t="shared" si="70"/>
        <v>-23169</v>
      </c>
      <c r="H145" s="3">
        <f t="shared" si="70"/>
        <v>35622</v>
      </c>
      <c r="I145" s="3">
        <f>SUM(I455)</f>
        <v>68625</v>
      </c>
      <c r="J145" s="3"/>
      <c r="K145" s="3"/>
      <c r="L145" s="3">
        <f t="shared" si="70"/>
        <v>1118.5308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0</v>
      </c>
      <c r="D146" s="3">
        <f t="shared" si="71"/>
        <v>33399</v>
      </c>
      <c r="E146" s="3">
        <f t="shared" si="71"/>
        <v>0</v>
      </c>
      <c r="F146" s="3">
        <f t="shared" si="71"/>
        <v>0</v>
      </c>
      <c r="G146" s="3">
        <f t="shared" si="71"/>
        <v>-3428</v>
      </c>
      <c r="H146" s="3">
        <f t="shared" si="71"/>
        <v>29971</v>
      </c>
      <c r="I146" s="3">
        <f>SUM(I458)</f>
        <v>72053</v>
      </c>
      <c r="J146" s="3"/>
      <c r="K146" s="3"/>
      <c r="L146" s="3">
        <f>SUM(L456:L458)</f>
        <v>941.08939999999996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0</v>
      </c>
      <c r="D147" s="3">
        <f t="shared" ref="D147:L147" si="72">SUM(D459:D461)</f>
        <v>22000</v>
      </c>
      <c r="E147" s="3">
        <f t="shared" si="72"/>
        <v>0</v>
      </c>
      <c r="F147" s="3">
        <f t="shared" si="72"/>
        <v>0</v>
      </c>
      <c r="G147" s="3">
        <f t="shared" si="72"/>
        <v>5521</v>
      </c>
      <c r="H147" s="3">
        <f t="shared" si="72"/>
        <v>27521</v>
      </c>
      <c r="I147" s="3">
        <f>SUM(I461)</f>
        <v>66532</v>
      </c>
      <c r="J147" s="3"/>
      <c r="K147" s="3"/>
      <c r="L147" s="3">
        <f t="shared" si="72"/>
        <v>864.15940000000001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0</v>
      </c>
      <c r="D148" s="3">
        <f t="shared" ref="D148:L148" si="73">SUM(D462:D464)</f>
        <v>10243</v>
      </c>
      <c r="E148" s="3">
        <f t="shared" si="73"/>
        <v>0</v>
      </c>
      <c r="F148" s="3">
        <f t="shared" si="73"/>
        <v>0</v>
      </c>
      <c r="G148" s="3">
        <f t="shared" si="73"/>
        <v>18532</v>
      </c>
      <c r="H148" s="3">
        <f t="shared" si="73"/>
        <v>28775</v>
      </c>
      <c r="I148" s="3">
        <f>SUM(I464)</f>
        <v>48000</v>
      </c>
      <c r="J148" s="3"/>
      <c r="K148" s="3"/>
      <c r="L148" s="3">
        <f t="shared" si="73"/>
        <v>903.53499999999997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0</v>
      </c>
      <c r="D150" s="3">
        <f t="shared" si="74"/>
        <v>33301</v>
      </c>
      <c r="E150" s="3">
        <f t="shared" si="74"/>
        <v>3898</v>
      </c>
      <c r="F150" s="3">
        <f t="shared" si="74"/>
        <v>0</v>
      </c>
      <c r="G150" s="3">
        <f t="shared" si="74"/>
        <v>-4521</v>
      </c>
      <c r="H150" s="3">
        <f t="shared" si="74"/>
        <v>24882</v>
      </c>
      <c r="I150" s="3">
        <f>SUM(I468)</f>
        <v>52521</v>
      </c>
      <c r="J150" s="3"/>
      <c r="K150" s="3"/>
      <c r="L150" s="3">
        <f>SUM(L466:L468)</f>
        <v>781.29480000000001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0</v>
      </c>
      <c r="D151" s="3">
        <f t="shared" ref="D151:L151" si="75">SUM(D469:D471)</f>
        <v>29466</v>
      </c>
      <c r="E151" s="3">
        <f t="shared" si="75"/>
        <v>3713</v>
      </c>
      <c r="F151" s="3">
        <f t="shared" si="75"/>
        <v>0</v>
      </c>
      <c r="G151" s="3">
        <f t="shared" si="75"/>
        <v>13438</v>
      </c>
      <c r="H151" s="3">
        <f t="shared" si="75"/>
        <v>39191</v>
      </c>
      <c r="I151" s="3">
        <f>SUM(I471)</f>
        <v>39083</v>
      </c>
      <c r="J151" s="3"/>
      <c r="K151" s="3"/>
      <c r="L151" s="3">
        <f t="shared" si="75"/>
        <v>1230.5973999999999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0</v>
      </c>
      <c r="D152" s="3">
        <f t="shared" ref="D152:L152" si="76">SUM(D472:D474)</f>
        <v>41988</v>
      </c>
      <c r="E152" s="3">
        <f t="shared" si="76"/>
        <v>3905</v>
      </c>
      <c r="F152" s="3">
        <f t="shared" si="76"/>
        <v>0</v>
      </c>
      <c r="G152" s="3">
        <f t="shared" si="76"/>
        <v>-7278</v>
      </c>
      <c r="H152" s="3">
        <f t="shared" si="76"/>
        <v>30805</v>
      </c>
      <c r="I152" s="3">
        <f>I474</f>
        <v>46361</v>
      </c>
      <c r="J152" s="3"/>
      <c r="K152" s="3"/>
      <c r="L152" s="3">
        <f t="shared" si="76"/>
        <v>967.27699999999993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0</v>
      </c>
      <c r="D153" s="3">
        <f t="shared" ref="D153:H153" si="77">SUM(D475:D477)</f>
        <v>33922</v>
      </c>
      <c r="E153" s="3">
        <f t="shared" si="77"/>
        <v>4017</v>
      </c>
      <c r="F153" s="3">
        <f t="shared" si="77"/>
        <v>0</v>
      </c>
      <c r="G153" s="3">
        <f t="shared" si="77"/>
        <v>-27</v>
      </c>
      <c r="H153" s="3">
        <f t="shared" si="77"/>
        <v>29878</v>
      </c>
      <c r="I153" s="3">
        <f>I477</f>
        <v>46388</v>
      </c>
      <c r="J153" s="3"/>
      <c r="K153" s="3"/>
      <c r="L153" s="3">
        <f>SUM(L475:L477)</f>
        <v>938.16920000000005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0</v>
      </c>
      <c r="D155" s="3">
        <f t="shared" ref="D155:L155" si="78">SUM(D479:D481)</f>
        <v>30557</v>
      </c>
      <c r="E155" s="3">
        <f t="shared" si="78"/>
        <v>3928</v>
      </c>
      <c r="F155" s="3">
        <f t="shared" si="78"/>
        <v>0</v>
      </c>
      <c r="G155" s="3">
        <f t="shared" si="78"/>
        <v>-8542</v>
      </c>
      <c r="H155" s="3">
        <f t="shared" si="78"/>
        <v>18188</v>
      </c>
      <c r="I155" s="3">
        <f>I481</f>
        <v>54930</v>
      </c>
      <c r="J155" s="3"/>
      <c r="K155" s="3"/>
      <c r="L155" s="3">
        <f t="shared" si="78"/>
        <v>571.10320000000002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0</v>
      </c>
      <c r="D156" s="3">
        <f t="shared" ref="D156:H156" si="79">SUM(D482:D484)</f>
        <v>23589</v>
      </c>
      <c r="E156" s="3">
        <f t="shared" si="79"/>
        <v>0</v>
      </c>
      <c r="F156" s="3">
        <f t="shared" si="79"/>
        <v>0</v>
      </c>
      <c r="G156" s="3">
        <f t="shared" si="79"/>
        <v>7543</v>
      </c>
      <c r="H156" s="3">
        <f t="shared" si="79"/>
        <v>31132</v>
      </c>
      <c r="I156" s="3">
        <f>I484</f>
        <v>47387</v>
      </c>
      <c r="J156" s="3"/>
      <c r="K156" s="3"/>
      <c r="L156" s="3">
        <f>SUM(L482:L484)</f>
        <v>977.54480000000001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0</v>
      </c>
      <c r="D157" s="3">
        <f t="shared" ref="D157:L157" si="80">SUM(D485:D487)</f>
        <v>23242</v>
      </c>
      <c r="E157" s="3">
        <f t="shared" si="80"/>
        <v>0</v>
      </c>
      <c r="F157" s="3">
        <f t="shared" si="80"/>
        <v>0</v>
      </c>
      <c r="G157" s="3">
        <f t="shared" si="80"/>
        <v>12149</v>
      </c>
      <c r="H157" s="3">
        <f t="shared" si="80"/>
        <v>35391</v>
      </c>
      <c r="I157" s="3">
        <f>I487</f>
        <v>35238</v>
      </c>
      <c r="J157" s="3"/>
      <c r="K157" s="3"/>
      <c r="L157" s="3">
        <f t="shared" si="80"/>
        <v>1111.2773999999999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0</v>
      </c>
      <c r="D158" s="3">
        <f t="shared" ref="D158:H158" si="81">SUM(D488:D490)</f>
        <v>44</v>
      </c>
      <c r="E158" s="3">
        <f t="shared" si="81"/>
        <v>0</v>
      </c>
      <c r="F158" s="3">
        <f t="shared" si="81"/>
        <v>0</v>
      </c>
      <c r="G158" s="3">
        <f t="shared" si="81"/>
        <v>28641</v>
      </c>
      <c r="H158" s="3">
        <f t="shared" si="81"/>
        <v>28685</v>
      </c>
      <c r="I158" s="3">
        <f>I490</f>
        <v>6597</v>
      </c>
      <c r="J158"/>
      <c r="K158"/>
      <c r="L158" s="3">
        <f t="shared" ref="L158" si="82">SUM(L488:L490)</f>
        <v>900.70899999999983</v>
      </c>
      <c r="M158" s="65"/>
      <c r="N158" s="26" t="str">
        <f>'Olieforbrug, TJ'!M158</f>
        <v>4. Quarter 2025</v>
      </c>
    </row>
    <row r="159" spans="1:14" s="57" customFormat="1" x14ac:dyDescent="0.25">
      <c r="A159" s="180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0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3"/>
      <c r="L164" s="3"/>
      <c r="M164" s="3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0</v>
      </c>
      <c r="D167" s="3">
        <v>34750</v>
      </c>
      <c r="E167" s="3">
        <v>7126</v>
      </c>
      <c r="F167" s="3">
        <v>0</v>
      </c>
      <c r="G167" s="3">
        <v>-9574</v>
      </c>
      <c r="H167" s="3">
        <v>17873</v>
      </c>
      <c r="I167" s="3">
        <v>106347</v>
      </c>
      <c r="L167" s="16"/>
      <c r="N167" s="23" t="s">
        <v>115</v>
      </c>
    </row>
    <row r="168" spans="1:14" x14ac:dyDescent="0.25">
      <c r="A168" s="33" t="s">
        <v>103</v>
      </c>
      <c r="C168" s="3">
        <v>0</v>
      </c>
      <c r="D168" s="3">
        <v>34318</v>
      </c>
      <c r="E168" s="3">
        <v>1573</v>
      </c>
      <c r="F168" s="3">
        <v>0</v>
      </c>
      <c r="G168" s="3">
        <v>-16532</v>
      </c>
      <c r="H168" s="3">
        <v>16341</v>
      </c>
      <c r="I168" s="3">
        <v>122879</v>
      </c>
      <c r="L168" s="16"/>
      <c r="N168" s="23" t="s">
        <v>116</v>
      </c>
    </row>
    <row r="169" spans="1:14" x14ac:dyDescent="0.25">
      <c r="A169" s="33" t="s">
        <v>104</v>
      </c>
      <c r="C169" s="3">
        <v>0</v>
      </c>
      <c r="D169" s="3">
        <v>33831</v>
      </c>
      <c r="E169" s="3">
        <v>1319</v>
      </c>
      <c r="F169" s="3">
        <v>0</v>
      </c>
      <c r="G169" s="3">
        <v>-15693</v>
      </c>
      <c r="H169" s="3">
        <v>16863</v>
      </c>
      <c r="I169" s="3">
        <v>138572</v>
      </c>
      <c r="L169" s="16"/>
      <c r="N169" s="23" t="s">
        <v>117</v>
      </c>
    </row>
    <row r="170" spans="1:14" x14ac:dyDescent="0.25">
      <c r="A170" s="33" t="s">
        <v>105</v>
      </c>
      <c r="B170" s="15"/>
      <c r="C170" s="16">
        <v>0</v>
      </c>
      <c r="D170" s="16">
        <v>25573</v>
      </c>
      <c r="E170" s="16">
        <v>656</v>
      </c>
      <c r="F170" s="16">
        <v>0</v>
      </c>
      <c r="G170" s="16">
        <v>-1903</v>
      </c>
      <c r="H170" s="16">
        <v>23040</v>
      </c>
      <c r="I170" s="16">
        <v>140475</v>
      </c>
      <c r="J170" s="15"/>
      <c r="K170" s="15"/>
      <c r="L170" s="16"/>
      <c r="N170" s="23" t="s">
        <v>118</v>
      </c>
    </row>
    <row r="171" spans="1:14" x14ac:dyDescent="0.25">
      <c r="A171" s="33" t="s">
        <v>106</v>
      </c>
      <c r="B171" s="15"/>
      <c r="C171" s="16">
        <v>0</v>
      </c>
      <c r="D171" s="16">
        <v>53</v>
      </c>
      <c r="E171" s="16">
        <v>155</v>
      </c>
      <c r="F171" s="16">
        <v>0</v>
      </c>
      <c r="G171" s="16">
        <v>24127</v>
      </c>
      <c r="H171" s="16">
        <v>24047</v>
      </c>
      <c r="I171" s="16">
        <v>116348</v>
      </c>
      <c r="J171" s="15"/>
      <c r="K171" s="15"/>
      <c r="L171" s="16"/>
      <c r="N171" s="23" t="s">
        <v>119</v>
      </c>
    </row>
    <row r="172" spans="1:14" x14ac:dyDescent="0.25">
      <c r="A172" s="33" t="s">
        <v>107</v>
      </c>
      <c r="B172" s="15"/>
      <c r="C172" s="16">
        <v>0</v>
      </c>
      <c r="D172" s="16">
        <v>60804</v>
      </c>
      <c r="E172" s="16">
        <v>138</v>
      </c>
      <c r="F172" s="16">
        <v>0</v>
      </c>
      <c r="G172" s="16">
        <v>-30035</v>
      </c>
      <c r="H172" s="16">
        <v>29480</v>
      </c>
      <c r="I172" s="16">
        <v>146383</v>
      </c>
      <c r="J172" s="15"/>
      <c r="K172" s="15"/>
      <c r="L172" s="16"/>
      <c r="N172" s="23" t="s">
        <v>120</v>
      </c>
    </row>
    <row r="173" spans="1:14" x14ac:dyDescent="0.25">
      <c r="A173" s="33" t="s">
        <v>108</v>
      </c>
      <c r="B173" s="15"/>
      <c r="C173" s="16">
        <v>0</v>
      </c>
      <c r="D173" s="16">
        <v>26</v>
      </c>
      <c r="E173" s="16">
        <v>320</v>
      </c>
      <c r="F173" s="16">
        <v>0</v>
      </c>
      <c r="G173" s="16">
        <v>25378</v>
      </c>
      <c r="H173" s="16">
        <v>25110</v>
      </c>
      <c r="I173" s="16">
        <v>121005</v>
      </c>
      <c r="J173" s="15"/>
      <c r="K173" s="15"/>
      <c r="L173" s="16"/>
      <c r="N173" s="23" t="s">
        <v>121</v>
      </c>
    </row>
    <row r="174" spans="1:14" x14ac:dyDescent="0.25">
      <c r="A174" s="33" t="s">
        <v>109</v>
      </c>
      <c r="B174" s="15"/>
      <c r="C174" s="16">
        <v>0</v>
      </c>
      <c r="D174" s="16">
        <v>26853</v>
      </c>
      <c r="E174" s="16">
        <v>1176</v>
      </c>
      <c r="F174" s="16">
        <v>0</v>
      </c>
      <c r="G174" s="16">
        <v>1604</v>
      </c>
      <c r="H174" s="16">
        <v>27281</v>
      </c>
      <c r="I174" s="16">
        <v>119401</v>
      </c>
      <c r="J174" s="15"/>
      <c r="K174" s="15"/>
      <c r="L174" s="16"/>
      <c r="N174" s="23" t="s">
        <v>122</v>
      </c>
    </row>
    <row r="175" spans="1:14" x14ac:dyDescent="0.25">
      <c r="A175" s="33" t="s">
        <v>110</v>
      </c>
      <c r="B175" s="15"/>
      <c r="C175" s="16">
        <v>0</v>
      </c>
      <c r="D175" s="16">
        <v>2238</v>
      </c>
      <c r="E175" s="16">
        <v>3877</v>
      </c>
      <c r="F175" s="16">
        <v>0</v>
      </c>
      <c r="G175" s="16">
        <v>18738</v>
      </c>
      <c r="H175" s="16">
        <v>17076</v>
      </c>
      <c r="I175" s="16">
        <v>100663</v>
      </c>
      <c r="J175" s="15"/>
      <c r="K175" s="15"/>
      <c r="L175" s="16"/>
      <c r="N175" s="23" t="s">
        <v>123</v>
      </c>
    </row>
    <row r="176" spans="1:14" x14ac:dyDescent="0.25">
      <c r="A176" s="33" t="s">
        <v>111</v>
      </c>
      <c r="B176" s="15"/>
      <c r="C176" s="16">
        <v>0</v>
      </c>
      <c r="D176" s="16">
        <v>5953</v>
      </c>
      <c r="E176" s="16">
        <v>6633</v>
      </c>
      <c r="F176" s="16">
        <v>0</v>
      </c>
      <c r="G176" s="16">
        <v>20880</v>
      </c>
      <c r="H176" s="16">
        <v>20048</v>
      </c>
      <c r="I176" s="16">
        <v>79783</v>
      </c>
      <c r="J176" s="15"/>
      <c r="K176" s="15"/>
      <c r="L176" s="16"/>
      <c r="N176" s="23" t="s">
        <v>124</v>
      </c>
    </row>
    <row r="177" spans="1:14" x14ac:dyDescent="0.25">
      <c r="A177" s="33" t="s">
        <v>112</v>
      </c>
      <c r="B177" s="15"/>
      <c r="C177" s="16">
        <v>0</v>
      </c>
      <c r="D177" s="16">
        <v>39574</v>
      </c>
      <c r="E177" s="16">
        <v>3801</v>
      </c>
      <c r="F177" s="16">
        <v>0</v>
      </c>
      <c r="G177" s="16">
        <v>-9411</v>
      </c>
      <c r="H177" s="16">
        <v>21702</v>
      </c>
      <c r="I177" s="16">
        <v>89194</v>
      </c>
      <c r="J177" s="15"/>
      <c r="K177" s="15"/>
      <c r="L177" s="16"/>
      <c r="N177" s="23" t="s">
        <v>125</v>
      </c>
    </row>
    <row r="178" spans="1:14" ht="13.8" thickBot="1" x14ac:dyDescent="0.3">
      <c r="A178" s="41" t="s">
        <v>113</v>
      </c>
      <c r="C178" s="42">
        <v>0</v>
      </c>
      <c r="D178" s="42">
        <v>34583</v>
      </c>
      <c r="E178" s="42">
        <v>1219</v>
      </c>
      <c r="F178" s="42">
        <v>0</v>
      </c>
      <c r="G178" s="42">
        <v>-13182</v>
      </c>
      <c r="H178" s="42">
        <v>21026</v>
      </c>
      <c r="I178" s="42">
        <v>102076</v>
      </c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0</v>
      </c>
      <c r="D180" s="16">
        <v>32309</v>
      </c>
      <c r="E180" s="16">
        <v>2853</v>
      </c>
      <c r="F180" s="16">
        <v>0</v>
      </c>
      <c r="G180" s="16">
        <v>-6057</v>
      </c>
      <c r="H180" s="16">
        <v>23395</v>
      </c>
      <c r="I180" s="16">
        <v>108133</v>
      </c>
      <c r="J180" s="15"/>
      <c r="K180" s="15"/>
      <c r="L180" s="16"/>
      <c r="N180" s="23" t="s">
        <v>115</v>
      </c>
    </row>
    <row r="181" spans="1:14" x14ac:dyDescent="0.25">
      <c r="A181" s="33" t="s">
        <v>103</v>
      </c>
      <c r="B181" s="15"/>
      <c r="C181" s="16">
        <v>0</v>
      </c>
      <c r="D181" s="16">
        <v>2724</v>
      </c>
      <c r="E181" s="16">
        <v>712</v>
      </c>
      <c r="F181" s="16">
        <v>0</v>
      </c>
      <c r="G181" s="16">
        <v>18537</v>
      </c>
      <c r="H181" s="16">
        <v>20459</v>
      </c>
      <c r="I181" s="16">
        <v>89596</v>
      </c>
      <c r="J181" s="15"/>
      <c r="K181" s="15"/>
      <c r="L181" s="16"/>
      <c r="N181" s="23" t="s">
        <v>116</v>
      </c>
    </row>
    <row r="182" spans="1:14" x14ac:dyDescent="0.25">
      <c r="A182" s="33" t="s">
        <v>104</v>
      </c>
      <c r="B182" s="15"/>
      <c r="C182" s="16">
        <v>0</v>
      </c>
      <c r="D182" s="16">
        <v>37572</v>
      </c>
      <c r="E182" s="16">
        <v>975</v>
      </c>
      <c r="F182" s="16">
        <v>0</v>
      </c>
      <c r="G182" s="16">
        <v>-19747</v>
      </c>
      <c r="H182" s="16">
        <v>16270</v>
      </c>
      <c r="I182" s="16">
        <v>109343</v>
      </c>
      <c r="J182" s="15"/>
      <c r="K182" s="15"/>
      <c r="L182" s="16"/>
      <c r="N182" s="23" t="s">
        <v>117</v>
      </c>
    </row>
    <row r="183" spans="1:14" x14ac:dyDescent="0.25">
      <c r="A183" s="33" t="s">
        <v>105</v>
      </c>
      <c r="B183" s="15"/>
      <c r="C183" s="16">
        <v>0</v>
      </c>
      <c r="D183" s="16">
        <v>30050</v>
      </c>
      <c r="E183" s="16">
        <v>624</v>
      </c>
      <c r="F183" s="16">
        <v>0</v>
      </c>
      <c r="G183" s="16">
        <v>-11748</v>
      </c>
      <c r="H183" s="16">
        <v>17678</v>
      </c>
      <c r="I183" s="16">
        <v>121091</v>
      </c>
      <c r="J183" s="15"/>
      <c r="K183" s="15"/>
      <c r="L183" s="16"/>
      <c r="N183" s="23" t="s">
        <v>118</v>
      </c>
    </row>
    <row r="184" spans="1:14" x14ac:dyDescent="0.25">
      <c r="A184" s="33" t="s">
        <v>106</v>
      </c>
      <c r="B184" s="15"/>
      <c r="C184" s="16">
        <v>0</v>
      </c>
      <c r="D184" s="16">
        <v>33</v>
      </c>
      <c r="E184" s="16">
        <v>248</v>
      </c>
      <c r="F184" s="16">
        <v>0</v>
      </c>
      <c r="G184" s="16">
        <v>22947</v>
      </c>
      <c r="H184" s="16">
        <v>22732</v>
      </c>
      <c r="I184" s="16">
        <v>98144</v>
      </c>
      <c r="J184" s="15"/>
      <c r="K184" s="15"/>
      <c r="L184" s="16"/>
      <c r="N184" s="23" t="s">
        <v>119</v>
      </c>
    </row>
    <row r="185" spans="1:14" x14ac:dyDescent="0.25">
      <c r="A185" s="33" t="s">
        <v>107</v>
      </c>
      <c r="B185" s="15"/>
      <c r="C185" s="16">
        <v>0</v>
      </c>
      <c r="D185" s="16">
        <v>32407</v>
      </c>
      <c r="E185" s="16">
        <v>31</v>
      </c>
      <c r="F185" s="16">
        <v>0</v>
      </c>
      <c r="G185" s="16">
        <v>-9937</v>
      </c>
      <c r="H185" s="16">
        <v>22433</v>
      </c>
      <c r="I185" s="16">
        <v>108081</v>
      </c>
      <c r="J185" s="15"/>
      <c r="K185" s="15"/>
      <c r="L185" s="16"/>
      <c r="N185" s="23" t="s">
        <v>120</v>
      </c>
    </row>
    <row r="186" spans="1:14" x14ac:dyDescent="0.25">
      <c r="A186" s="33" t="s">
        <v>108</v>
      </c>
      <c r="B186" s="15"/>
      <c r="C186" s="16">
        <v>0</v>
      </c>
      <c r="D186" s="16">
        <v>32935</v>
      </c>
      <c r="E186" s="16">
        <v>249</v>
      </c>
      <c r="F186" s="16">
        <v>0</v>
      </c>
      <c r="G186" s="16">
        <v>-10443</v>
      </c>
      <c r="H186" s="16">
        <v>22243</v>
      </c>
      <c r="I186" s="16">
        <v>118524</v>
      </c>
      <c r="J186" s="15"/>
      <c r="K186" s="15"/>
      <c r="L186" s="16"/>
      <c r="N186" s="23" t="s">
        <v>121</v>
      </c>
    </row>
    <row r="187" spans="1:14" x14ac:dyDescent="0.25">
      <c r="A187" s="33" t="s">
        <v>109</v>
      </c>
      <c r="B187" s="15"/>
      <c r="C187" s="16">
        <v>0</v>
      </c>
      <c r="D187" s="16">
        <v>0</v>
      </c>
      <c r="E187" s="16">
        <v>239</v>
      </c>
      <c r="F187" s="16">
        <v>0</v>
      </c>
      <c r="G187" s="16">
        <v>18686</v>
      </c>
      <c r="H187" s="16">
        <v>18369</v>
      </c>
      <c r="I187" s="16">
        <v>99838</v>
      </c>
      <c r="J187" s="15"/>
      <c r="K187" s="15"/>
      <c r="L187" s="16"/>
      <c r="N187" s="23" t="s">
        <v>122</v>
      </c>
    </row>
    <row r="188" spans="1:14" x14ac:dyDescent="0.25">
      <c r="A188" s="33" t="s">
        <v>110</v>
      </c>
      <c r="B188" s="15"/>
      <c r="C188" s="16">
        <v>0</v>
      </c>
      <c r="D188" s="16">
        <v>62628</v>
      </c>
      <c r="E188" s="16">
        <v>3198</v>
      </c>
      <c r="F188" s="16">
        <v>0</v>
      </c>
      <c r="G188" s="16">
        <v>-42873</v>
      </c>
      <c r="H188" s="16">
        <v>20624</v>
      </c>
      <c r="I188" s="16">
        <v>142711</v>
      </c>
      <c r="J188" s="15"/>
      <c r="K188" s="15"/>
      <c r="L188" s="16"/>
      <c r="N188" s="23" t="s">
        <v>123</v>
      </c>
    </row>
    <row r="189" spans="1:14" x14ac:dyDescent="0.25">
      <c r="A189" s="33" t="s">
        <v>111</v>
      </c>
      <c r="B189" s="15"/>
      <c r="C189" s="16">
        <v>0</v>
      </c>
      <c r="D189" s="16">
        <v>29978</v>
      </c>
      <c r="E189" s="16">
        <v>5515</v>
      </c>
      <c r="F189" s="16">
        <v>0</v>
      </c>
      <c r="G189" s="16">
        <v>3330</v>
      </c>
      <c r="H189" s="16">
        <v>23796</v>
      </c>
      <c r="I189" s="16">
        <v>139381</v>
      </c>
      <c r="J189" s="15"/>
      <c r="K189" s="15"/>
      <c r="L189" s="16"/>
      <c r="N189" s="23" t="s">
        <v>124</v>
      </c>
    </row>
    <row r="190" spans="1:14" x14ac:dyDescent="0.25">
      <c r="A190" s="33" t="s">
        <v>112</v>
      </c>
      <c r="B190" s="15"/>
      <c r="C190" s="16">
        <v>0</v>
      </c>
      <c r="D190" s="16">
        <v>2000</v>
      </c>
      <c r="E190" s="16">
        <v>1568</v>
      </c>
      <c r="F190" s="16">
        <v>0</v>
      </c>
      <c r="G190" s="16">
        <v>19062</v>
      </c>
      <c r="H190" s="16">
        <v>19625</v>
      </c>
      <c r="I190" s="16">
        <v>120319</v>
      </c>
      <c r="J190" s="15"/>
      <c r="K190" s="15"/>
      <c r="L190" s="16"/>
      <c r="N190" s="23" t="s">
        <v>125</v>
      </c>
    </row>
    <row r="191" spans="1:14" ht="13.8" thickBot="1" x14ac:dyDescent="0.3">
      <c r="A191" s="41" t="s">
        <v>113</v>
      </c>
      <c r="C191" s="42">
        <v>0</v>
      </c>
      <c r="D191" s="42">
        <v>5314</v>
      </c>
      <c r="E191" s="42">
        <v>1106</v>
      </c>
      <c r="F191" s="42">
        <v>0</v>
      </c>
      <c r="G191" s="42">
        <v>21229</v>
      </c>
      <c r="H191" s="42">
        <v>27455</v>
      </c>
      <c r="I191" s="42">
        <v>99090</v>
      </c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0</v>
      </c>
      <c r="D193" s="16">
        <v>31931</v>
      </c>
      <c r="E193" s="16">
        <v>1470</v>
      </c>
      <c r="F193" s="16">
        <v>0</v>
      </c>
      <c r="G193" s="16">
        <v>-9485</v>
      </c>
      <c r="H193" s="16">
        <v>20976</v>
      </c>
      <c r="I193" s="16">
        <v>108575</v>
      </c>
      <c r="J193" s="15"/>
      <c r="K193" s="15"/>
      <c r="L193" s="16"/>
      <c r="N193" s="23" t="s">
        <v>115</v>
      </c>
    </row>
    <row r="194" spans="1:14" x14ac:dyDescent="0.25">
      <c r="A194" s="33" t="s">
        <v>103</v>
      </c>
      <c r="B194" s="15"/>
      <c r="C194" s="16">
        <v>0</v>
      </c>
      <c r="D194" s="16">
        <v>0</v>
      </c>
      <c r="E194" s="16">
        <v>807</v>
      </c>
      <c r="F194" s="16">
        <v>0</v>
      </c>
      <c r="G194" s="16">
        <v>20236</v>
      </c>
      <c r="H194" s="16">
        <v>19429</v>
      </c>
      <c r="I194" s="16">
        <v>88339</v>
      </c>
      <c r="J194" s="15"/>
      <c r="K194" s="15"/>
      <c r="L194" s="16"/>
      <c r="N194" s="23" t="s">
        <v>116</v>
      </c>
    </row>
    <row r="195" spans="1:14" x14ac:dyDescent="0.25">
      <c r="A195" s="33" t="s">
        <v>104</v>
      </c>
      <c r="B195" s="15"/>
      <c r="C195" s="16">
        <v>0</v>
      </c>
      <c r="D195" s="16">
        <v>30787</v>
      </c>
      <c r="E195" s="16">
        <v>289</v>
      </c>
      <c r="F195" s="16">
        <v>0</v>
      </c>
      <c r="G195" s="16">
        <v>-10722</v>
      </c>
      <c r="H195" s="16">
        <v>20472</v>
      </c>
      <c r="I195" s="16">
        <v>99061</v>
      </c>
      <c r="J195" s="15"/>
      <c r="K195" s="15"/>
      <c r="L195" s="16"/>
      <c r="N195" s="23" t="s">
        <v>117</v>
      </c>
    </row>
    <row r="196" spans="1:14" x14ac:dyDescent="0.25">
      <c r="A196" s="33" t="s">
        <v>105</v>
      </c>
      <c r="B196" s="15"/>
      <c r="C196" s="16">
        <v>0</v>
      </c>
      <c r="D196" s="16">
        <v>21889</v>
      </c>
      <c r="E196" s="16">
        <v>74</v>
      </c>
      <c r="F196" s="16">
        <v>0</v>
      </c>
      <c r="G196" s="16">
        <v>-5691</v>
      </c>
      <c r="H196" s="16">
        <v>17137</v>
      </c>
      <c r="I196" s="16">
        <v>104752</v>
      </c>
      <c r="J196" s="15"/>
      <c r="K196" s="15"/>
      <c r="L196" s="16"/>
      <c r="N196" s="23" t="s">
        <v>118</v>
      </c>
    </row>
    <row r="197" spans="1:14" x14ac:dyDescent="0.25">
      <c r="A197" s="33" t="s">
        <v>106</v>
      </c>
      <c r="B197" s="15"/>
      <c r="C197" s="16">
        <v>0</v>
      </c>
      <c r="D197" s="16">
        <v>1169</v>
      </c>
      <c r="E197" s="16">
        <v>48</v>
      </c>
      <c r="F197" s="16">
        <v>0</v>
      </c>
      <c r="G197" s="16">
        <v>21346</v>
      </c>
      <c r="H197" s="16">
        <v>25381</v>
      </c>
      <c r="I197" s="16">
        <v>83406</v>
      </c>
      <c r="J197" s="15"/>
      <c r="K197" s="15"/>
      <c r="L197" s="16"/>
      <c r="N197" s="23" t="s">
        <v>119</v>
      </c>
    </row>
    <row r="198" spans="1:14" x14ac:dyDescent="0.25">
      <c r="A198" s="33" t="s">
        <v>107</v>
      </c>
      <c r="B198" s="15"/>
      <c r="C198" s="16">
        <v>0</v>
      </c>
      <c r="D198" s="16">
        <v>33433</v>
      </c>
      <c r="E198" s="16">
        <v>24</v>
      </c>
      <c r="F198" s="16">
        <v>0</v>
      </c>
      <c r="G198" s="16">
        <v>-6110</v>
      </c>
      <c r="H198" s="16">
        <v>24346</v>
      </c>
      <c r="I198" s="16">
        <v>89516</v>
      </c>
      <c r="J198" s="15"/>
      <c r="K198" s="15"/>
      <c r="L198" s="16"/>
      <c r="N198" s="23" t="s">
        <v>120</v>
      </c>
    </row>
    <row r="199" spans="1:14" x14ac:dyDescent="0.25">
      <c r="A199" s="33" t="s">
        <v>108</v>
      </c>
      <c r="B199" s="15"/>
      <c r="C199" s="16">
        <v>0</v>
      </c>
      <c r="D199" s="16">
        <v>33984</v>
      </c>
      <c r="E199" s="16">
        <v>149</v>
      </c>
      <c r="F199" s="16">
        <v>0</v>
      </c>
      <c r="G199" s="16">
        <v>-11516</v>
      </c>
      <c r="H199" s="16">
        <v>22347</v>
      </c>
      <c r="I199" s="16">
        <v>101032</v>
      </c>
      <c r="J199" s="15"/>
      <c r="K199" s="15"/>
      <c r="L199" s="16"/>
      <c r="N199" s="23" t="s">
        <v>121</v>
      </c>
    </row>
    <row r="200" spans="1:14" x14ac:dyDescent="0.25">
      <c r="A200" s="33" t="s">
        <v>109</v>
      </c>
      <c r="B200" s="15"/>
      <c r="C200" s="16">
        <v>0</v>
      </c>
      <c r="D200" s="16">
        <v>2299</v>
      </c>
      <c r="E200" s="16">
        <v>221</v>
      </c>
      <c r="F200" s="16">
        <v>0</v>
      </c>
      <c r="G200" s="16">
        <v>21436</v>
      </c>
      <c r="H200" s="16">
        <v>23641</v>
      </c>
      <c r="I200" s="16">
        <v>79596</v>
      </c>
      <c r="J200" s="15"/>
      <c r="K200" s="15"/>
      <c r="L200" s="16"/>
      <c r="N200" s="23" t="s">
        <v>122</v>
      </c>
    </row>
    <row r="201" spans="1:14" x14ac:dyDescent="0.25">
      <c r="A201" s="33" t="s">
        <v>110</v>
      </c>
      <c r="B201" s="15"/>
      <c r="C201" s="16">
        <v>0</v>
      </c>
      <c r="D201" s="16">
        <v>35597</v>
      </c>
      <c r="E201" s="16">
        <v>939</v>
      </c>
      <c r="F201" s="16">
        <v>0</v>
      </c>
      <c r="G201" s="16">
        <v>-11902</v>
      </c>
      <c r="H201" s="16">
        <v>22820</v>
      </c>
      <c r="I201" s="16">
        <v>91498</v>
      </c>
      <c r="J201" s="15"/>
      <c r="K201" s="15"/>
      <c r="L201" s="16"/>
      <c r="N201" s="23" t="s">
        <v>123</v>
      </c>
    </row>
    <row r="202" spans="1:14" x14ac:dyDescent="0.25">
      <c r="A202" s="33" t="s">
        <v>111</v>
      </c>
      <c r="B202" s="15"/>
      <c r="C202" s="16">
        <v>0</v>
      </c>
      <c r="D202" s="16">
        <v>65330</v>
      </c>
      <c r="E202" s="16">
        <v>2572</v>
      </c>
      <c r="F202" s="16">
        <v>0</v>
      </c>
      <c r="G202" s="16">
        <v>-40303</v>
      </c>
      <c r="H202" s="16">
        <v>22620</v>
      </c>
      <c r="I202" s="16">
        <v>131801</v>
      </c>
      <c r="J202" s="15"/>
      <c r="K202" s="15"/>
      <c r="L202" s="16"/>
      <c r="N202" s="23" t="s">
        <v>124</v>
      </c>
    </row>
    <row r="203" spans="1:14" x14ac:dyDescent="0.25">
      <c r="A203" s="33" t="s">
        <v>112</v>
      </c>
      <c r="B203" s="15"/>
      <c r="C203" s="16">
        <v>0</v>
      </c>
      <c r="D203" s="16">
        <v>0</v>
      </c>
      <c r="E203" s="16">
        <v>1564</v>
      </c>
      <c r="F203" s="16">
        <v>0</v>
      </c>
      <c r="G203" s="16">
        <v>17457</v>
      </c>
      <c r="H203" s="16">
        <v>18423</v>
      </c>
      <c r="I203" s="16">
        <v>114344</v>
      </c>
      <c r="J203" s="15"/>
      <c r="K203" s="15"/>
      <c r="L203" s="16"/>
      <c r="N203" s="23" t="s">
        <v>125</v>
      </c>
    </row>
    <row r="204" spans="1:14" ht="13.8" thickBot="1" x14ac:dyDescent="0.3">
      <c r="A204" s="41" t="s">
        <v>113</v>
      </c>
      <c r="C204" s="42">
        <v>0</v>
      </c>
      <c r="D204" s="42">
        <v>30731</v>
      </c>
      <c r="E204" s="42">
        <v>918</v>
      </c>
      <c r="F204" s="42">
        <v>0</v>
      </c>
      <c r="G204" s="42">
        <v>-10359</v>
      </c>
      <c r="H204" s="42">
        <v>19393</v>
      </c>
      <c r="I204" s="42">
        <v>124703</v>
      </c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0</v>
      </c>
      <c r="D206" s="16">
        <v>35775</v>
      </c>
      <c r="E206" s="16">
        <v>1470</v>
      </c>
      <c r="F206" s="16">
        <v>0</v>
      </c>
      <c r="G206" s="16">
        <v>-15288</v>
      </c>
      <c r="H206" s="16">
        <v>21231</v>
      </c>
      <c r="I206" s="16">
        <v>139991</v>
      </c>
      <c r="J206" s="15"/>
      <c r="K206" s="15"/>
      <c r="L206" s="16"/>
      <c r="N206" s="23" t="s">
        <v>115</v>
      </c>
    </row>
    <row r="207" spans="1:14" x14ac:dyDescent="0.25">
      <c r="A207" s="33" t="s">
        <v>103</v>
      </c>
      <c r="B207" s="15"/>
      <c r="C207" s="16">
        <v>0</v>
      </c>
      <c r="D207" s="16">
        <v>143</v>
      </c>
      <c r="E207" s="16">
        <v>861</v>
      </c>
      <c r="F207" s="16">
        <v>0</v>
      </c>
      <c r="G207" s="16">
        <v>18969</v>
      </c>
      <c r="H207" s="16">
        <v>18348</v>
      </c>
      <c r="I207" s="16">
        <v>121022</v>
      </c>
      <c r="J207" s="15"/>
      <c r="K207" s="15"/>
      <c r="L207" s="16"/>
      <c r="N207" s="23" t="s">
        <v>116</v>
      </c>
    </row>
    <row r="208" spans="1:14" x14ac:dyDescent="0.25">
      <c r="A208" s="33" t="s">
        <v>104</v>
      </c>
      <c r="B208" s="15"/>
      <c r="C208" s="16">
        <v>0</v>
      </c>
      <c r="D208" s="16">
        <v>0</v>
      </c>
      <c r="E208" s="16">
        <v>501</v>
      </c>
      <c r="F208" s="16">
        <v>0</v>
      </c>
      <c r="G208" s="16">
        <v>17957</v>
      </c>
      <c r="H208" s="16">
        <v>17489</v>
      </c>
      <c r="I208" s="16">
        <v>103065</v>
      </c>
      <c r="J208" s="15"/>
      <c r="K208" s="15"/>
      <c r="L208" s="16"/>
      <c r="N208" s="23" t="s">
        <v>117</v>
      </c>
    </row>
    <row r="209" spans="1:14" x14ac:dyDescent="0.25">
      <c r="A209" s="33" t="s">
        <v>105</v>
      </c>
      <c r="B209" s="15"/>
      <c r="C209" s="16">
        <v>0</v>
      </c>
      <c r="D209" s="16">
        <v>189</v>
      </c>
      <c r="E209" s="16">
        <v>228</v>
      </c>
      <c r="F209" s="16">
        <v>0</v>
      </c>
      <c r="G209" s="16">
        <v>22431</v>
      </c>
      <c r="H209" s="16">
        <v>24445</v>
      </c>
      <c r="I209" s="16">
        <v>80634</v>
      </c>
      <c r="J209" s="15"/>
      <c r="K209" s="15"/>
      <c r="L209" s="16"/>
      <c r="N209" s="23" t="s">
        <v>118</v>
      </c>
    </row>
    <row r="210" spans="1:14" x14ac:dyDescent="0.25">
      <c r="A210" s="33" t="s">
        <v>106</v>
      </c>
      <c r="B210" s="15"/>
      <c r="C210" s="16">
        <v>0</v>
      </c>
      <c r="D210" s="16">
        <v>31859</v>
      </c>
      <c r="E210" s="16">
        <v>58</v>
      </c>
      <c r="F210" s="16">
        <v>0</v>
      </c>
      <c r="G210" s="16">
        <v>-3773</v>
      </c>
      <c r="H210" s="16">
        <v>27966</v>
      </c>
      <c r="I210" s="16">
        <v>84407</v>
      </c>
      <c r="J210" s="15"/>
      <c r="K210" s="15"/>
      <c r="L210" s="16"/>
      <c r="N210" s="23" t="s">
        <v>119</v>
      </c>
    </row>
    <row r="211" spans="1:14" x14ac:dyDescent="0.25">
      <c r="A211" s="33" t="s">
        <v>107</v>
      </c>
      <c r="B211" s="15"/>
      <c r="C211" s="16">
        <v>0</v>
      </c>
      <c r="D211" s="16">
        <v>34987</v>
      </c>
      <c r="E211" s="16">
        <v>48</v>
      </c>
      <c r="F211" s="16">
        <v>0</v>
      </c>
      <c r="G211" s="16">
        <v>-7802</v>
      </c>
      <c r="H211" s="16">
        <v>27137</v>
      </c>
      <c r="I211" s="16">
        <v>92209</v>
      </c>
      <c r="J211" s="15"/>
      <c r="K211" s="15"/>
      <c r="L211" s="16"/>
      <c r="N211" s="23" t="s">
        <v>120</v>
      </c>
    </row>
    <row r="212" spans="1:14" x14ac:dyDescent="0.25">
      <c r="A212" s="33" t="s">
        <v>108</v>
      </c>
      <c r="B212" s="15"/>
      <c r="C212" s="16">
        <v>0</v>
      </c>
      <c r="D212" s="16">
        <v>34082</v>
      </c>
      <c r="E212" s="16">
        <v>389</v>
      </c>
      <c r="F212" s="16">
        <v>0</v>
      </c>
      <c r="G212" s="16">
        <v>-11759</v>
      </c>
      <c r="H212" s="16">
        <v>21933</v>
      </c>
      <c r="I212" s="16">
        <v>103968</v>
      </c>
      <c r="J212" s="15"/>
      <c r="K212" s="15"/>
      <c r="L212" s="16"/>
      <c r="N212" s="23" t="s">
        <v>121</v>
      </c>
    </row>
    <row r="213" spans="1:14" x14ac:dyDescent="0.25">
      <c r="A213" s="33" t="s">
        <v>109</v>
      </c>
      <c r="B213" s="15"/>
      <c r="C213" s="16">
        <v>0</v>
      </c>
      <c r="D213" s="16">
        <v>27913</v>
      </c>
      <c r="E213" s="16">
        <v>451</v>
      </c>
      <c r="F213" s="16">
        <v>0</v>
      </c>
      <c r="G213" s="16">
        <v>-15919</v>
      </c>
      <c r="H213" s="16">
        <v>11543</v>
      </c>
      <c r="I213" s="16">
        <v>119887</v>
      </c>
      <c r="J213" s="15"/>
      <c r="K213" s="15"/>
      <c r="L213" s="16"/>
      <c r="N213" s="23" t="s">
        <v>122</v>
      </c>
    </row>
    <row r="214" spans="1:14" x14ac:dyDescent="0.25">
      <c r="A214" s="33" t="s">
        <v>110</v>
      </c>
      <c r="B214" s="15"/>
      <c r="C214" s="16">
        <v>0</v>
      </c>
      <c r="D214" s="16">
        <v>28605</v>
      </c>
      <c r="E214" s="16">
        <v>1563</v>
      </c>
      <c r="F214" s="16">
        <v>0</v>
      </c>
      <c r="G214" s="16">
        <v>-6304</v>
      </c>
      <c r="H214" s="16">
        <v>20738</v>
      </c>
      <c r="I214" s="16">
        <v>126191</v>
      </c>
      <c r="J214" s="15"/>
      <c r="K214" s="15"/>
      <c r="L214" s="16"/>
      <c r="N214" s="23" t="s">
        <v>123</v>
      </c>
    </row>
    <row r="215" spans="1:14" x14ac:dyDescent="0.25">
      <c r="A215" s="33" t="s">
        <v>111</v>
      </c>
      <c r="B215" s="15"/>
      <c r="C215" s="16">
        <v>0</v>
      </c>
      <c r="D215" s="16">
        <v>34148</v>
      </c>
      <c r="E215" s="16">
        <v>3538</v>
      </c>
      <c r="F215" s="16">
        <v>0</v>
      </c>
      <c r="G215" s="16">
        <v>-11108</v>
      </c>
      <c r="H215" s="16">
        <v>19809</v>
      </c>
      <c r="I215" s="16">
        <v>137299</v>
      </c>
      <c r="J215" s="15"/>
      <c r="K215" s="15"/>
      <c r="L215" s="16"/>
      <c r="N215" s="23" t="s">
        <v>124</v>
      </c>
    </row>
    <row r="216" spans="1:14" x14ac:dyDescent="0.25">
      <c r="A216" s="33" t="s">
        <v>112</v>
      </c>
      <c r="B216" s="15"/>
      <c r="C216" s="16">
        <v>0</v>
      </c>
      <c r="D216" s="16">
        <v>1650</v>
      </c>
      <c r="E216" s="16">
        <v>2887</v>
      </c>
      <c r="F216" s="16">
        <v>0</v>
      </c>
      <c r="G216" s="16">
        <v>25152</v>
      </c>
      <c r="H216" s="16">
        <v>26549</v>
      </c>
      <c r="I216" s="16">
        <v>112147</v>
      </c>
      <c r="J216" s="15"/>
      <c r="K216" s="15"/>
      <c r="L216" s="16"/>
      <c r="N216" s="23" t="s">
        <v>125</v>
      </c>
    </row>
    <row r="217" spans="1:14" ht="13.8" thickBot="1" x14ac:dyDescent="0.3">
      <c r="A217" s="41" t="s">
        <v>113</v>
      </c>
      <c r="C217" s="42">
        <v>0</v>
      </c>
      <c r="D217" s="42">
        <v>0</v>
      </c>
      <c r="E217" s="42">
        <v>1813</v>
      </c>
      <c r="F217" s="42">
        <v>0</v>
      </c>
      <c r="G217" s="42">
        <v>31191</v>
      </c>
      <c r="H217" s="42">
        <v>29555</v>
      </c>
      <c r="I217" s="42">
        <v>80956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0</v>
      </c>
      <c r="D219" s="16">
        <v>6746</v>
      </c>
      <c r="E219" s="16">
        <v>1717</v>
      </c>
      <c r="F219" s="16">
        <v>0</v>
      </c>
      <c r="G219" s="16">
        <v>16035</v>
      </c>
      <c r="H219" s="16">
        <v>21064</v>
      </c>
      <c r="I219" s="16">
        <v>64921</v>
      </c>
      <c r="J219" s="15"/>
      <c r="K219" s="15"/>
      <c r="L219" s="16">
        <v>661.40959999999995</v>
      </c>
      <c r="N219" s="23" t="s">
        <v>115</v>
      </c>
    </row>
    <row r="220" spans="1:14" x14ac:dyDescent="0.25">
      <c r="A220" s="33" t="s">
        <v>103</v>
      </c>
      <c r="B220" s="15"/>
      <c r="C220" s="16">
        <v>0</v>
      </c>
      <c r="D220" s="16">
        <v>28148</v>
      </c>
      <c r="E220" s="16">
        <v>1574</v>
      </c>
      <c r="F220" s="16">
        <v>0</v>
      </c>
      <c r="G220" s="16">
        <v>-4154</v>
      </c>
      <c r="H220" s="16">
        <v>22614</v>
      </c>
      <c r="I220" s="16">
        <v>69075</v>
      </c>
      <c r="J220" s="15"/>
      <c r="K220" s="15"/>
      <c r="L220" s="16">
        <v>710.07960000000003</v>
      </c>
      <c r="N220" s="23" t="s">
        <v>116</v>
      </c>
    </row>
    <row r="221" spans="1:14" x14ac:dyDescent="0.25">
      <c r="A221" s="33" t="s">
        <v>104</v>
      </c>
      <c r="B221" s="15"/>
      <c r="C221" s="16">
        <v>0</v>
      </c>
      <c r="D221" s="16">
        <v>25606</v>
      </c>
      <c r="E221" s="16">
        <v>1415</v>
      </c>
      <c r="F221" s="16">
        <v>0</v>
      </c>
      <c r="G221" s="16">
        <v>-12959</v>
      </c>
      <c r="H221" s="16">
        <v>14275</v>
      </c>
      <c r="I221" s="16">
        <v>82034</v>
      </c>
      <c r="J221" s="15"/>
      <c r="K221" s="15"/>
      <c r="L221" s="16">
        <v>448.23500000000001</v>
      </c>
      <c r="N221" s="23" t="s">
        <v>117</v>
      </c>
    </row>
    <row r="222" spans="1:14" x14ac:dyDescent="0.25">
      <c r="A222" s="33" t="s">
        <v>105</v>
      </c>
      <c r="B222" s="15"/>
      <c r="C222" s="16">
        <v>0</v>
      </c>
      <c r="D222" s="16">
        <v>29300</v>
      </c>
      <c r="E222" s="16">
        <v>270</v>
      </c>
      <c r="F222" s="16">
        <v>0</v>
      </c>
      <c r="G222" s="16">
        <v>-2211</v>
      </c>
      <c r="H222" s="16">
        <v>26783</v>
      </c>
      <c r="I222" s="16">
        <v>84245</v>
      </c>
      <c r="J222" s="15"/>
      <c r="K222" s="15"/>
      <c r="L222" s="16">
        <v>840.98619999999994</v>
      </c>
      <c r="N222" s="23" t="s">
        <v>118</v>
      </c>
    </row>
    <row r="223" spans="1:14" x14ac:dyDescent="0.25">
      <c r="A223" s="33" t="s">
        <v>106</v>
      </c>
      <c r="B223" s="15"/>
      <c r="C223" s="16">
        <v>0</v>
      </c>
      <c r="D223" s="16">
        <v>32389</v>
      </c>
      <c r="E223" s="16">
        <v>197</v>
      </c>
      <c r="F223" s="16">
        <v>0</v>
      </c>
      <c r="G223" s="16">
        <v>-8637</v>
      </c>
      <c r="H223" s="16">
        <v>23555</v>
      </c>
      <c r="I223" s="16">
        <v>92882</v>
      </c>
      <c r="J223" s="15"/>
      <c r="K223" s="15"/>
      <c r="L223" s="16">
        <v>739.62699999999995</v>
      </c>
      <c r="N223" s="23" t="s">
        <v>119</v>
      </c>
    </row>
    <row r="224" spans="1:14" x14ac:dyDescent="0.25">
      <c r="A224" s="33" t="s">
        <v>107</v>
      </c>
      <c r="B224" s="15"/>
      <c r="C224" s="16">
        <v>0</v>
      </c>
      <c r="D224" s="16">
        <v>28356</v>
      </c>
      <c r="E224" s="16">
        <v>148</v>
      </c>
      <c r="F224" s="16">
        <v>0</v>
      </c>
      <c r="G224" s="16">
        <v>-9577</v>
      </c>
      <c r="H224" s="16">
        <v>18631</v>
      </c>
      <c r="I224" s="16">
        <v>102459</v>
      </c>
      <c r="J224" s="15"/>
      <c r="K224" s="15"/>
      <c r="L224" s="16">
        <v>585.01340000000005</v>
      </c>
      <c r="N224" s="23" t="s">
        <v>120</v>
      </c>
    </row>
    <row r="225" spans="1:14" x14ac:dyDescent="0.25">
      <c r="A225" s="33" t="s">
        <v>108</v>
      </c>
      <c r="B225" s="15"/>
      <c r="C225" s="16">
        <v>0</v>
      </c>
      <c r="D225" s="16">
        <v>27167</v>
      </c>
      <c r="E225" s="16">
        <v>405</v>
      </c>
      <c r="F225" s="16">
        <v>0</v>
      </c>
      <c r="G225" s="16">
        <v>-3262</v>
      </c>
      <c r="H225" s="16">
        <v>23500</v>
      </c>
      <c r="I225" s="16">
        <v>105721</v>
      </c>
      <c r="J225" s="15"/>
      <c r="K225" s="15"/>
      <c r="L225" s="16">
        <v>737.9</v>
      </c>
      <c r="N225" s="23" t="s">
        <v>121</v>
      </c>
    </row>
    <row r="226" spans="1:14" x14ac:dyDescent="0.25">
      <c r="A226" s="33" t="s">
        <v>109</v>
      </c>
      <c r="B226" s="15"/>
      <c r="C226" s="16">
        <v>0</v>
      </c>
      <c r="D226" s="16">
        <v>37111</v>
      </c>
      <c r="E226" s="16">
        <v>1071</v>
      </c>
      <c r="F226" s="16">
        <v>0</v>
      </c>
      <c r="G226" s="16">
        <v>-12168</v>
      </c>
      <c r="H226" s="16">
        <v>23926</v>
      </c>
      <c r="I226" s="16">
        <v>117889</v>
      </c>
      <c r="J226" s="15"/>
      <c r="K226" s="15"/>
      <c r="L226" s="16">
        <v>751.27639999999997</v>
      </c>
      <c r="N226" s="23" t="s">
        <v>122</v>
      </c>
    </row>
    <row r="227" spans="1:14" x14ac:dyDescent="0.25">
      <c r="A227" s="33" t="s">
        <v>110</v>
      </c>
      <c r="B227" s="15"/>
      <c r="C227" s="16">
        <v>0</v>
      </c>
      <c r="D227" s="16">
        <v>3891</v>
      </c>
      <c r="E227" s="16">
        <v>1061</v>
      </c>
      <c r="F227" s="16">
        <v>0</v>
      </c>
      <c r="G227" s="16">
        <v>18427</v>
      </c>
      <c r="H227" s="16">
        <v>21378</v>
      </c>
      <c r="I227" s="16">
        <v>99462</v>
      </c>
      <c r="J227" s="15"/>
      <c r="K227" s="15"/>
      <c r="L227" s="16">
        <v>825.22339999999986</v>
      </c>
      <c r="N227" s="23" t="s">
        <v>123</v>
      </c>
    </row>
    <row r="228" spans="1:14" x14ac:dyDescent="0.25">
      <c r="A228" s="33" t="s">
        <v>111</v>
      </c>
      <c r="B228" s="15"/>
      <c r="C228" s="16">
        <v>0</v>
      </c>
      <c r="D228" s="16">
        <v>26</v>
      </c>
      <c r="E228" s="16">
        <v>1670</v>
      </c>
      <c r="F228" s="16">
        <v>0</v>
      </c>
      <c r="G228" s="16">
        <v>15480</v>
      </c>
      <c r="H228" s="16">
        <v>14802</v>
      </c>
      <c r="I228" s="16">
        <v>83982</v>
      </c>
      <c r="J228" s="15"/>
      <c r="K228" s="15"/>
      <c r="L228" s="16">
        <v>464.78280000000001</v>
      </c>
      <c r="N228" s="23" t="s">
        <v>124</v>
      </c>
    </row>
    <row r="229" spans="1:14" x14ac:dyDescent="0.25">
      <c r="A229" s="33" t="s">
        <v>112</v>
      </c>
      <c r="B229" s="15"/>
      <c r="C229" s="16">
        <v>0</v>
      </c>
      <c r="D229" s="16">
        <v>29856</v>
      </c>
      <c r="E229" s="16">
        <v>1224</v>
      </c>
      <c r="F229" s="16">
        <v>0</v>
      </c>
      <c r="G229" s="16">
        <v>-10711</v>
      </c>
      <c r="H229" s="16">
        <v>20668</v>
      </c>
      <c r="I229" s="16">
        <v>94693</v>
      </c>
      <c r="J229" s="15"/>
      <c r="K229" s="15"/>
      <c r="L229" s="16">
        <v>648.97519999999997</v>
      </c>
      <c r="N229" s="23" t="s">
        <v>125</v>
      </c>
    </row>
    <row r="230" spans="1:14" ht="13.8" thickBot="1" x14ac:dyDescent="0.3">
      <c r="A230" s="41" t="s">
        <v>113</v>
      </c>
      <c r="C230" s="42">
        <v>0</v>
      </c>
      <c r="D230" s="42">
        <v>48998</v>
      </c>
      <c r="E230" s="42">
        <v>9447</v>
      </c>
      <c r="F230" s="42">
        <v>0</v>
      </c>
      <c r="G230" s="42">
        <v>-13511</v>
      </c>
      <c r="H230" s="42">
        <v>26281</v>
      </c>
      <c r="I230" s="42">
        <v>108204</v>
      </c>
      <c r="J230" s="2"/>
      <c r="K230" s="2"/>
      <c r="L230" s="42">
        <v>825.22339999999986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0</v>
      </c>
      <c r="D232" s="16">
        <v>2872</v>
      </c>
      <c r="E232" s="16">
        <v>1568</v>
      </c>
      <c r="F232" s="16">
        <v>0</v>
      </c>
      <c r="G232" s="16">
        <v>15770</v>
      </c>
      <c r="H232" s="16">
        <v>17256</v>
      </c>
      <c r="I232" s="16">
        <v>92434</v>
      </c>
      <c r="J232" s="15"/>
      <c r="K232" s="15"/>
      <c r="L232" s="16">
        <v>541.83839999999998</v>
      </c>
      <c r="N232" s="23" t="s">
        <v>115</v>
      </c>
    </row>
    <row r="233" spans="1:14" x14ac:dyDescent="0.25">
      <c r="A233" s="33" t="s">
        <v>103</v>
      </c>
      <c r="B233" s="15"/>
      <c r="C233" s="16">
        <v>0</v>
      </c>
      <c r="D233" s="16">
        <v>26584</v>
      </c>
      <c r="E233" s="16">
        <v>1454</v>
      </c>
      <c r="F233" s="16">
        <v>0</v>
      </c>
      <c r="G233" s="16">
        <v>-3437</v>
      </c>
      <c r="H233" s="16">
        <v>21693</v>
      </c>
      <c r="I233" s="16">
        <v>95871</v>
      </c>
      <c r="J233" s="15"/>
      <c r="K233" s="15"/>
      <c r="L233" s="16">
        <v>681.16019999999992</v>
      </c>
      <c r="N233" s="23" t="s">
        <v>116</v>
      </c>
    </row>
    <row r="234" spans="1:14" x14ac:dyDescent="0.25">
      <c r="A234" s="33" t="s">
        <v>104</v>
      </c>
      <c r="B234" s="15"/>
      <c r="C234" s="16">
        <v>0</v>
      </c>
      <c r="D234" s="16">
        <v>38452</v>
      </c>
      <c r="E234" s="16">
        <v>968</v>
      </c>
      <c r="F234" s="16">
        <v>0</v>
      </c>
      <c r="G234" s="16">
        <v>-21681</v>
      </c>
      <c r="H234" s="16">
        <v>15803</v>
      </c>
      <c r="I234" s="16">
        <v>117552</v>
      </c>
      <c r="J234" s="15"/>
      <c r="K234" s="15"/>
      <c r="L234" s="16">
        <v>496.21419999999995</v>
      </c>
      <c r="N234" s="23" t="s">
        <v>117</v>
      </c>
    </row>
    <row r="235" spans="1:14" x14ac:dyDescent="0.25">
      <c r="A235" s="33" t="s">
        <v>105</v>
      </c>
      <c r="B235" s="15"/>
      <c r="C235" s="16">
        <v>0</v>
      </c>
      <c r="D235" s="16">
        <v>30231</v>
      </c>
      <c r="E235" s="16">
        <v>511</v>
      </c>
      <c r="F235" s="16">
        <v>0</v>
      </c>
      <c r="G235" s="16">
        <v>-8371</v>
      </c>
      <c r="H235" s="16">
        <v>21349</v>
      </c>
      <c r="I235" s="16">
        <v>125923</v>
      </c>
      <c r="J235" s="15"/>
      <c r="K235" s="15"/>
      <c r="L235" s="16">
        <v>670.35860000000002</v>
      </c>
      <c r="N235" s="23" t="s">
        <v>118</v>
      </c>
    </row>
    <row r="236" spans="1:14" x14ac:dyDescent="0.25">
      <c r="A236" s="33" t="s">
        <v>106</v>
      </c>
      <c r="B236" s="15"/>
      <c r="C236" s="16">
        <v>0</v>
      </c>
      <c r="D236" s="16">
        <v>33167</v>
      </c>
      <c r="E236" s="16">
        <v>151</v>
      </c>
      <c r="F236" s="16">
        <v>0</v>
      </c>
      <c r="G236" s="16">
        <v>-9517</v>
      </c>
      <c r="H236" s="16">
        <v>23409</v>
      </c>
      <c r="I236" s="16">
        <v>135440</v>
      </c>
      <c r="J236" s="15"/>
      <c r="K236" s="15"/>
      <c r="L236" s="16">
        <v>735.04259999999999</v>
      </c>
      <c r="N236" s="23" t="s">
        <v>119</v>
      </c>
    </row>
    <row r="237" spans="1:14" x14ac:dyDescent="0.25">
      <c r="A237" s="33" t="s">
        <v>107</v>
      </c>
      <c r="B237" s="15"/>
      <c r="C237" s="16">
        <v>0</v>
      </c>
      <c r="D237" s="16">
        <v>35000</v>
      </c>
      <c r="E237" s="16">
        <v>146</v>
      </c>
      <c r="F237" s="16">
        <v>0</v>
      </c>
      <c r="G237" s="16">
        <v>-8361</v>
      </c>
      <c r="H237" s="16">
        <v>26493</v>
      </c>
      <c r="I237" s="16">
        <v>143801</v>
      </c>
      <c r="J237" s="15"/>
      <c r="K237" s="15"/>
      <c r="L237" s="16">
        <v>831.88019999999995</v>
      </c>
      <c r="N237" s="23" t="s">
        <v>120</v>
      </c>
    </row>
    <row r="238" spans="1:14" x14ac:dyDescent="0.25">
      <c r="A238" s="33" t="s">
        <v>108</v>
      </c>
      <c r="B238" s="15"/>
      <c r="C238" s="16">
        <v>0</v>
      </c>
      <c r="D238" s="16">
        <v>0</v>
      </c>
      <c r="E238" s="16">
        <v>236</v>
      </c>
      <c r="F238" s="16">
        <v>0</v>
      </c>
      <c r="G238" s="16">
        <v>25468</v>
      </c>
      <c r="H238" s="16">
        <v>25232</v>
      </c>
      <c r="I238" s="16">
        <v>118333</v>
      </c>
      <c r="J238" s="15"/>
      <c r="K238" s="15"/>
      <c r="L238" s="16">
        <v>792.2847999999999</v>
      </c>
      <c r="N238" s="23" t="s">
        <v>121</v>
      </c>
    </row>
    <row r="239" spans="1:14" x14ac:dyDescent="0.25">
      <c r="A239" s="33" t="s">
        <v>109</v>
      </c>
      <c r="B239" s="15"/>
      <c r="C239" s="16">
        <v>0</v>
      </c>
      <c r="D239" s="16">
        <v>30179</v>
      </c>
      <c r="E239" s="16">
        <v>848</v>
      </c>
      <c r="F239" s="16">
        <v>0</v>
      </c>
      <c r="G239" s="16">
        <v>-12626</v>
      </c>
      <c r="H239" s="16">
        <v>16705</v>
      </c>
      <c r="I239" s="16">
        <v>130959</v>
      </c>
      <c r="J239" s="15"/>
      <c r="K239" s="15"/>
      <c r="L239" s="16">
        <v>524.53700000000003</v>
      </c>
      <c r="N239" s="23" t="s">
        <v>122</v>
      </c>
    </row>
    <row r="240" spans="1:14" x14ac:dyDescent="0.25">
      <c r="A240" s="33" t="s">
        <v>110</v>
      </c>
      <c r="B240" s="15"/>
      <c r="C240" s="16">
        <v>0</v>
      </c>
      <c r="D240" s="16">
        <v>352</v>
      </c>
      <c r="E240" s="16">
        <v>1489</v>
      </c>
      <c r="F240" s="16">
        <v>0</v>
      </c>
      <c r="G240" s="16">
        <v>21330</v>
      </c>
      <c r="H240" s="16">
        <v>23210</v>
      </c>
      <c r="I240" s="16">
        <v>109629</v>
      </c>
      <c r="J240" s="15"/>
      <c r="K240" s="15"/>
      <c r="L240" s="16">
        <v>728.79399999999998</v>
      </c>
      <c r="N240" s="23" t="s">
        <v>123</v>
      </c>
    </row>
    <row r="241" spans="1:14" x14ac:dyDescent="0.25">
      <c r="A241" s="33" t="s">
        <v>111</v>
      </c>
      <c r="B241" s="15"/>
      <c r="C241" s="16">
        <v>0</v>
      </c>
      <c r="D241" s="16">
        <v>37908</v>
      </c>
      <c r="E241" s="16">
        <v>3775</v>
      </c>
      <c r="F241" s="16">
        <v>0</v>
      </c>
      <c r="G241" s="16">
        <v>-9670</v>
      </c>
      <c r="H241" s="16">
        <v>21370</v>
      </c>
      <c r="I241" s="16">
        <v>119299</v>
      </c>
      <c r="J241" s="15"/>
      <c r="K241" s="15"/>
      <c r="L241" s="16">
        <v>671.01800000000003</v>
      </c>
      <c r="N241" s="23" t="s">
        <v>124</v>
      </c>
    </row>
    <row r="242" spans="1:14" x14ac:dyDescent="0.25">
      <c r="A242" s="33" t="s">
        <v>112</v>
      </c>
      <c r="B242" s="15"/>
      <c r="C242" s="16">
        <v>0</v>
      </c>
      <c r="D242" s="16">
        <v>3196</v>
      </c>
      <c r="E242" s="16">
        <v>2669</v>
      </c>
      <c r="F242" s="16">
        <v>0</v>
      </c>
      <c r="G242" s="16">
        <v>28315</v>
      </c>
      <c r="H242" s="16">
        <v>28842</v>
      </c>
      <c r="I242" s="16">
        <v>90984</v>
      </c>
      <c r="J242" s="15"/>
      <c r="K242" s="15"/>
      <c r="L242" s="16">
        <v>905.63879999999995</v>
      </c>
      <c r="N242" s="23" t="s">
        <v>125</v>
      </c>
    </row>
    <row r="243" spans="1:14" ht="13.8" thickBot="1" x14ac:dyDescent="0.3">
      <c r="A243" s="41" t="s">
        <v>113</v>
      </c>
      <c r="C243" s="42">
        <v>0</v>
      </c>
      <c r="D243" s="42">
        <v>2550</v>
      </c>
      <c r="E243" s="42">
        <v>1752</v>
      </c>
      <c r="F243" s="42">
        <v>0</v>
      </c>
      <c r="G243" s="42">
        <v>27480</v>
      </c>
      <c r="H243" s="42">
        <v>28179</v>
      </c>
      <c r="I243" s="42">
        <v>63504</v>
      </c>
      <c r="J243" s="2"/>
      <c r="K243" s="2"/>
      <c r="L243" s="42">
        <v>884.82060000000001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0</v>
      </c>
      <c r="D245" s="16">
        <v>27735</v>
      </c>
      <c r="E245" s="16">
        <v>1504</v>
      </c>
      <c r="F245" s="16">
        <v>0</v>
      </c>
      <c r="G245" s="16">
        <v>-3153</v>
      </c>
      <c r="H245" s="16">
        <v>23078</v>
      </c>
      <c r="I245" s="16">
        <v>66657</v>
      </c>
      <c r="J245" s="15"/>
      <c r="K245" s="15"/>
      <c r="L245" s="16">
        <v>724.64919999999995</v>
      </c>
      <c r="N245" s="23" t="s">
        <v>115</v>
      </c>
    </row>
    <row r="246" spans="1:14" x14ac:dyDescent="0.25">
      <c r="A246" s="33" t="s">
        <v>103</v>
      </c>
      <c r="B246" s="15"/>
      <c r="C246" s="16">
        <v>0</v>
      </c>
      <c r="D246" s="16">
        <v>33961</v>
      </c>
      <c r="E246" s="16">
        <v>1359</v>
      </c>
      <c r="F246" s="16">
        <v>0</v>
      </c>
      <c r="G246" s="16">
        <v>-12559</v>
      </c>
      <c r="H246" s="16">
        <v>20044</v>
      </c>
      <c r="I246" s="16">
        <v>79216</v>
      </c>
      <c r="J246" s="15"/>
      <c r="K246" s="15"/>
      <c r="L246" s="16">
        <v>629.38159999999993</v>
      </c>
      <c r="N246" s="23" t="s">
        <v>116</v>
      </c>
    </row>
    <row r="247" spans="1:14" x14ac:dyDescent="0.25">
      <c r="A247" s="33" t="s">
        <v>104</v>
      </c>
      <c r="B247" s="15"/>
      <c r="C247" s="16">
        <v>0</v>
      </c>
      <c r="D247" s="16">
        <v>29967</v>
      </c>
      <c r="E247" s="16">
        <v>630</v>
      </c>
      <c r="F247" s="16">
        <v>0</v>
      </c>
      <c r="G247" s="16">
        <v>-5346</v>
      </c>
      <c r="H247" s="16">
        <v>23981</v>
      </c>
      <c r="I247" s="16">
        <v>84562</v>
      </c>
      <c r="J247" s="15"/>
      <c r="K247" s="15"/>
      <c r="L247" s="16">
        <v>753.00340000000006</v>
      </c>
      <c r="N247" s="23" t="s">
        <v>117</v>
      </c>
    </row>
    <row r="248" spans="1:14" x14ac:dyDescent="0.25">
      <c r="A248" s="33" t="s">
        <v>105</v>
      </c>
      <c r="B248" s="15"/>
      <c r="C248" s="16">
        <v>0</v>
      </c>
      <c r="D248" s="16">
        <v>0</v>
      </c>
      <c r="E248" s="16">
        <v>72</v>
      </c>
      <c r="F248" s="16">
        <v>0</v>
      </c>
      <c r="G248" s="16">
        <v>21874</v>
      </c>
      <c r="H248" s="16">
        <v>21818</v>
      </c>
      <c r="I248" s="16">
        <v>62688</v>
      </c>
      <c r="J248" s="15"/>
      <c r="K248" s="15"/>
      <c r="L248" s="16">
        <v>685.08519999999999</v>
      </c>
      <c r="N248" s="23" t="s">
        <v>118</v>
      </c>
    </row>
    <row r="249" spans="1:14" x14ac:dyDescent="0.25">
      <c r="A249" s="33" t="s">
        <v>106</v>
      </c>
      <c r="B249" s="15"/>
      <c r="C249" s="16">
        <v>0</v>
      </c>
      <c r="D249" s="16">
        <v>25081</v>
      </c>
      <c r="E249" s="16">
        <v>96</v>
      </c>
      <c r="F249" s="16">
        <v>0</v>
      </c>
      <c r="G249" s="16">
        <v>1610</v>
      </c>
      <c r="H249" s="16">
        <v>26595</v>
      </c>
      <c r="I249" s="16">
        <v>61078</v>
      </c>
      <c r="J249" s="15"/>
      <c r="K249" s="15"/>
      <c r="L249" s="16">
        <v>835.08299999999997</v>
      </c>
      <c r="N249" s="23" t="s">
        <v>119</v>
      </c>
    </row>
    <row r="250" spans="1:14" x14ac:dyDescent="0.25">
      <c r="A250" s="33" t="s">
        <v>107</v>
      </c>
      <c r="B250" s="15"/>
      <c r="C250" s="16">
        <v>0</v>
      </c>
      <c r="D250" s="16">
        <v>54826</v>
      </c>
      <c r="E250" s="16">
        <v>120</v>
      </c>
      <c r="F250" s="16">
        <v>0</v>
      </c>
      <c r="G250" s="16">
        <v>-29073</v>
      </c>
      <c r="H250" s="16">
        <v>25633</v>
      </c>
      <c r="I250" s="16">
        <v>90151</v>
      </c>
      <c r="J250" s="15"/>
      <c r="K250" s="15"/>
      <c r="L250" s="16">
        <v>804.87619999999993</v>
      </c>
      <c r="N250" s="23" t="s">
        <v>120</v>
      </c>
    </row>
    <row r="251" spans="1:14" x14ac:dyDescent="0.25">
      <c r="A251" s="33" t="s">
        <v>108</v>
      </c>
      <c r="B251" s="15"/>
      <c r="C251" s="16">
        <v>0</v>
      </c>
      <c r="D251" s="16">
        <v>25721</v>
      </c>
      <c r="E251" s="16">
        <v>157</v>
      </c>
      <c r="F251" s="16">
        <v>0</v>
      </c>
      <c r="G251" s="16">
        <v>3240</v>
      </c>
      <c r="H251" s="16">
        <v>28725</v>
      </c>
      <c r="I251" s="16">
        <v>86911</v>
      </c>
      <c r="J251" s="15"/>
      <c r="K251" s="15"/>
      <c r="L251" s="16">
        <v>901.96500000000003</v>
      </c>
      <c r="N251" s="23" t="s">
        <v>121</v>
      </c>
    </row>
    <row r="252" spans="1:14" x14ac:dyDescent="0.25">
      <c r="A252" s="33" t="s">
        <v>109</v>
      </c>
      <c r="B252" s="15"/>
      <c r="C252" s="16">
        <v>0</v>
      </c>
      <c r="D252" s="16">
        <v>31401</v>
      </c>
      <c r="E252" s="16">
        <v>176</v>
      </c>
      <c r="F252" s="16">
        <v>0</v>
      </c>
      <c r="G252" s="16">
        <v>-3982</v>
      </c>
      <c r="H252" s="16">
        <v>27181</v>
      </c>
      <c r="I252" s="16">
        <v>90893</v>
      </c>
      <c r="J252" s="15"/>
      <c r="K252" s="15"/>
      <c r="L252" s="16">
        <v>853.48339999999996</v>
      </c>
      <c r="N252" s="23" t="s">
        <v>122</v>
      </c>
    </row>
    <row r="253" spans="1:14" x14ac:dyDescent="0.25">
      <c r="A253" s="33" t="s">
        <v>110</v>
      </c>
      <c r="B253" s="15"/>
      <c r="C253" s="16">
        <v>0</v>
      </c>
      <c r="D253" s="16">
        <v>28213</v>
      </c>
      <c r="E253" s="16">
        <v>2081</v>
      </c>
      <c r="F253" s="16">
        <v>0</v>
      </c>
      <c r="G253" s="16">
        <v>-3701</v>
      </c>
      <c r="H253" s="16">
        <v>22419</v>
      </c>
      <c r="I253" s="16">
        <v>94594</v>
      </c>
      <c r="J253" s="15"/>
      <c r="K253" s="15"/>
      <c r="L253" s="16">
        <v>703.95659999999998</v>
      </c>
      <c r="N253" s="23" t="s">
        <v>123</v>
      </c>
    </row>
    <row r="254" spans="1:14" x14ac:dyDescent="0.25">
      <c r="A254" s="33" t="s">
        <v>111</v>
      </c>
      <c r="B254" s="15"/>
      <c r="C254" s="16">
        <v>0</v>
      </c>
      <c r="D254" s="16">
        <v>32535</v>
      </c>
      <c r="E254" s="16">
        <v>1625</v>
      </c>
      <c r="F254" s="16">
        <v>0</v>
      </c>
      <c r="G254" s="16">
        <v>-2025</v>
      </c>
      <c r="H254" s="16">
        <v>28862</v>
      </c>
      <c r="I254" s="16">
        <v>96619</v>
      </c>
      <c r="J254" s="15"/>
      <c r="K254" s="15"/>
      <c r="L254" s="16">
        <v>906.26679999999988</v>
      </c>
      <c r="N254" s="23" t="s">
        <v>124</v>
      </c>
    </row>
    <row r="255" spans="1:14" x14ac:dyDescent="0.25">
      <c r="A255" s="33" t="s">
        <v>112</v>
      </c>
      <c r="B255" s="15"/>
      <c r="C255" s="16">
        <v>0</v>
      </c>
      <c r="D255" s="16">
        <v>31584</v>
      </c>
      <c r="E255" s="16">
        <v>3698</v>
      </c>
      <c r="F255" s="16">
        <v>0</v>
      </c>
      <c r="G255" s="16">
        <v>-3489</v>
      </c>
      <c r="H255" s="16">
        <v>24397</v>
      </c>
      <c r="I255" s="16">
        <v>100108</v>
      </c>
      <c r="J255" s="15"/>
      <c r="K255" s="15"/>
      <c r="L255" s="16">
        <v>766.06579999999997</v>
      </c>
      <c r="N255" s="23" t="s">
        <v>125</v>
      </c>
    </row>
    <row r="256" spans="1:14" ht="13.8" thickBot="1" x14ac:dyDescent="0.3">
      <c r="A256" s="41" t="s">
        <v>113</v>
      </c>
      <c r="C256" s="42">
        <v>0</v>
      </c>
      <c r="D256" s="42">
        <v>5688</v>
      </c>
      <c r="E256" s="42">
        <v>1512</v>
      </c>
      <c r="F256" s="42">
        <v>0</v>
      </c>
      <c r="G256" s="42">
        <v>14820</v>
      </c>
      <c r="H256" s="42">
        <v>18958</v>
      </c>
      <c r="I256" s="42">
        <v>85288</v>
      </c>
      <c r="J256" s="2"/>
      <c r="K256" s="2"/>
      <c r="L256" s="42">
        <v>595.2811999999999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0</v>
      </c>
      <c r="D258" s="16">
        <v>46996</v>
      </c>
      <c r="E258" s="16">
        <v>2141</v>
      </c>
      <c r="F258" s="16">
        <v>0</v>
      </c>
      <c r="G258" s="16">
        <v>-29504</v>
      </c>
      <c r="H258" s="16">
        <v>15327</v>
      </c>
      <c r="I258" s="16">
        <v>114792</v>
      </c>
      <c r="J258" s="15"/>
      <c r="K258" s="15"/>
      <c r="L258" s="16">
        <v>481.26779999999997</v>
      </c>
      <c r="N258" s="23" t="s">
        <v>115</v>
      </c>
    </row>
    <row r="259" spans="1:15" x14ac:dyDescent="0.25">
      <c r="A259" s="33" t="s">
        <v>103</v>
      </c>
      <c r="B259" s="15"/>
      <c r="C259" s="16">
        <v>0</v>
      </c>
      <c r="D259" s="16">
        <v>1982</v>
      </c>
      <c r="E259" s="16">
        <v>1775</v>
      </c>
      <c r="F259" s="16">
        <v>0</v>
      </c>
      <c r="G259" s="16">
        <v>20366</v>
      </c>
      <c r="H259" s="16">
        <v>20574</v>
      </c>
      <c r="I259" s="16">
        <v>94426</v>
      </c>
      <c r="J259" s="15"/>
      <c r="K259" s="15"/>
      <c r="L259" s="16">
        <v>646.02359999999999</v>
      </c>
      <c r="N259" s="23" t="s">
        <v>116</v>
      </c>
    </row>
    <row r="260" spans="1:15" x14ac:dyDescent="0.25">
      <c r="A260" s="33" t="s">
        <v>104</v>
      </c>
      <c r="B260" s="15"/>
      <c r="C260" s="16">
        <v>0</v>
      </c>
      <c r="D260" s="16">
        <v>41200</v>
      </c>
      <c r="E260" s="16">
        <v>1219</v>
      </c>
      <c r="F260" s="16">
        <v>0</v>
      </c>
      <c r="G260" s="16">
        <v>-19789</v>
      </c>
      <c r="H260" s="16">
        <v>20179</v>
      </c>
      <c r="I260" s="16">
        <v>114215</v>
      </c>
      <c r="J260" s="15"/>
      <c r="K260" s="15"/>
      <c r="L260" s="16">
        <v>633.62059999999997</v>
      </c>
      <c r="N260" s="23" t="s">
        <v>117</v>
      </c>
    </row>
    <row r="261" spans="1:15" x14ac:dyDescent="0.25">
      <c r="A261" s="33" t="s">
        <v>105</v>
      </c>
      <c r="B261" s="15"/>
      <c r="C261" s="16">
        <v>0</v>
      </c>
      <c r="D261" s="16">
        <v>43935</v>
      </c>
      <c r="E261" s="16">
        <v>666</v>
      </c>
      <c r="F261" s="16">
        <v>0</v>
      </c>
      <c r="G261" s="16">
        <v>-21139</v>
      </c>
      <c r="H261" s="16">
        <v>22129</v>
      </c>
      <c r="I261" s="16">
        <v>135354</v>
      </c>
      <c r="J261" s="15"/>
      <c r="K261" s="15"/>
      <c r="L261" s="16">
        <v>694.85059999999999</v>
      </c>
      <c r="N261" s="23" t="s">
        <v>118</v>
      </c>
    </row>
    <row r="262" spans="1:15" x14ac:dyDescent="0.25">
      <c r="A262" s="33" t="s">
        <v>106</v>
      </c>
      <c r="B262" s="15"/>
      <c r="C262" s="16">
        <v>0</v>
      </c>
      <c r="D262" s="16">
        <v>0</v>
      </c>
      <c r="E262" s="16">
        <v>145</v>
      </c>
      <c r="F262" s="16">
        <v>0</v>
      </c>
      <c r="G262" s="16">
        <v>21193</v>
      </c>
      <c r="H262" s="16">
        <v>21047</v>
      </c>
      <c r="I262" s="16">
        <v>114161</v>
      </c>
      <c r="J262" s="15"/>
      <c r="K262" s="15"/>
      <c r="L262" s="16">
        <v>660.87579999999991</v>
      </c>
      <c r="N262" s="23" t="s">
        <v>119</v>
      </c>
    </row>
    <row r="263" spans="1:15" x14ac:dyDescent="0.25">
      <c r="A263" s="33" t="s">
        <v>107</v>
      </c>
      <c r="B263" s="15"/>
      <c r="C263" s="16">
        <v>0</v>
      </c>
      <c r="D263" s="16">
        <v>0</v>
      </c>
      <c r="E263" s="16">
        <v>639</v>
      </c>
      <c r="F263" s="16">
        <v>0</v>
      </c>
      <c r="G263" s="16">
        <v>17499</v>
      </c>
      <c r="H263" s="16">
        <v>16860</v>
      </c>
      <c r="I263" s="16">
        <v>96662</v>
      </c>
      <c r="J263" s="15"/>
      <c r="K263" s="15"/>
      <c r="L263" s="16">
        <v>529.404</v>
      </c>
      <c r="N263" s="23" t="s">
        <v>120</v>
      </c>
    </row>
    <row r="264" spans="1:15" x14ac:dyDescent="0.25">
      <c r="A264" s="33" t="s">
        <v>108</v>
      </c>
      <c r="B264" s="15"/>
      <c r="C264" s="16">
        <v>0</v>
      </c>
      <c r="D264" s="16">
        <v>96957</v>
      </c>
      <c r="E264" s="16">
        <v>1129</v>
      </c>
      <c r="F264" s="16">
        <v>0</v>
      </c>
      <c r="G264" s="16">
        <v>-73771</v>
      </c>
      <c r="H264" s="16">
        <v>22058</v>
      </c>
      <c r="I264" s="16">
        <v>170433</v>
      </c>
      <c r="J264" s="15"/>
      <c r="K264" s="15"/>
      <c r="L264" s="16">
        <v>692.62119999999993</v>
      </c>
      <c r="N264" s="23" t="s">
        <v>121</v>
      </c>
    </row>
    <row r="265" spans="1:15" x14ac:dyDescent="0.25">
      <c r="A265" s="33" t="s">
        <v>109</v>
      </c>
      <c r="B265" s="15"/>
      <c r="C265" s="16">
        <v>0</v>
      </c>
      <c r="D265" s="16">
        <v>0</v>
      </c>
      <c r="E265" s="16">
        <v>732</v>
      </c>
      <c r="F265" s="16">
        <v>0</v>
      </c>
      <c r="G265" s="16">
        <v>11498</v>
      </c>
      <c r="H265" s="16">
        <v>10766</v>
      </c>
      <c r="I265" s="16">
        <v>158935</v>
      </c>
      <c r="J265" s="15"/>
      <c r="K265" s="15"/>
      <c r="L265" s="16">
        <v>338.05239999999998</v>
      </c>
      <c r="N265" s="23" t="s">
        <v>122</v>
      </c>
    </row>
    <row r="266" spans="1:15" x14ac:dyDescent="0.25">
      <c r="A266" s="33" t="s">
        <v>110</v>
      </c>
      <c r="B266" s="15"/>
      <c r="C266" s="16">
        <v>0</v>
      </c>
      <c r="D266" s="16">
        <v>3552</v>
      </c>
      <c r="E266" s="16">
        <v>1671</v>
      </c>
      <c r="F266" s="16">
        <v>0</v>
      </c>
      <c r="G266" s="16">
        <v>16622</v>
      </c>
      <c r="H266" s="16">
        <v>18500</v>
      </c>
      <c r="I266" s="16">
        <v>142313</v>
      </c>
      <c r="J266" s="15"/>
      <c r="K266" s="15"/>
      <c r="L266" s="16">
        <v>580.9</v>
      </c>
      <c r="N266" s="23" t="s">
        <v>123</v>
      </c>
    </row>
    <row r="267" spans="1:15" x14ac:dyDescent="0.25">
      <c r="A267" s="33" t="s">
        <v>111</v>
      </c>
      <c r="B267" s="15"/>
      <c r="C267" s="16">
        <v>0</v>
      </c>
      <c r="D267" s="16">
        <v>55106</v>
      </c>
      <c r="E267" s="16">
        <v>2536</v>
      </c>
      <c r="F267" s="16">
        <v>0</v>
      </c>
      <c r="G267" s="16">
        <v>-31756</v>
      </c>
      <c r="H267" s="16">
        <v>20808</v>
      </c>
      <c r="I267" s="16">
        <v>174069</v>
      </c>
      <c r="J267" s="15"/>
      <c r="K267" s="15"/>
      <c r="L267" s="16">
        <v>653.37119999999993</v>
      </c>
      <c r="N267" s="23" t="s">
        <v>124</v>
      </c>
    </row>
    <row r="268" spans="1:15" x14ac:dyDescent="0.25">
      <c r="A268" s="33" t="s">
        <v>112</v>
      </c>
      <c r="B268" s="15"/>
      <c r="C268" s="16">
        <v>0</v>
      </c>
      <c r="D268" s="16">
        <v>1996</v>
      </c>
      <c r="E268" s="16">
        <v>1657</v>
      </c>
      <c r="F268" s="16">
        <v>0</v>
      </c>
      <c r="G268" s="16">
        <v>16978</v>
      </c>
      <c r="H268" s="16">
        <v>16320</v>
      </c>
      <c r="I268" s="16">
        <v>157091</v>
      </c>
      <c r="J268" s="15"/>
      <c r="K268" s="15"/>
      <c r="L268" s="16">
        <v>512.44799999999998</v>
      </c>
      <c r="N268" s="23" t="s">
        <v>125</v>
      </c>
    </row>
    <row r="269" spans="1:15" ht="13.8" thickBot="1" x14ac:dyDescent="0.3">
      <c r="A269" s="41" t="s">
        <v>113</v>
      </c>
      <c r="C269" s="42">
        <v>0</v>
      </c>
      <c r="D269" s="42">
        <v>2582</v>
      </c>
      <c r="E269" s="42">
        <v>1172</v>
      </c>
      <c r="F269" s="42">
        <v>0</v>
      </c>
      <c r="G269" s="42">
        <v>14334</v>
      </c>
      <c r="H269" s="42">
        <v>15744</v>
      </c>
      <c r="I269" s="42">
        <v>142757</v>
      </c>
      <c r="J269" s="2"/>
      <c r="K269" s="2"/>
      <c r="L269" s="42">
        <v>494.36159999999995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0</v>
      </c>
      <c r="D271" s="16">
        <v>2002</v>
      </c>
      <c r="E271" s="16">
        <v>1316</v>
      </c>
      <c r="F271" s="16">
        <v>0</v>
      </c>
      <c r="G271" s="16">
        <v>15933</v>
      </c>
      <c r="H271" s="16">
        <v>16615</v>
      </c>
      <c r="I271" s="16">
        <v>126824</v>
      </c>
      <c r="J271" s="15"/>
      <c r="K271" s="15"/>
      <c r="L271" s="16">
        <v>521.71100000000001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0</v>
      </c>
      <c r="D272" s="16">
        <v>0</v>
      </c>
      <c r="E272" s="16">
        <v>1057</v>
      </c>
      <c r="F272" s="16">
        <v>0</v>
      </c>
      <c r="G272" s="16">
        <v>10983</v>
      </c>
      <c r="H272" s="16">
        <v>9880</v>
      </c>
      <c r="I272" s="16">
        <v>115841</v>
      </c>
      <c r="J272" s="15"/>
      <c r="K272" s="15"/>
      <c r="L272" s="16">
        <v>310.23200000000003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0</v>
      </c>
      <c r="D273" s="16">
        <v>29276</v>
      </c>
      <c r="E273" s="16">
        <v>508</v>
      </c>
      <c r="F273" s="16">
        <v>0</v>
      </c>
      <c r="G273" s="16">
        <v>-18245</v>
      </c>
      <c r="H273" s="16">
        <v>10524</v>
      </c>
      <c r="I273" s="16">
        <v>134086</v>
      </c>
      <c r="J273" s="15"/>
      <c r="K273" s="15"/>
      <c r="L273" s="16">
        <v>330.45359999999999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0</v>
      </c>
      <c r="D274" s="16">
        <v>0</v>
      </c>
      <c r="E274" s="16">
        <v>115</v>
      </c>
      <c r="F274" s="16">
        <v>0</v>
      </c>
      <c r="G274" s="16">
        <v>16902</v>
      </c>
      <c r="H274" s="16">
        <v>16572</v>
      </c>
      <c r="I274" s="16">
        <v>117184</v>
      </c>
      <c r="J274" s="15"/>
      <c r="K274" s="15"/>
      <c r="L274" s="16">
        <v>520.36080000000004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0</v>
      </c>
      <c r="D275" s="16">
        <v>24550</v>
      </c>
      <c r="E275" s="16">
        <v>122</v>
      </c>
      <c r="F275" s="16">
        <v>0</v>
      </c>
      <c r="G275" s="16">
        <v>-13398</v>
      </c>
      <c r="H275" s="16">
        <v>11043</v>
      </c>
      <c r="I275" s="16">
        <v>130582</v>
      </c>
      <c r="J275" s="15"/>
      <c r="K275" s="15"/>
      <c r="L275" s="16">
        <v>346.75020000000001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0</v>
      </c>
      <c r="D276" s="16">
        <v>25178</v>
      </c>
      <c r="E276" s="16">
        <v>244</v>
      </c>
      <c r="F276" s="16">
        <v>0</v>
      </c>
      <c r="G276" s="16">
        <v>-8467</v>
      </c>
      <c r="H276" s="16">
        <v>16467</v>
      </c>
      <c r="I276" s="16">
        <v>139049</v>
      </c>
      <c r="J276" s="15"/>
      <c r="K276" s="15"/>
      <c r="L276" s="16">
        <v>517.06380000000001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0</v>
      </c>
      <c r="D277" s="16">
        <v>47104</v>
      </c>
      <c r="E277" s="16">
        <v>248</v>
      </c>
      <c r="F277" s="16">
        <v>0</v>
      </c>
      <c r="G277" s="16">
        <v>-26292</v>
      </c>
      <c r="H277" s="16">
        <v>20564</v>
      </c>
      <c r="I277" s="16">
        <v>165341</v>
      </c>
      <c r="J277" s="15"/>
      <c r="K277" s="15"/>
      <c r="L277" s="16">
        <v>645.70960000000002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0</v>
      </c>
      <c r="D278" s="16">
        <v>2779</v>
      </c>
      <c r="E278" s="16">
        <v>514</v>
      </c>
      <c r="F278" s="16">
        <v>0</v>
      </c>
      <c r="G278" s="16">
        <v>16952</v>
      </c>
      <c r="H278" s="16">
        <v>19217</v>
      </c>
      <c r="I278" s="16">
        <v>148389</v>
      </c>
      <c r="J278" s="15"/>
      <c r="K278" s="15"/>
      <c r="L278" s="16">
        <v>603.41379999999992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0</v>
      </c>
      <c r="D279" s="16">
        <v>2549</v>
      </c>
      <c r="E279" s="16">
        <v>2231</v>
      </c>
      <c r="F279" s="16">
        <v>0</v>
      </c>
      <c r="G279" s="16">
        <v>13232</v>
      </c>
      <c r="H279" s="16">
        <v>13806</v>
      </c>
      <c r="I279" s="16">
        <v>135157</v>
      </c>
      <c r="J279" s="15"/>
      <c r="K279" s="15"/>
      <c r="L279" s="16">
        <v>433.50839999999994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0</v>
      </c>
      <c r="D280" s="16">
        <v>25890</v>
      </c>
      <c r="E280" s="16">
        <v>2694</v>
      </c>
      <c r="F280" s="16">
        <v>0</v>
      </c>
      <c r="G280" s="16">
        <v>-5467</v>
      </c>
      <c r="H280" s="16">
        <v>17727</v>
      </c>
      <c r="I280" s="16">
        <v>140624</v>
      </c>
      <c r="J280" s="15"/>
      <c r="K280" s="15"/>
      <c r="L280" s="16">
        <v>556.62779999999998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0</v>
      </c>
      <c r="D281" s="16">
        <v>4479</v>
      </c>
      <c r="E281" s="16">
        <v>1526</v>
      </c>
      <c r="F281" s="16">
        <v>0</v>
      </c>
      <c r="G281" s="16">
        <v>14151</v>
      </c>
      <c r="H281" s="16">
        <v>17504</v>
      </c>
      <c r="I281" s="16">
        <v>126473</v>
      </c>
      <c r="J281" s="15"/>
      <c r="K281" s="15"/>
      <c r="L281" s="16">
        <v>549.62559999999996</v>
      </c>
      <c r="N281" s="23" t="s">
        <v>125</v>
      </c>
      <c r="O281" s="10"/>
    </row>
    <row r="282" spans="1:15" ht="13.8" thickBot="1" x14ac:dyDescent="0.3">
      <c r="A282" s="41" t="s">
        <v>113</v>
      </c>
      <c r="C282" s="42">
        <v>0</v>
      </c>
      <c r="D282" s="42">
        <v>0</v>
      </c>
      <c r="E282" s="42">
        <v>1394</v>
      </c>
      <c r="F282" s="42">
        <v>0</v>
      </c>
      <c r="G282" s="42">
        <v>16812</v>
      </c>
      <c r="H282" s="42">
        <v>15418</v>
      </c>
      <c r="I282" s="42">
        <v>109661</v>
      </c>
      <c r="J282" s="2"/>
      <c r="K282" s="2"/>
      <c r="L282" s="42">
        <v>484.12519999999995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0</v>
      </c>
      <c r="D284" s="16">
        <v>2771</v>
      </c>
      <c r="E284" s="16">
        <v>1939</v>
      </c>
      <c r="F284" s="16">
        <v>0</v>
      </c>
      <c r="G284" s="16">
        <v>6760</v>
      </c>
      <c r="H284" s="16">
        <v>7589</v>
      </c>
      <c r="I284" s="16">
        <v>102901</v>
      </c>
      <c r="J284" s="15"/>
      <c r="K284" s="15"/>
      <c r="L284" s="16">
        <v>238.29459999999997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0</v>
      </c>
      <c r="D285" s="16">
        <v>1237</v>
      </c>
      <c r="E285" s="16">
        <v>1897</v>
      </c>
      <c r="F285" s="16">
        <v>0</v>
      </c>
      <c r="G285" s="16">
        <v>10109</v>
      </c>
      <c r="H285" s="16">
        <v>9442</v>
      </c>
      <c r="I285" s="16">
        <v>92792</v>
      </c>
      <c r="J285" s="15"/>
      <c r="K285" s="15"/>
      <c r="L285" s="16">
        <v>296.47879999999998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0</v>
      </c>
      <c r="D286" s="16">
        <v>1956</v>
      </c>
      <c r="E286" s="16">
        <v>1065</v>
      </c>
      <c r="F286" s="16">
        <v>0</v>
      </c>
      <c r="G286" s="16">
        <v>8718</v>
      </c>
      <c r="H286" s="16">
        <v>9609</v>
      </c>
      <c r="I286" s="16">
        <v>84074</v>
      </c>
      <c r="J286" s="15"/>
      <c r="K286" s="15"/>
      <c r="L286" s="16">
        <v>301.7226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0</v>
      </c>
      <c r="D287" s="16">
        <v>0</v>
      </c>
      <c r="E287" s="16">
        <v>218</v>
      </c>
      <c r="F287" s="16">
        <v>0</v>
      </c>
      <c r="G287" s="16">
        <v>11240</v>
      </c>
      <c r="H287" s="16">
        <v>11021</v>
      </c>
      <c r="I287" s="16">
        <v>72834</v>
      </c>
      <c r="J287" s="15"/>
      <c r="K287" s="15"/>
      <c r="L287" s="16">
        <v>346.05939999999998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0</v>
      </c>
      <c r="D288" s="16">
        <v>0</v>
      </c>
      <c r="E288" s="16">
        <v>390</v>
      </c>
      <c r="F288" s="16">
        <v>0</v>
      </c>
      <c r="G288" s="16">
        <v>18199</v>
      </c>
      <c r="H288" s="16">
        <v>17804</v>
      </c>
      <c r="I288" s="16">
        <v>54635</v>
      </c>
      <c r="J288" s="15"/>
      <c r="K288" s="15"/>
      <c r="L288" s="16">
        <v>559.04559999999992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0</v>
      </c>
      <c r="D289" s="16">
        <v>49</v>
      </c>
      <c r="E289" s="16">
        <v>330</v>
      </c>
      <c r="F289" s="16">
        <v>0</v>
      </c>
      <c r="G289" s="16">
        <v>18456</v>
      </c>
      <c r="H289" s="16">
        <v>18164</v>
      </c>
      <c r="I289" s="16">
        <v>36179</v>
      </c>
      <c r="J289" s="15"/>
      <c r="K289" s="15"/>
      <c r="L289" s="16">
        <v>570.34960000000001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0</v>
      </c>
      <c r="D290" s="16">
        <v>27614</v>
      </c>
      <c r="E290" s="16">
        <v>89</v>
      </c>
      <c r="F290" s="16">
        <v>0</v>
      </c>
      <c r="G290" s="16">
        <v>-14549</v>
      </c>
      <c r="H290" s="16">
        <v>12976</v>
      </c>
      <c r="I290" s="16">
        <v>50728</v>
      </c>
      <c r="J290" s="15"/>
      <c r="K290" s="15"/>
      <c r="L290" s="16">
        <v>407.44639999999998</v>
      </c>
      <c r="N290" s="23" t="s">
        <v>121</v>
      </c>
    </row>
    <row r="291" spans="1:15" x14ac:dyDescent="0.25">
      <c r="A291" s="33" t="s">
        <v>122</v>
      </c>
      <c r="C291" s="16">
        <v>0</v>
      </c>
      <c r="D291" s="16">
        <v>1724</v>
      </c>
      <c r="E291" s="16">
        <v>724</v>
      </c>
      <c r="F291" s="16">
        <v>0</v>
      </c>
      <c r="G291" s="16">
        <v>10884</v>
      </c>
      <c r="H291" s="16">
        <v>11873</v>
      </c>
      <c r="I291" s="16">
        <v>39844</v>
      </c>
      <c r="J291" s="15"/>
      <c r="K291" s="15"/>
      <c r="L291" s="16">
        <v>372.81220000000002</v>
      </c>
      <c r="N291" s="23" t="s">
        <v>122</v>
      </c>
    </row>
    <row r="292" spans="1:15" x14ac:dyDescent="0.25">
      <c r="A292" s="33" t="s">
        <v>123</v>
      </c>
      <c r="C292" s="16">
        <v>0</v>
      </c>
      <c r="D292" s="16">
        <v>24963</v>
      </c>
      <c r="E292" s="16">
        <v>1231</v>
      </c>
      <c r="F292" s="16">
        <v>0</v>
      </c>
      <c r="G292" s="16">
        <v>-9909</v>
      </c>
      <c r="H292" s="16">
        <v>13821</v>
      </c>
      <c r="I292" s="16">
        <v>49753</v>
      </c>
      <c r="J292" s="15"/>
      <c r="K292" s="15"/>
      <c r="L292" s="16">
        <v>433.97939999999994</v>
      </c>
      <c r="N292" s="23" t="s">
        <v>123</v>
      </c>
    </row>
    <row r="293" spans="1:15" x14ac:dyDescent="0.25">
      <c r="A293" s="33" t="s">
        <v>131</v>
      </c>
      <c r="C293" s="3">
        <v>0</v>
      </c>
      <c r="D293" s="3">
        <v>5189</v>
      </c>
      <c r="E293" s="3">
        <v>1898</v>
      </c>
      <c r="F293" s="3">
        <v>0</v>
      </c>
      <c r="G293" s="3">
        <v>18923</v>
      </c>
      <c r="H293" s="16">
        <v>22229</v>
      </c>
      <c r="I293" s="16">
        <v>30830</v>
      </c>
      <c r="J293" s="15"/>
      <c r="K293" s="15"/>
      <c r="L293" s="16">
        <v>697.99059999999997</v>
      </c>
      <c r="N293" s="23" t="s">
        <v>124</v>
      </c>
    </row>
    <row r="294" spans="1:15" x14ac:dyDescent="0.25">
      <c r="A294" s="33" t="s">
        <v>125</v>
      </c>
      <c r="C294" s="3">
        <v>0</v>
      </c>
      <c r="D294" s="3">
        <v>27670</v>
      </c>
      <c r="E294" s="3">
        <v>1572</v>
      </c>
      <c r="F294" s="3">
        <v>0</v>
      </c>
      <c r="G294" s="3">
        <v>-9736</v>
      </c>
      <c r="H294" s="16">
        <v>16352</v>
      </c>
      <c r="I294" s="16">
        <v>40566</v>
      </c>
      <c r="J294" s="15"/>
      <c r="K294" s="15"/>
      <c r="L294" s="16">
        <v>513.45280000000002</v>
      </c>
      <c r="N294" s="23" t="s">
        <v>125</v>
      </c>
    </row>
    <row r="295" spans="1:15" ht="13.8" thickBot="1" x14ac:dyDescent="0.3">
      <c r="A295" s="41" t="s">
        <v>113</v>
      </c>
      <c r="C295" s="42">
        <v>0</v>
      </c>
      <c r="D295" s="42">
        <v>26084</v>
      </c>
      <c r="E295" s="42">
        <v>1496</v>
      </c>
      <c r="F295" s="42">
        <v>0</v>
      </c>
      <c r="G295" s="42">
        <v>-10583</v>
      </c>
      <c r="H295" s="42">
        <v>14001</v>
      </c>
      <c r="I295" s="42">
        <v>51149</v>
      </c>
      <c r="J295" s="2"/>
      <c r="K295" s="2"/>
      <c r="L295" s="42">
        <v>439.63139999999999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0</v>
      </c>
      <c r="D297" s="3">
        <v>1335</v>
      </c>
      <c r="E297" s="3">
        <v>1287</v>
      </c>
      <c r="F297" s="3">
        <v>0</v>
      </c>
      <c r="G297" s="3">
        <v>7718</v>
      </c>
      <c r="H297" s="16">
        <v>7765</v>
      </c>
      <c r="I297" s="16">
        <v>43431</v>
      </c>
      <c r="J297" s="15"/>
      <c r="K297" s="15"/>
      <c r="L297" s="16">
        <v>243.821</v>
      </c>
      <c r="N297" s="23" t="s">
        <v>115</v>
      </c>
    </row>
    <row r="298" spans="1:15" x14ac:dyDescent="0.25">
      <c r="A298" s="33" t="s">
        <v>103</v>
      </c>
      <c r="C298" s="3">
        <v>0</v>
      </c>
      <c r="D298" s="3">
        <v>30087</v>
      </c>
      <c r="E298" s="3">
        <v>976</v>
      </c>
      <c r="F298" s="3">
        <v>0</v>
      </c>
      <c r="G298" s="3">
        <v>-18384</v>
      </c>
      <c r="H298" s="16">
        <v>10726</v>
      </c>
      <c r="I298" s="16">
        <v>61815</v>
      </c>
      <c r="J298" s="15"/>
      <c r="K298" s="15"/>
      <c r="L298" s="16">
        <v>336.79639999999995</v>
      </c>
      <c r="N298" s="23" t="s">
        <v>116</v>
      </c>
    </row>
    <row r="299" spans="1:15" x14ac:dyDescent="0.25">
      <c r="A299" s="33" t="s">
        <v>104</v>
      </c>
      <c r="C299" s="3">
        <v>0</v>
      </c>
      <c r="D299" s="3">
        <v>102</v>
      </c>
      <c r="E299" s="3">
        <v>777</v>
      </c>
      <c r="F299" s="3">
        <v>0</v>
      </c>
      <c r="G299" s="3">
        <v>19101</v>
      </c>
      <c r="H299" s="16">
        <v>18414</v>
      </c>
      <c r="I299" s="16">
        <v>42714</v>
      </c>
      <c r="J299" s="15"/>
      <c r="K299" s="15"/>
      <c r="L299" s="16">
        <v>578.19960000000003</v>
      </c>
      <c r="N299" s="23" t="s">
        <v>117</v>
      </c>
    </row>
    <row r="300" spans="1:15" x14ac:dyDescent="0.25">
      <c r="A300" s="33" t="s">
        <v>105</v>
      </c>
      <c r="C300" s="3">
        <v>0</v>
      </c>
      <c r="D300" s="3">
        <v>28226</v>
      </c>
      <c r="E300" s="3">
        <v>118</v>
      </c>
      <c r="F300" s="3">
        <v>0</v>
      </c>
      <c r="G300" s="3">
        <v>-13043</v>
      </c>
      <c r="H300" s="16">
        <v>15064</v>
      </c>
      <c r="I300" s="16">
        <v>55757</v>
      </c>
      <c r="J300" s="15"/>
      <c r="K300" s="15"/>
      <c r="L300" s="16">
        <v>473.00959999999998</v>
      </c>
      <c r="N300" s="23" t="s">
        <v>118</v>
      </c>
    </row>
    <row r="301" spans="1:15" x14ac:dyDescent="0.25">
      <c r="A301" s="33" t="s">
        <v>137</v>
      </c>
      <c r="C301" s="3">
        <v>0</v>
      </c>
      <c r="D301" s="3">
        <v>353</v>
      </c>
      <c r="E301" s="3">
        <v>145</v>
      </c>
      <c r="F301" s="3">
        <v>0</v>
      </c>
      <c r="G301" s="3">
        <v>19927</v>
      </c>
      <c r="H301" s="16">
        <v>20125</v>
      </c>
      <c r="I301" s="16">
        <v>35830</v>
      </c>
      <c r="J301" s="15"/>
      <c r="K301" s="15"/>
      <c r="L301" s="16">
        <v>631.92499999999995</v>
      </c>
      <c r="N301" s="23" t="s">
        <v>119</v>
      </c>
    </row>
    <row r="302" spans="1:15" x14ac:dyDescent="0.25">
      <c r="A302" s="33" t="s">
        <v>138</v>
      </c>
      <c r="C302" s="3">
        <v>0</v>
      </c>
      <c r="D302" s="3">
        <v>27353</v>
      </c>
      <c r="E302" s="3">
        <v>168</v>
      </c>
      <c r="F302" s="3">
        <v>0</v>
      </c>
      <c r="G302" s="3">
        <v>-4526</v>
      </c>
      <c r="H302" s="16">
        <v>22683</v>
      </c>
      <c r="I302" s="16">
        <v>40356</v>
      </c>
      <c r="J302" s="15"/>
      <c r="K302" s="15"/>
      <c r="L302" s="16">
        <v>712.24619999999993</v>
      </c>
      <c r="N302" s="23" t="s">
        <v>120</v>
      </c>
    </row>
    <row r="303" spans="1:15" x14ac:dyDescent="0.25">
      <c r="A303" s="33" t="s">
        <v>129</v>
      </c>
      <c r="C303" s="3">
        <v>0</v>
      </c>
      <c r="D303" s="3">
        <v>52274</v>
      </c>
      <c r="E303" s="3">
        <v>212</v>
      </c>
      <c r="F303" s="3">
        <v>0</v>
      </c>
      <c r="G303" s="3">
        <v>-32459</v>
      </c>
      <c r="H303" s="16">
        <v>19388</v>
      </c>
      <c r="I303" s="16">
        <v>72815</v>
      </c>
      <c r="J303" s="15"/>
      <c r="K303" s="15"/>
      <c r="L303" s="16">
        <v>608.78319999999997</v>
      </c>
      <c r="N303" s="23" t="s">
        <v>121</v>
      </c>
    </row>
    <row r="304" spans="1:15" x14ac:dyDescent="0.25">
      <c r="A304" s="33" t="s">
        <v>122</v>
      </c>
      <c r="C304" s="3">
        <v>0</v>
      </c>
      <c r="D304" s="3">
        <v>27366</v>
      </c>
      <c r="E304" s="3">
        <v>656</v>
      </c>
      <c r="F304" s="3">
        <v>0</v>
      </c>
      <c r="G304" s="3">
        <v>-8898</v>
      </c>
      <c r="H304" s="16">
        <v>17812</v>
      </c>
      <c r="I304" s="16">
        <v>81713</v>
      </c>
      <c r="J304" s="15"/>
      <c r="K304" s="15"/>
      <c r="L304" s="16">
        <v>559.29679999999996</v>
      </c>
      <c r="N304" s="23" t="s">
        <v>122</v>
      </c>
    </row>
    <row r="305" spans="1:14" x14ac:dyDescent="0.25">
      <c r="A305" s="33" t="s">
        <v>123</v>
      </c>
      <c r="C305" s="3">
        <v>0</v>
      </c>
      <c r="D305" s="3">
        <v>225</v>
      </c>
      <c r="E305" s="3">
        <v>2069</v>
      </c>
      <c r="F305" s="3">
        <v>0</v>
      </c>
      <c r="G305" s="3">
        <v>19911</v>
      </c>
      <c r="H305" s="16">
        <v>18034</v>
      </c>
      <c r="I305" s="16">
        <v>61802</v>
      </c>
      <c r="J305" s="15"/>
      <c r="K305" s="15"/>
      <c r="L305" s="16">
        <v>566.26760000000002</v>
      </c>
      <c r="N305" s="23" t="s">
        <v>123</v>
      </c>
    </row>
    <row r="306" spans="1:14" x14ac:dyDescent="0.25">
      <c r="A306" s="33" t="s">
        <v>131</v>
      </c>
      <c r="C306" s="3">
        <v>0</v>
      </c>
      <c r="D306" s="3">
        <v>300</v>
      </c>
      <c r="E306" s="3">
        <v>1458</v>
      </c>
      <c r="F306" s="3">
        <v>0</v>
      </c>
      <c r="G306" s="3">
        <v>21841</v>
      </c>
      <c r="H306" s="16">
        <v>20675</v>
      </c>
      <c r="I306" s="16">
        <v>39961</v>
      </c>
      <c r="J306" s="15"/>
      <c r="K306" s="15"/>
      <c r="L306" s="16">
        <v>649.19500000000005</v>
      </c>
      <c r="N306" s="23" t="s">
        <v>124</v>
      </c>
    </row>
    <row r="307" spans="1:14" x14ac:dyDescent="0.25">
      <c r="A307" s="33" t="s">
        <v>125</v>
      </c>
      <c r="C307" s="3">
        <v>0</v>
      </c>
      <c r="D307" s="3">
        <v>30349</v>
      </c>
      <c r="E307" s="3">
        <v>1501</v>
      </c>
      <c r="F307" s="3">
        <v>0</v>
      </c>
      <c r="G307" s="3">
        <v>-12106</v>
      </c>
      <c r="H307" s="16">
        <v>16741</v>
      </c>
      <c r="I307" s="16">
        <v>52067</v>
      </c>
      <c r="J307" s="15"/>
      <c r="K307" s="15"/>
      <c r="L307" s="16">
        <v>525.66740000000004</v>
      </c>
      <c r="N307" s="23" t="s">
        <v>125</v>
      </c>
    </row>
    <row r="308" spans="1:14" ht="13.8" thickBot="1" x14ac:dyDescent="0.3">
      <c r="A308" s="41" t="s">
        <v>113</v>
      </c>
      <c r="C308" s="42">
        <v>0</v>
      </c>
      <c r="D308" s="42">
        <v>57266</v>
      </c>
      <c r="E308" s="42">
        <v>794</v>
      </c>
      <c r="F308" s="42">
        <v>0</v>
      </c>
      <c r="G308" s="42">
        <v>-37223</v>
      </c>
      <c r="H308" s="42">
        <v>19248</v>
      </c>
      <c r="I308" s="42">
        <v>89290</v>
      </c>
      <c r="J308" s="2"/>
      <c r="K308" s="2"/>
      <c r="L308" s="42">
        <v>604.38720000000001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0</v>
      </c>
      <c r="D310" s="3">
        <v>400</v>
      </c>
      <c r="E310" s="3">
        <v>1167</v>
      </c>
      <c r="F310" s="3">
        <v>0</v>
      </c>
      <c r="G310" s="3">
        <v>15414</v>
      </c>
      <c r="H310" s="16">
        <v>14619</v>
      </c>
      <c r="I310" s="16">
        <v>73876</v>
      </c>
      <c r="J310" s="15"/>
      <c r="K310" s="15"/>
      <c r="L310" s="16">
        <v>459.03659999999996</v>
      </c>
      <c r="N310" s="23" t="s">
        <v>115</v>
      </c>
    </row>
    <row r="311" spans="1:14" x14ac:dyDescent="0.25">
      <c r="A311" s="33" t="s">
        <v>154</v>
      </c>
      <c r="C311" s="3">
        <v>0</v>
      </c>
      <c r="D311" s="3">
        <v>31908</v>
      </c>
      <c r="E311" s="3">
        <v>789</v>
      </c>
      <c r="F311" s="3">
        <v>0</v>
      </c>
      <c r="G311" s="3">
        <v>-14421</v>
      </c>
      <c r="H311" s="16">
        <v>16699</v>
      </c>
      <c r="I311" s="16">
        <v>88297</v>
      </c>
      <c r="J311" s="15"/>
      <c r="K311" s="15"/>
      <c r="L311" s="16">
        <v>524.34860000000003</v>
      </c>
      <c r="N311" s="23" t="s">
        <v>116</v>
      </c>
    </row>
    <row r="312" spans="1:14" x14ac:dyDescent="0.25">
      <c r="A312" s="33" t="s">
        <v>155</v>
      </c>
      <c r="C312" s="3">
        <v>0</v>
      </c>
      <c r="D312" s="3">
        <v>24766</v>
      </c>
      <c r="E312" s="3">
        <v>266</v>
      </c>
      <c r="F312" s="3">
        <v>0</v>
      </c>
      <c r="G312" s="3">
        <v>-5948</v>
      </c>
      <c r="H312" s="16">
        <v>18541</v>
      </c>
      <c r="I312" s="16">
        <v>94245</v>
      </c>
      <c r="J312" s="15"/>
      <c r="K312" s="15"/>
      <c r="L312" s="16">
        <v>582.18740000000003</v>
      </c>
      <c r="N312" s="23" t="s">
        <v>117</v>
      </c>
    </row>
    <row r="313" spans="1:14" x14ac:dyDescent="0.25">
      <c r="A313" s="33" t="s">
        <v>118</v>
      </c>
      <c r="C313" s="3">
        <v>0</v>
      </c>
      <c r="D313" s="3">
        <v>402</v>
      </c>
      <c r="E313" s="3">
        <v>220</v>
      </c>
      <c r="F313" s="3">
        <v>0</v>
      </c>
      <c r="G313" s="3">
        <v>20693</v>
      </c>
      <c r="H313" s="16">
        <v>20875</v>
      </c>
      <c r="I313" s="16">
        <v>73552</v>
      </c>
      <c r="J313" s="15"/>
      <c r="K313" s="15"/>
      <c r="L313" s="16">
        <v>655.47500000000002</v>
      </c>
      <c r="N313" s="23" t="s">
        <v>118</v>
      </c>
    </row>
    <row r="314" spans="1:14" x14ac:dyDescent="0.25">
      <c r="A314" s="33" t="s">
        <v>137</v>
      </c>
      <c r="C314" s="3">
        <v>0</v>
      </c>
      <c r="D314" s="3">
        <v>25720</v>
      </c>
      <c r="E314" s="3">
        <v>107</v>
      </c>
      <c r="F314" s="3">
        <v>0</v>
      </c>
      <c r="G314" s="3">
        <v>-5037</v>
      </c>
      <c r="H314" s="16">
        <v>20554</v>
      </c>
      <c r="I314" s="16">
        <v>78589</v>
      </c>
      <c r="J314" s="15"/>
      <c r="K314" s="15"/>
      <c r="L314" s="16">
        <v>645.39559999999994</v>
      </c>
      <c r="N314" s="23" t="s">
        <v>119</v>
      </c>
    </row>
    <row r="315" spans="1:14" x14ac:dyDescent="0.25">
      <c r="A315" s="33" t="s">
        <v>138</v>
      </c>
      <c r="C315" s="3">
        <v>0</v>
      </c>
      <c r="D315" s="3">
        <v>102</v>
      </c>
      <c r="E315" s="3">
        <v>48</v>
      </c>
      <c r="F315" s="3">
        <v>0</v>
      </c>
      <c r="G315" s="3">
        <v>23237</v>
      </c>
      <c r="H315" s="16">
        <v>23278</v>
      </c>
      <c r="I315" s="16">
        <v>55352</v>
      </c>
      <c r="J315" s="15"/>
      <c r="K315" s="15"/>
      <c r="L315" s="16">
        <v>730.92919999999992</v>
      </c>
      <c r="N315" s="23" t="s">
        <v>120</v>
      </c>
    </row>
    <row r="316" spans="1:14" x14ac:dyDescent="0.25">
      <c r="A316" s="33" t="s">
        <v>129</v>
      </c>
      <c r="C316" s="3">
        <v>0</v>
      </c>
      <c r="D316" s="3">
        <v>52647</v>
      </c>
      <c r="E316" s="3">
        <v>233</v>
      </c>
      <c r="F316" s="3">
        <v>0</v>
      </c>
      <c r="G316" s="3">
        <v>-39117</v>
      </c>
      <c r="H316" s="16">
        <v>13297</v>
      </c>
      <c r="I316" s="16">
        <v>94469</v>
      </c>
      <c r="J316" s="15"/>
      <c r="K316" s="15"/>
      <c r="L316" s="16">
        <v>417.5258</v>
      </c>
      <c r="N316" s="23" t="s">
        <v>121</v>
      </c>
    </row>
    <row r="317" spans="1:14" x14ac:dyDescent="0.25">
      <c r="A317" s="33" t="s">
        <v>122</v>
      </c>
      <c r="C317" s="3">
        <v>0</v>
      </c>
      <c r="D317" s="3">
        <v>277</v>
      </c>
      <c r="E317" s="3">
        <v>297</v>
      </c>
      <c r="F317" s="3">
        <v>0</v>
      </c>
      <c r="G317" s="3">
        <v>20069</v>
      </c>
      <c r="H317" s="16">
        <v>20124</v>
      </c>
      <c r="I317" s="16">
        <v>74400</v>
      </c>
      <c r="J317" s="15"/>
      <c r="K317" s="15"/>
      <c r="L317" s="16">
        <v>631.89359999999999</v>
      </c>
      <c r="N317" s="23" t="s">
        <v>122</v>
      </c>
    </row>
    <row r="318" spans="1:14" x14ac:dyDescent="0.25">
      <c r="A318" s="33" t="s">
        <v>123</v>
      </c>
      <c r="C318" s="3">
        <v>0</v>
      </c>
      <c r="D318" s="3">
        <v>30404</v>
      </c>
      <c r="E318" s="3">
        <v>746</v>
      </c>
      <c r="F318" s="3">
        <v>0</v>
      </c>
      <c r="G318" s="3">
        <v>-9498</v>
      </c>
      <c r="H318" s="16">
        <v>20156</v>
      </c>
      <c r="I318" s="16">
        <v>83898</v>
      </c>
      <c r="J318" s="15"/>
      <c r="K318" s="15"/>
      <c r="L318" s="16">
        <v>632.89840000000004</v>
      </c>
      <c r="N318" s="23" t="s">
        <v>123</v>
      </c>
    </row>
    <row r="319" spans="1:14" x14ac:dyDescent="0.25">
      <c r="A319" s="33" t="s">
        <v>131</v>
      </c>
      <c r="C319" s="3">
        <v>0</v>
      </c>
      <c r="D319" s="3">
        <v>2769</v>
      </c>
      <c r="E319" s="3">
        <v>1365</v>
      </c>
      <c r="F319" s="3">
        <v>0</v>
      </c>
      <c r="G319" s="3">
        <v>15478</v>
      </c>
      <c r="H319" s="16">
        <v>16730</v>
      </c>
      <c r="I319" s="16">
        <v>68420</v>
      </c>
      <c r="J319" s="15"/>
      <c r="K319" s="15"/>
      <c r="L319" s="16">
        <v>525.322</v>
      </c>
      <c r="N319" s="23" t="s">
        <v>124</v>
      </c>
    </row>
    <row r="320" spans="1:14" x14ac:dyDescent="0.25">
      <c r="A320" s="33" t="s">
        <v>125</v>
      </c>
      <c r="C320" s="3">
        <v>0</v>
      </c>
      <c r="D320" s="3">
        <v>51</v>
      </c>
      <c r="E320" s="3">
        <v>966</v>
      </c>
      <c r="F320" s="3">
        <v>0</v>
      </c>
      <c r="G320" s="3">
        <v>15258</v>
      </c>
      <c r="H320" s="16">
        <v>14331</v>
      </c>
      <c r="I320" s="16">
        <v>53162</v>
      </c>
      <c r="J320" s="15"/>
      <c r="K320" s="15"/>
      <c r="L320" s="16">
        <v>449.99339999999995</v>
      </c>
      <c r="N320" s="23" t="s">
        <v>125</v>
      </c>
    </row>
    <row r="321" spans="1:14" ht="13.8" thickBot="1" x14ac:dyDescent="0.3">
      <c r="A321" s="41" t="s">
        <v>113</v>
      </c>
      <c r="C321" s="42">
        <v>0</v>
      </c>
      <c r="D321" s="42">
        <v>26834</v>
      </c>
      <c r="E321" s="42">
        <v>748</v>
      </c>
      <c r="F321" s="42">
        <v>0</v>
      </c>
      <c r="G321" s="42">
        <v>-11511</v>
      </c>
      <c r="H321" s="42">
        <v>14575</v>
      </c>
      <c r="I321" s="42">
        <v>64673</v>
      </c>
      <c r="J321" s="2"/>
      <c r="K321" s="2"/>
      <c r="L321" s="42">
        <v>457.65499999999997</v>
      </c>
      <c r="N321" s="43" t="s">
        <v>113</v>
      </c>
    </row>
    <row r="322" spans="1:14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0</v>
      </c>
      <c r="D323" s="3">
        <v>28419</v>
      </c>
      <c r="E323" s="3">
        <v>604</v>
      </c>
      <c r="F323" s="3">
        <v>0</v>
      </c>
      <c r="G323" s="3">
        <v>-13108</v>
      </c>
      <c r="H323" s="16">
        <v>14707</v>
      </c>
      <c r="I323" s="16">
        <v>77781</v>
      </c>
      <c r="J323" s="15"/>
      <c r="K323" s="15"/>
      <c r="L323" s="16">
        <v>461.7998</v>
      </c>
      <c r="N323" s="23" t="s">
        <v>115</v>
      </c>
    </row>
    <row r="324" spans="1:14" x14ac:dyDescent="0.25">
      <c r="A324" s="33" t="s">
        <v>154</v>
      </c>
      <c r="C324" s="3">
        <v>0</v>
      </c>
      <c r="D324" s="3">
        <v>2609</v>
      </c>
      <c r="E324" s="3">
        <v>512</v>
      </c>
      <c r="F324" s="3">
        <v>0</v>
      </c>
      <c r="G324" s="3">
        <v>6674</v>
      </c>
      <c r="H324" s="16">
        <v>9321</v>
      </c>
      <c r="I324" s="16">
        <v>71107</v>
      </c>
      <c r="J324" s="15"/>
      <c r="K324" s="15"/>
      <c r="L324" s="16">
        <v>292.67939999999999</v>
      </c>
      <c r="N324" s="23" t="s">
        <v>116</v>
      </c>
    </row>
    <row r="325" spans="1:14" x14ac:dyDescent="0.25">
      <c r="A325" s="33" t="s">
        <v>155</v>
      </c>
      <c r="C325" s="3">
        <v>0</v>
      </c>
      <c r="D325" s="3">
        <v>30629</v>
      </c>
      <c r="E325" s="3">
        <v>671</v>
      </c>
      <c r="F325" s="3">
        <v>0</v>
      </c>
      <c r="G325" s="3">
        <v>-20459</v>
      </c>
      <c r="H325" s="16">
        <v>9498</v>
      </c>
      <c r="I325" s="16">
        <v>91566</v>
      </c>
      <c r="J325" s="15"/>
      <c r="K325" s="15"/>
      <c r="L325" s="16">
        <v>298.23720000000003</v>
      </c>
      <c r="N325" s="23" t="s">
        <v>117</v>
      </c>
    </row>
    <row r="326" spans="1:14" x14ac:dyDescent="0.25">
      <c r="A326" s="33" t="s">
        <v>118</v>
      </c>
      <c r="C326" s="3">
        <v>0</v>
      </c>
      <c r="D326" s="3">
        <v>51</v>
      </c>
      <c r="E326" s="3">
        <v>229</v>
      </c>
      <c r="F326" s="3">
        <v>0</v>
      </c>
      <c r="G326" s="3">
        <v>13991</v>
      </c>
      <c r="H326" s="16">
        <v>13813</v>
      </c>
      <c r="I326" s="16">
        <v>77575</v>
      </c>
      <c r="J326" s="15"/>
      <c r="K326" s="15"/>
      <c r="L326" s="16">
        <v>433.72819999999996</v>
      </c>
      <c r="N326" s="23" t="s">
        <v>118</v>
      </c>
    </row>
    <row r="327" spans="1:14" x14ac:dyDescent="0.25">
      <c r="A327" s="33" t="s">
        <v>137</v>
      </c>
      <c r="C327" s="3">
        <v>0</v>
      </c>
      <c r="D327" s="3">
        <v>30202</v>
      </c>
      <c r="E327" s="3">
        <v>71</v>
      </c>
      <c r="F327" s="3">
        <v>0</v>
      </c>
      <c r="G327" s="3">
        <v>-16476</v>
      </c>
      <c r="H327" s="16">
        <v>13649</v>
      </c>
      <c r="I327" s="16">
        <v>94051</v>
      </c>
      <c r="J327" s="15"/>
      <c r="K327" s="15"/>
      <c r="L327" s="16">
        <v>428.57859999999999</v>
      </c>
      <c r="N327" s="23" t="s">
        <v>119</v>
      </c>
    </row>
    <row r="328" spans="1:14" x14ac:dyDescent="0.25">
      <c r="A328" s="33" t="s">
        <v>138</v>
      </c>
      <c r="C328" s="3">
        <v>0</v>
      </c>
      <c r="D328" s="3">
        <v>170</v>
      </c>
      <c r="E328" s="3">
        <v>24</v>
      </c>
      <c r="F328" s="3">
        <v>0</v>
      </c>
      <c r="G328" s="3">
        <v>16845</v>
      </c>
      <c r="H328" s="16">
        <v>16991</v>
      </c>
      <c r="I328" s="16">
        <v>77206</v>
      </c>
      <c r="J328" s="15"/>
      <c r="K328" s="15"/>
      <c r="L328" s="16">
        <v>533.51740000000007</v>
      </c>
      <c r="N328" s="23" t="s">
        <v>120</v>
      </c>
    </row>
    <row r="329" spans="1:14" x14ac:dyDescent="0.25">
      <c r="A329" s="33" t="s">
        <v>129</v>
      </c>
      <c r="C329" s="3">
        <v>0</v>
      </c>
      <c r="D329" s="3">
        <v>25024</v>
      </c>
      <c r="E329" s="3">
        <v>67</v>
      </c>
      <c r="F329" s="3">
        <v>0</v>
      </c>
      <c r="G329" s="3">
        <v>-6346</v>
      </c>
      <c r="H329" s="16">
        <v>18611</v>
      </c>
      <c r="I329" s="16">
        <v>83552</v>
      </c>
      <c r="J329" s="15"/>
      <c r="K329" s="15"/>
      <c r="L329" s="16">
        <v>584.3854</v>
      </c>
      <c r="N329" s="23" t="s">
        <v>121</v>
      </c>
    </row>
    <row r="330" spans="1:14" x14ac:dyDescent="0.25">
      <c r="A330" s="33" t="s">
        <v>122</v>
      </c>
      <c r="C330" s="3">
        <v>0</v>
      </c>
      <c r="D330" s="3">
        <v>29264</v>
      </c>
      <c r="E330" s="3">
        <v>317</v>
      </c>
      <c r="F330" s="3">
        <v>0</v>
      </c>
      <c r="G330" s="3">
        <v>-6087</v>
      </c>
      <c r="H330" s="16">
        <v>22850</v>
      </c>
      <c r="I330" s="16">
        <v>89639</v>
      </c>
      <c r="J330" s="15"/>
      <c r="K330" s="15"/>
      <c r="L330" s="16">
        <v>717.49</v>
      </c>
      <c r="N330" s="23" t="s">
        <v>122</v>
      </c>
    </row>
    <row r="331" spans="1:14" x14ac:dyDescent="0.25">
      <c r="A331" s="33" t="s">
        <v>123</v>
      </c>
      <c r="C331" s="3">
        <v>0</v>
      </c>
      <c r="D331" s="3">
        <v>2529</v>
      </c>
      <c r="E331" s="3">
        <v>730</v>
      </c>
      <c r="F331" s="3">
        <v>0</v>
      </c>
      <c r="G331" s="3">
        <v>14468</v>
      </c>
      <c r="H331" s="16">
        <v>16266</v>
      </c>
      <c r="I331" s="16">
        <v>75171</v>
      </c>
      <c r="J331" s="15"/>
      <c r="K331" s="15"/>
      <c r="L331" s="16">
        <v>510.75239999999997</v>
      </c>
      <c r="N331" s="23" t="s">
        <v>123</v>
      </c>
    </row>
    <row r="332" spans="1:14" x14ac:dyDescent="0.25">
      <c r="A332" s="33" t="s">
        <v>131</v>
      </c>
      <c r="C332" s="3">
        <v>0</v>
      </c>
      <c r="D332" s="3">
        <v>73</v>
      </c>
      <c r="E332" s="3">
        <v>983</v>
      </c>
      <c r="F332" s="3">
        <v>0</v>
      </c>
      <c r="G332" s="3">
        <v>18189</v>
      </c>
      <c r="H332" s="16">
        <v>17100</v>
      </c>
      <c r="I332" s="16">
        <v>56982</v>
      </c>
      <c r="J332" s="15"/>
      <c r="K332" s="15"/>
      <c r="L332" s="16">
        <v>536.94000000000005</v>
      </c>
      <c r="N332" s="23" t="s">
        <v>124</v>
      </c>
    </row>
    <row r="333" spans="1:14" x14ac:dyDescent="0.25">
      <c r="A333" s="33" t="s">
        <v>125</v>
      </c>
      <c r="C333" s="3">
        <v>0</v>
      </c>
      <c r="D333" s="3">
        <v>0</v>
      </c>
      <c r="E333" s="3">
        <v>839</v>
      </c>
      <c r="F333" s="3">
        <v>0</v>
      </c>
      <c r="G333" s="3">
        <v>17392</v>
      </c>
      <c r="H333" s="16">
        <v>16583</v>
      </c>
      <c r="I333" s="16">
        <v>39590</v>
      </c>
      <c r="J333" s="15"/>
      <c r="K333" s="15"/>
      <c r="L333" s="77">
        <v>520.70619999999997</v>
      </c>
      <c r="N333" s="23" t="s">
        <v>125</v>
      </c>
    </row>
    <row r="334" spans="1:14" ht="13.8" thickBot="1" x14ac:dyDescent="0.3">
      <c r="A334" s="41" t="s">
        <v>113</v>
      </c>
      <c r="C334" s="42">
        <v>0</v>
      </c>
      <c r="D334" s="42">
        <v>30616</v>
      </c>
      <c r="E334" s="42">
        <v>487</v>
      </c>
      <c r="F334" s="42">
        <v>0</v>
      </c>
      <c r="G334" s="42">
        <v>-12648</v>
      </c>
      <c r="H334" s="42">
        <v>17465</v>
      </c>
      <c r="I334" s="42">
        <v>52238</v>
      </c>
      <c r="J334" s="2"/>
      <c r="K334" s="2"/>
      <c r="L334" s="42">
        <v>548.40099999999995</v>
      </c>
      <c r="N334" s="43" t="s">
        <v>113</v>
      </c>
    </row>
    <row r="335" spans="1:14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0</v>
      </c>
      <c r="D336" s="3">
        <v>31483</v>
      </c>
      <c r="E336" s="3">
        <v>486</v>
      </c>
      <c r="F336" s="3">
        <v>0</v>
      </c>
      <c r="G336" s="3">
        <v>-17829</v>
      </c>
      <c r="H336" s="16">
        <v>13169</v>
      </c>
      <c r="I336" s="16">
        <v>70067</v>
      </c>
      <c r="J336" s="15"/>
      <c r="K336" s="15"/>
      <c r="L336" s="16">
        <v>413.50659999999999</v>
      </c>
      <c r="N336" s="23" t="s">
        <v>115</v>
      </c>
    </row>
    <row r="337" spans="1:14" x14ac:dyDescent="0.25">
      <c r="A337" s="33" t="s">
        <v>154</v>
      </c>
      <c r="C337" s="3">
        <v>0</v>
      </c>
      <c r="D337" s="3">
        <v>2244</v>
      </c>
      <c r="E337" s="3">
        <v>272</v>
      </c>
      <c r="F337" s="3">
        <v>0</v>
      </c>
      <c r="G337" s="3">
        <v>12574</v>
      </c>
      <c r="H337" s="16">
        <v>14583</v>
      </c>
      <c r="I337" s="16">
        <v>57493</v>
      </c>
      <c r="J337" s="15"/>
      <c r="K337" s="15"/>
      <c r="L337" s="16">
        <v>457.90619999999996</v>
      </c>
      <c r="N337" s="23" t="s">
        <v>116</v>
      </c>
    </row>
    <row r="338" spans="1:14" x14ac:dyDescent="0.25">
      <c r="A338" s="33" t="s">
        <v>155</v>
      </c>
      <c r="C338" s="3">
        <v>0</v>
      </c>
      <c r="D338" s="3">
        <v>57224</v>
      </c>
      <c r="E338" s="3">
        <v>238</v>
      </c>
      <c r="F338" s="3">
        <v>0</v>
      </c>
      <c r="G338" s="3">
        <v>-43292</v>
      </c>
      <c r="H338" s="16">
        <v>13757</v>
      </c>
      <c r="I338" s="16">
        <v>100785</v>
      </c>
      <c r="J338" s="15"/>
      <c r="K338" s="15"/>
      <c r="L338" s="16">
        <v>431.96979999999996</v>
      </c>
      <c r="N338" s="23" t="s">
        <v>117</v>
      </c>
    </row>
    <row r="339" spans="1:14" x14ac:dyDescent="0.25">
      <c r="A339" s="33" t="s">
        <v>118</v>
      </c>
      <c r="C339" s="3">
        <v>0</v>
      </c>
      <c r="D339" s="3">
        <v>0</v>
      </c>
      <c r="E339" s="3">
        <v>189</v>
      </c>
      <c r="F339" s="3">
        <v>0</v>
      </c>
      <c r="G339" s="3">
        <v>14792</v>
      </c>
      <c r="H339" s="16">
        <v>14593</v>
      </c>
      <c r="I339" s="16">
        <v>85993</v>
      </c>
      <c r="J339" s="15"/>
      <c r="K339" s="15"/>
      <c r="L339" s="16">
        <v>458.22019999999998</v>
      </c>
      <c r="N339" s="23" t="s">
        <v>118</v>
      </c>
    </row>
    <row r="340" spans="1:14" x14ac:dyDescent="0.25">
      <c r="A340" s="33" t="s">
        <v>137</v>
      </c>
      <c r="C340" s="3">
        <v>0</v>
      </c>
      <c r="D340" s="3">
        <v>30575</v>
      </c>
      <c r="E340" s="3">
        <v>24</v>
      </c>
      <c r="F340" s="3">
        <v>0</v>
      </c>
      <c r="G340" s="3">
        <v>-16515</v>
      </c>
      <c r="H340" s="16">
        <v>14036</v>
      </c>
      <c r="I340" s="16">
        <v>102508</v>
      </c>
      <c r="J340" s="15"/>
      <c r="K340" s="15"/>
      <c r="L340" s="16">
        <v>440.73039999999997</v>
      </c>
      <c r="N340" s="23" t="s">
        <v>119</v>
      </c>
    </row>
    <row r="341" spans="1:14" x14ac:dyDescent="0.25">
      <c r="A341" s="33" t="s">
        <v>138</v>
      </c>
      <c r="C341" s="3">
        <v>0</v>
      </c>
      <c r="D341" s="3">
        <v>27049</v>
      </c>
      <c r="E341" s="3">
        <v>51</v>
      </c>
      <c r="F341" s="3">
        <v>0</v>
      </c>
      <c r="G341" s="3">
        <v>-5415</v>
      </c>
      <c r="H341" s="16">
        <v>21570</v>
      </c>
      <c r="I341" s="16">
        <v>107923</v>
      </c>
      <c r="J341" s="15"/>
      <c r="K341" s="15"/>
      <c r="L341" s="16">
        <v>677.298</v>
      </c>
      <c r="N341" s="23" t="s">
        <v>120</v>
      </c>
    </row>
    <row r="342" spans="1:14" x14ac:dyDescent="0.25">
      <c r="A342" s="33" t="s">
        <v>129</v>
      </c>
      <c r="C342" s="3">
        <v>0</v>
      </c>
      <c r="D342" s="3">
        <v>0</v>
      </c>
      <c r="E342" s="3">
        <v>24</v>
      </c>
      <c r="F342" s="3">
        <v>0</v>
      </c>
      <c r="G342" s="3">
        <v>20494</v>
      </c>
      <c r="H342" s="16">
        <v>20276</v>
      </c>
      <c r="I342" s="16">
        <v>87429</v>
      </c>
      <c r="J342" s="15"/>
      <c r="K342" s="15"/>
      <c r="L342" s="16">
        <v>636.66640000000007</v>
      </c>
      <c r="N342" s="23" t="s">
        <v>121</v>
      </c>
    </row>
    <row r="343" spans="1:14" x14ac:dyDescent="0.25">
      <c r="A343" s="33" t="s">
        <v>122</v>
      </c>
      <c r="C343" s="3">
        <v>0</v>
      </c>
      <c r="D343" s="3">
        <v>27500</v>
      </c>
      <c r="E343" s="3">
        <v>225</v>
      </c>
      <c r="F343" s="3">
        <v>0</v>
      </c>
      <c r="G343" s="3">
        <v>-6616</v>
      </c>
      <c r="H343" s="16">
        <v>20808</v>
      </c>
      <c r="I343" s="16">
        <v>94045</v>
      </c>
      <c r="J343" s="15"/>
      <c r="K343" s="15"/>
      <c r="L343" s="16">
        <v>653.37119999999993</v>
      </c>
      <c r="N343" s="23" t="s">
        <v>122</v>
      </c>
    </row>
    <row r="344" spans="1:14" x14ac:dyDescent="0.25">
      <c r="A344" s="33" t="s">
        <v>123</v>
      </c>
      <c r="C344" s="3">
        <v>0</v>
      </c>
      <c r="D344" s="3">
        <v>27134</v>
      </c>
      <c r="E344" s="3">
        <v>515</v>
      </c>
      <c r="F344" s="3">
        <v>0</v>
      </c>
      <c r="G344" s="3">
        <v>-13599</v>
      </c>
      <c r="H344" s="16">
        <v>13460</v>
      </c>
      <c r="I344" s="16">
        <v>107644</v>
      </c>
      <c r="J344" s="15"/>
      <c r="K344" s="15"/>
      <c r="L344" s="16">
        <v>422.64400000000001</v>
      </c>
      <c r="N344" s="23" t="s">
        <v>123</v>
      </c>
    </row>
    <row r="345" spans="1:14" x14ac:dyDescent="0.25">
      <c r="A345" s="33" t="s">
        <v>131</v>
      </c>
      <c r="C345" s="3">
        <v>0</v>
      </c>
      <c r="D345" s="3">
        <v>28406</v>
      </c>
      <c r="E345" s="3">
        <v>475</v>
      </c>
      <c r="F345" s="3">
        <v>0</v>
      </c>
      <c r="G345" s="3">
        <v>-7507</v>
      </c>
      <c r="H345" s="16">
        <v>20411</v>
      </c>
      <c r="I345" s="16">
        <v>115151</v>
      </c>
      <c r="J345" s="15"/>
      <c r="K345" s="15"/>
      <c r="L345" s="16">
        <v>640.90539999999999</v>
      </c>
      <c r="N345" s="23" t="s">
        <v>124</v>
      </c>
    </row>
    <row r="346" spans="1:14" x14ac:dyDescent="0.25">
      <c r="A346" s="33" t="s">
        <v>125</v>
      </c>
      <c r="C346" s="3">
        <v>0</v>
      </c>
      <c r="D346" s="3">
        <v>28675</v>
      </c>
      <c r="E346" s="3">
        <v>482</v>
      </c>
      <c r="F346" s="3">
        <v>0</v>
      </c>
      <c r="G346" s="3">
        <v>-6455</v>
      </c>
      <c r="H346" s="16">
        <v>21842</v>
      </c>
      <c r="I346" s="16">
        <v>121606</v>
      </c>
      <c r="J346" s="15"/>
      <c r="K346" s="15"/>
      <c r="L346" s="16">
        <v>685.83879999999988</v>
      </c>
      <c r="N346" s="23" t="s">
        <v>125</v>
      </c>
    </row>
    <row r="347" spans="1:14" ht="13.8" thickBot="1" x14ac:dyDescent="0.3">
      <c r="A347" s="41" t="s">
        <v>113</v>
      </c>
      <c r="C347" s="42">
        <v>0</v>
      </c>
      <c r="D347" s="42">
        <v>29134</v>
      </c>
      <c r="E347" s="42">
        <v>523</v>
      </c>
      <c r="F347" s="42">
        <v>0</v>
      </c>
      <c r="G347" s="42">
        <v>-7797</v>
      </c>
      <c r="H347" s="42">
        <v>21190</v>
      </c>
      <c r="I347" s="42">
        <v>129403</v>
      </c>
      <c r="J347" s="2"/>
      <c r="K347" s="2"/>
      <c r="L347" s="42">
        <v>665.36599999999999</v>
      </c>
      <c r="N347" s="43" t="s">
        <v>113</v>
      </c>
    </row>
    <row r="348" spans="1:14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67">
        <v>0</v>
      </c>
      <c r="D349" s="67">
        <v>30664</v>
      </c>
      <c r="E349" s="67">
        <v>367</v>
      </c>
      <c r="F349" s="67">
        <v>0</v>
      </c>
      <c r="G349" s="67">
        <f>I347-I349</f>
        <v>-15906</v>
      </c>
      <c r="H349" s="67">
        <v>14323</v>
      </c>
      <c r="I349" s="67">
        <v>145309</v>
      </c>
      <c r="J349" s="15"/>
      <c r="K349" s="15"/>
      <c r="L349" s="16">
        <f t="shared" ref="L349:L360" si="83">H349*31.4/1000</f>
        <v>449.74219999999997</v>
      </c>
      <c r="N349" s="23" t="s">
        <v>115</v>
      </c>
    </row>
    <row r="350" spans="1:14" x14ac:dyDescent="0.25">
      <c r="A350" s="33" t="str">
        <f>'Olieforbrug, TJ'!A350</f>
        <v>Februar</v>
      </c>
      <c r="C350" s="67">
        <v>0</v>
      </c>
      <c r="D350" s="67">
        <v>3041</v>
      </c>
      <c r="E350" s="67">
        <v>133</v>
      </c>
      <c r="F350" s="67">
        <v>0</v>
      </c>
      <c r="G350" s="67">
        <f t="shared" ref="G350:G355" si="84">I349-I350</f>
        <v>9257</v>
      </c>
      <c r="H350" s="67">
        <v>12153</v>
      </c>
      <c r="I350" s="67">
        <v>136052</v>
      </c>
      <c r="J350" s="15"/>
      <c r="K350" s="15"/>
      <c r="L350" s="16">
        <f t="shared" si="83"/>
        <v>381.60419999999999</v>
      </c>
      <c r="N350" s="23" t="s">
        <v>116</v>
      </c>
    </row>
    <row r="351" spans="1:14" x14ac:dyDescent="0.25">
      <c r="A351" s="33" t="str">
        <f>'Olieforbrug, TJ'!A351</f>
        <v>Marts</v>
      </c>
      <c r="C351" s="67">
        <v>0</v>
      </c>
      <c r="D351" s="67">
        <v>35537</v>
      </c>
      <c r="E351" s="67">
        <v>156</v>
      </c>
      <c r="F351" s="67">
        <v>0</v>
      </c>
      <c r="G351" s="67">
        <f t="shared" si="84"/>
        <v>-21661</v>
      </c>
      <c r="H351" s="67">
        <v>13713</v>
      </c>
      <c r="I351" s="67">
        <v>157713</v>
      </c>
      <c r="J351" s="15"/>
      <c r="K351" s="15"/>
      <c r="L351" s="16">
        <f t="shared" si="83"/>
        <v>430.58819999999997</v>
      </c>
      <c r="N351" s="23" t="s">
        <v>117</v>
      </c>
    </row>
    <row r="352" spans="1:14" x14ac:dyDescent="0.25">
      <c r="A352" s="33" t="str">
        <f>'Olieforbrug, TJ'!A352</f>
        <v>April</v>
      </c>
      <c r="C352" s="67">
        <v>0</v>
      </c>
      <c r="D352" s="67">
        <v>0</v>
      </c>
      <c r="E352" s="67">
        <v>74</v>
      </c>
      <c r="F352" s="67">
        <v>0</v>
      </c>
      <c r="G352" s="67">
        <f t="shared" si="84"/>
        <v>18997</v>
      </c>
      <c r="H352" s="67">
        <v>18903</v>
      </c>
      <c r="I352" s="67">
        <v>138716</v>
      </c>
      <c r="L352" s="16">
        <f t="shared" si="83"/>
        <v>593.55419999999992</v>
      </c>
      <c r="N352" s="23" t="s">
        <v>118</v>
      </c>
    </row>
    <row r="353" spans="1:14" x14ac:dyDescent="0.25">
      <c r="A353" s="33" t="str">
        <f>'Olieforbrug, TJ'!A353</f>
        <v>Maj</v>
      </c>
      <c r="C353" s="67">
        <v>0</v>
      </c>
      <c r="D353" s="67">
        <v>95</v>
      </c>
      <c r="E353" s="67">
        <v>74</v>
      </c>
      <c r="F353" s="67">
        <v>0</v>
      </c>
      <c r="G353" s="67">
        <f t="shared" si="84"/>
        <v>20854</v>
      </c>
      <c r="H353" s="67">
        <v>20860</v>
      </c>
      <c r="I353" s="67">
        <v>117862</v>
      </c>
      <c r="L353" s="16">
        <f t="shared" si="83"/>
        <v>655.00400000000002</v>
      </c>
      <c r="N353" s="23" t="s">
        <v>119</v>
      </c>
    </row>
    <row r="354" spans="1:14" x14ac:dyDescent="0.25">
      <c r="A354" s="33" t="str">
        <f>'Olieforbrug, TJ'!A354</f>
        <v>Juni</v>
      </c>
      <c r="C354" s="67">
        <v>0</v>
      </c>
      <c r="D354" s="67">
        <v>155</v>
      </c>
      <c r="E354" s="67">
        <v>0</v>
      </c>
      <c r="F354" s="67">
        <v>0</v>
      </c>
      <c r="G354" s="67">
        <f t="shared" si="84"/>
        <v>17273</v>
      </c>
      <c r="H354" s="67">
        <v>17426</v>
      </c>
      <c r="I354" s="67">
        <v>100589</v>
      </c>
      <c r="L354" s="16">
        <f t="shared" si="83"/>
        <v>547.17640000000006</v>
      </c>
      <c r="N354" s="23" t="s">
        <v>120</v>
      </c>
    </row>
    <row r="355" spans="1:14" x14ac:dyDescent="0.25">
      <c r="A355" s="33" t="str">
        <f>'Olieforbrug, TJ'!A355</f>
        <v>Juli</v>
      </c>
      <c r="C355" s="67">
        <v>0</v>
      </c>
      <c r="D355" s="67">
        <v>35971</v>
      </c>
      <c r="E355" s="67">
        <v>49</v>
      </c>
      <c r="F355" s="67">
        <v>0</v>
      </c>
      <c r="G355" s="67">
        <f t="shared" si="84"/>
        <v>-16773</v>
      </c>
      <c r="H355" s="67">
        <v>19149</v>
      </c>
      <c r="I355" s="67">
        <v>117362</v>
      </c>
      <c r="L355" s="16">
        <f t="shared" si="83"/>
        <v>601.27859999999998</v>
      </c>
      <c r="N355" s="23" t="s">
        <v>121</v>
      </c>
    </row>
    <row r="356" spans="1:14" x14ac:dyDescent="0.25">
      <c r="A356" s="33" t="str">
        <f>'Olieforbrug, TJ'!A356</f>
        <v>August</v>
      </c>
      <c r="C356" s="67">
        <v>0</v>
      </c>
      <c r="D356" s="67">
        <v>0</v>
      </c>
      <c r="E356" s="67">
        <v>57</v>
      </c>
      <c r="F356" s="67">
        <v>0</v>
      </c>
      <c r="G356" s="67">
        <f>I355-I356</f>
        <v>18691</v>
      </c>
      <c r="H356" s="67">
        <v>18606</v>
      </c>
      <c r="I356" s="67">
        <v>98671</v>
      </c>
      <c r="L356" s="16">
        <f t="shared" si="83"/>
        <v>584.22840000000008</v>
      </c>
      <c r="N356" s="23" t="s">
        <v>122</v>
      </c>
    </row>
    <row r="357" spans="1:14" x14ac:dyDescent="0.25">
      <c r="A357" s="33" t="str">
        <f>'Olieforbrug, TJ'!A357</f>
        <v>September</v>
      </c>
      <c r="C357" s="67">
        <v>0</v>
      </c>
      <c r="D357" s="67">
        <v>127</v>
      </c>
      <c r="E357" s="67">
        <v>486</v>
      </c>
      <c r="F357" s="67">
        <v>0</v>
      </c>
      <c r="G357" s="67">
        <f>I356-I357</f>
        <v>16251</v>
      </c>
      <c r="H357" s="67">
        <v>15892</v>
      </c>
      <c r="I357" s="67">
        <v>82420</v>
      </c>
      <c r="L357" s="16">
        <f t="shared" si="83"/>
        <v>499.00880000000001</v>
      </c>
      <c r="N357" s="23" t="s">
        <v>123</v>
      </c>
    </row>
    <row r="358" spans="1:14" x14ac:dyDescent="0.25">
      <c r="A358" s="33" t="str">
        <f>'Olieforbrug, TJ'!A358</f>
        <v>Oktober</v>
      </c>
      <c r="C358" s="67">
        <v>0</v>
      </c>
      <c r="D358" s="67">
        <v>0</v>
      </c>
      <c r="E358" s="67">
        <v>816</v>
      </c>
      <c r="F358" s="67">
        <v>0</v>
      </c>
      <c r="G358" s="67">
        <f>I357-I358</f>
        <v>22725</v>
      </c>
      <c r="H358" s="67">
        <v>22301</v>
      </c>
      <c r="I358" s="67">
        <v>59695</v>
      </c>
      <c r="L358" s="16">
        <f t="shared" si="83"/>
        <v>700.25139999999999</v>
      </c>
      <c r="N358" s="23" t="s">
        <v>124</v>
      </c>
    </row>
    <row r="359" spans="1:14" x14ac:dyDescent="0.25">
      <c r="A359" s="33" t="str">
        <f>'Olieforbrug, TJ'!A359</f>
        <v>November</v>
      </c>
      <c r="C359" s="67">
        <v>0</v>
      </c>
      <c r="D359" s="67">
        <v>33519</v>
      </c>
      <c r="E359" s="67">
        <v>192</v>
      </c>
      <c r="F359" s="67">
        <v>0</v>
      </c>
      <c r="G359" s="67">
        <f>I358-I359</f>
        <v>-15361</v>
      </c>
      <c r="H359" s="67">
        <v>17481</v>
      </c>
      <c r="I359" s="67">
        <v>75056</v>
      </c>
      <c r="L359" s="16">
        <f t="shared" si="83"/>
        <v>548.90340000000003</v>
      </c>
      <c r="N359" s="23" t="s">
        <v>125</v>
      </c>
    </row>
    <row r="360" spans="1:14" ht="13.8" thickBot="1" x14ac:dyDescent="0.3">
      <c r="A360" s="41" t="str">
        <f>'Olieforbrug, TJ'!A360</f>
        <v>December</v>
      </c>
      <c r="C360" s="42">
        <v>0</v>
      </c>
      <c r="D360" s="42">
        <v>37460</v>
      </c>
      <c r="E360" s="42">
        <v>135</v>
      </c>
      <c r="F360" s="42">
        <v>0</v>
      </c>
      <c r="G360" s="42">
        <f>I359-I360</f>
        <v>-18890</v>
      </c>
      <c r="H360" s="42">
        <v>18702</v>
      </c>
      <c r="I360" s="42">
        <v>93946</v>
      </c>
      <c r="J360" s="2"/>
      <c r="K360" s="2"/>
      <c r="L360" s="42">
        <f t="shared" si="83"/>
        <v>587.24279999999987</v>
      </c>
      <c r="N360" s="43" t="s">
        <v>113</v>
      </c>
    </row>
    <row r="361" spans="1:14" x14ac:dyDescent="0.25">
      <c r="A361" s="37">
        <f>'Olieforbrug, TJ'!A361</f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f>'Olieforbrug, TJ'!M361</f>
        <v>2016</v>
      </c>
    </row>
    <row r="362" spans="1:14" x14ac:dyDescent="0.25">
      <c r="A362" s="33" t="str">
        <f>'Olieforbrug, TJ'!A362</f>
        <v>Januar</v>
      </c>
      <c r="C362" s="67">
        <v>0</v>
      </c>
      <c r="D362" s="67">
        <v>0</v>
      </c>
      <c r="E362" s="67">
        <v>216</v>
      </c>
      <c r="F362" s="67">
        <v>0</v>
      </c>
      <c r="G362" s="67">
        <v>16782</v>
      </c>
      <c r="H362" s="67">
        <v>16566</v>
      </c>
      <c r="I362" s="67">
        <v>77164</v>
      </c>
      <c r="J362" s="15"/>
      <c r="K362" s="15"/>
      <c r="L362" s="16">
        <v>520.17239999999993</v>
      </c>
      <c r="N362" s="23" t="str">
        <f>'Olieforbrug, TJ'!M362</f>
        <v>January</v>
      </c>
    </row>
    <row r="363" spans="1:14" x14ac:dyDescent="0.25">
      <c r="A363" s="33" t="str">
        <f>'Olieforbrug, TJ'!A363</f>
        <v>Februar</v>
      </c>
      <c r="C363" s="67">
        <v>0</v>
      </c>
      <c r="D363" s="67">
        <v>75272</v>
      </c>
      <c r="E363" s="67">
        <v>144</v>
      </c>
      <c r="F363" s="67">
        <v>0</v>
      </c>
      <c r="G363" s="67">
        <v>-58769</v>
      </c>
      <c r="H363" s="67">
        <v>16357</v>
      </c>
      <c r="I363" s="67">
        <v>135933</v>
      </c>
      <c r="J363" s="15"/>
      <c r="K363" s="15"/>
      <c r="L363" s="16">
        <v>513.60979999999995</v>
      </c>
      <c r="N363" s="23" t="str">
        <f>'Olieforbrug, TJ'!M363</f>
        <v>February</v>
      </c>
    </row>
    <row r="364" spans="1:14" x14ac:dyDescent="0.25">
      <c r="A364" s="33" t="str">
        <f>'Olieforbrug, TJ'!A364</f>
        <v>Marts</v>
      </c>
      <c r="C364" s="67">
        <v>0</v>
      </c>
      <c r="D364" s="67">
        <v>0</v>
      </c>
      <c r="E364" s="67">
        <v>129</v>
      </c>
      <c r="F364" s="67">
        <v>0</v>
      </c>
      <c r="G364" s="67">
        <v>17200</v>
      </c>
      <c r="H364" s="67">
        <v>17070</v>
      </c>
      <c r="I364" s="67">
        <v>118733</v>
      </c>
      <c r="J364" s="15"/>
      <c r="K364" s="15"/>
      <c r="L364" s="16">
        <v>535.99800000000005</v>
      </c>
      <c r="N364" s="23" t="str">
        <f>'Olieforbrug, TJ'!M364</f>
        <v>March</v>
      </c>
    </row>
    <row r="365" spans="1:14" x14ac:dyDescent="0.25">
      <c r="A365" s="33" t="str">
        <f>'Olieforbrug, TJ'!A365</f>
        <v>April</v>
      </c>
      <c r="C365" s="67">
        <v>0</v>
      </c>
      <c r="D365" s="67">
        <v>1161</v>
      </c>
      <c r="E365" s="67">
        <v>69</v>
      </c>
      <c r="F365" s="67">
        <v>0</v>
      </c>
      <c r="G365" s="67">
        <v>16286</v>
      </c>
      <c r="H365" s="67">
        <v>17368</v>
      </c>
      <c r="I365" s="67">
        <v>102447</v>
      </c>
      <c r="J365" s="15"/>
      <c r="K365" s="15"/>
      <c r="L365" s="16">
        <v>545.35519999999997</v>
      </c>
      <c r="N365" s="23" t="str">
        <f>'Olieforbrug, TJ'!M365</f>
        <v>April</v>
      </c>
    </row>
    <row r="366" spans="1:14" x14ac:dyDescent="0.25">
      <c r="A366" s="33" t="str">
        <f>'Olieforbrug, TJ'!A366</f>
        <v>Maj</v>
      </c>
      <c r="C366" s="67">
        <v>0</v>
      </c>
      <c r="D366" s="67">
        <v>0</v>
      </c>
      <c r="E366" s="67">
        <v>0</v>
      </c>
      <c r="F366" s="67">
        <v>0</v>
      </c>
      <c r="G366" s="67">
        <v>18068</v>
      </c>
      <c r="H366" s="67">
        <v>18068</v>
      </c>
      <c r="I366" s="67">
        <v>84379</v>
      </c>
      <c r="J366" s="15"/>
      <c r="K366" s="15"/>
      <c r="L366" s="16">
        <v>567.33519999999999</v>
      </c>
      <c r="N366" s="23" t="str">
        <f>'Olieforbrug, TJ'!M366</f>
        <v>May</v>
      </c>
    </row>
    <row r="367" spans="1:14" x14ac:dyDescent="0.25">
      <c r="A367" s="33" t="str">
        <f>'Olieforbrug, TJ'!A367</f>
        <v>Juni</v>
      </c>
      <c r="C367" s="67">
        <v>0</v>
      </c>
      <c r="D367" s="67">
        <v>32213</v>
      </c>
      <c r="E367" s="67">
        <v>0</v>
      </c>
      <c r="F367" s="67">
        <v>0</v>
      </c>
      <c r="G367" s="67">
        <v>-11215</v>
      </c>
      <c r="H367" s="67">
        <v>20998</v>
      </c>
      <c r="I367" s="67">
        <v>95594</v>
      </c>
      <c r="J367" s="15"/>
      <c r="K367" s="15"/>
      <c r="L367" s="16">
        <v>659.33719999999994</v>
      </c>
      <c r="N367" s="23" t="str">
        <f>'Olieforbrug, TJ'!M367</f>
        <v>June</v>
      </c>
    </row>
    <row r="368" spans="1:14" x14ac:dyDescent="0.25">
      <c r="A368" s="33" t="str">
        <f>'Olieforbrug, TJ'!A368</f>
        <v>Juli</v>
      </c>
      <c r="C368" s="67">
        <v>0</v>
      </c>
      <c r="D368" s="67">
        <v>0</v>
      </c>
      <c r="E368" s="67">
        <v>24</v>
      </c>
      <c r="F368" s="67">
        <v>0</v>
      </c>
      <c r="G368" s="67">
        <v>27971</v>
      </c>
      <c r="H368" s="67">
        <v>27947</v>
      </c>
      <c r="I368" s="67">
        <v>67623</v>
      </c>
      <c r="J368" s="15"/>
      <c r="K368" s="15"/>
      <c r="L368" s="16">
        <v>877.53579999999988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C369" s="67">
        <v>0</v>
      </c>
      <c r="D369" s="67">
        <v>68736</v>
      </c>
      <c r="E369" s="67">
        <v>0</v>
      </c>
      <c r="F369" s="67">
        <v>0</v>
      </c>
      <c r="G369" s="67">
        <v>-49023</v>
      </c>
      <c r="H369" s="67">
        <v>19713</v>
      </c>
      <c r="I369" s="67">
        <v>116646</v>
      </c>
      <c r="J369" s="15"/>
      <c r="K369" s="15"/>
      <c r="L369" s="16">
        <v>618.98820000000001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C370" s="67">
        <v>0</v>
      </c>
      <c r="D370" s="67">
        <v>0</v>
      </c>
      <c r="E370" s="67">
        <v>0</v>
      </c>
      <c r="F370" s="67">
        <v>0</v>
      </c>
      <c r="G370" s="67">
        <v>20433</v>
      </c>
      <c r="H370" s="67">
        <v>18795</v>
      </c>
      <c r="I370" s="67">
        <v>96213</v>
      </c>
      <c r="J370" s="15"/>
      <c r="K370" s="15"/>
      <c r="L370" s="16">
        <v>590.16300000000001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C371" s="67">
        <v>0</v>
      </c>
      <c r="D371" s="67">
        <v>31501</v>
      </c>
      <c r="E371" s="67">
        <v>441</v>
      </c>
      <c r="F371" s="67">
        <v>0</v>
      </c>
      <c r="G371" s="67">
        <v>-8040</v>
      </c>
      <c r="H371" s="67">
        <v>23554</v>
      </c>
      <c r="I371" s="67">
        <v>104253</v>
      </c>
      <c r="J371" s="15"/>
      <c r="K371" s="15"/>
      <c r="L371" s="16">
        <v>739.59559999999999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C372" s="67">
        <v>0</v>
      </c>
      <c r="D372" s="67">
        <v>1638</v>
      </c>
      <c r="E372" s="67">
        <v>268</v>
      </c>
      <c r="F372" s="67">
        <v>0</v>
      </c>
      <c r="G372" s="67">
        <v>18907</v>
      </c>
      <c r="H372" s="67">
        <v>20277</v>
      </c>
      <c r="I372" s="67">
        <v>85346</v>
      </c>
      <c r="J372" s="15"/>
      <c r="K372" s="15"/>
      <c r="L372" s="16">
        <v>636.69779999999992</v>
      </c>
      <c r="N372" s="23" t="str">
        <f>'Olieforbrug, TJ'!M372</f>
        <v>November</v>
      </c>
    </row>
    <row r="373" spans="1:14" ht="13.8" thickBot="1" x14ac:dyDescent="0.3">
      <c r="A373" s="41" t="str">
        <f>'Olieforbrug, TJ'!A373</f>
        <v>December</v>
      </c>
      <c r="C373" s="42">
        <v>0</v>
      </c>
      <c r="D373" s="42">
        <v>33451</v>
      </c>
      <c r="E373" s="42">
        <v>194</v>
      </c>
      <c r="F373" s="42">
        <v>0</v>
      </c>
      <c r="G373" s="42">
        <v>-8416</v>
      </c>
      <c r="H373" s="42">
        <v>24841</v>
      </c>
      <c r="I373" s="42">
        <v>93762</v>
      </c>
      <c r="J373" s="2"/>
      <c r="K373" s="2"/>
      <c r="L373" s="42">
        <v>780.00739999999996</v>
      </c>
      <c r="N373" s="43" t="str">
        <f>'Olieforbrug, TJ'!M373</f>
        <v>December</v>
      </c>
    </row>
    <row r="374" spans="1:14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6"/>
      <c r="M374" s="3"/>
      <c r="N374" s="37">
        <v>2017</v>
      </c>
    </row>
    <row r="375" spans="1:14" x14ac:dyDescent="0.25">
      <c r="A375" s="23" t="s">
        <v>153</v>
      </c>
      <c r="C375" s="16">
        <v>0</v>
      </c>
      <c r="D375" s="16">
        <v>20780</v>
      </c>
      <c r="E375" s="16">
        <v>265</v>
      </c>
      <c r="F375" s="16">
        <v>0</v>
      </c>
      <c r="G375" s="16">
        <f>I373-I375</f>
        <v>2186</v>
      </c>
      <c r="H375" s="16">
        <v>22701</v>
      </c>
      <c r="I375" s="16">
        <v>91576</v>
      </c>
      <c r="J375" s="15"/>
      <c r="K375" s="15"/>
      <c r="L375" s="16">
        <f t="shared" ref="L375:L386" si="85">H375*31.4/1000</f>
        <v>712.81140000000005</v>
      </c>
      <c r="N375" s="23" t="str">
        <f>'Olieforbrug, TJ'!M375</f>
        <v>January</v>
      </c>
    </row>
    <row r="376" spans="1:14" x14ac:dyDescent="0.25">
      <c r="A376" s="23" t="s">
        <v>154</v>
      </c>
      <c r="C376" s="16">
        <v>0</v>
      </c>
      <c r="D376" s="16">
        <v>2303</v>
      </c>
      <c r="E376" s="16">
        <v>192</v>
      </c>
      <c r="F376" s="16">
        <v>0</v>
      </c>
      <c r="G376" s="16">
        <f t="shared" ref="G376:G381" si="86">I375-I376</f>
        <v>11927</v>
      </c>
      <c r="H376" s="16">
        <v>14038</v>
      </c>
      <c r="I376" s="16">
        <v>79649</v>
      </c>
      <c r="J376" s="15"/>
      <c r="K376" s="15"/>
      <c r="L376" s="16">
        <f t="shared" si="85"/>
        <v>440.79319999999996</v>
      </c>
      <c r="N376" s="23" t="str">
        <f>'Olieforbrug, TJ'!M376</f>
        <v>February</v>
      </c>
    </row>
    <row r="377" spans="1:14" x14ac:dyDescent="0.25">
      <c r="A377" s="23" t="s">
        <v>155</v>
      </c>
      <c r="C377" s="16">
        <v>0</v>
      </c>
      <c r="D377" s="16">
        <v>34988</v>
      </c>
      <c r="E377" s="16">
        <v>26</v>
      </c>
      <c r="F377" s="16">
        <v>0</v>
      </c>
      <c r="G377" s="16">
        <f t="shared" si="86"/>
        <v>-15540</v>
      </c>
      <c r="H377" s="16">
        <v>19415</v>
      </c>
      <c r="I377" s="16">
        <v>95189</v>
      </c>
      <c r="J377" s="15"/>
      <c r="K377" s="15"/>
      <c r="L377" s="16">
        <f t="shared" si="85"/>
        <v>609.63099999999997</v>
      </c>
      <c r="N377" s="23" t="str">
        <f>'Olieforbrug, TJ'!M377</f>
        <v>March</v>
      </c>
    </row>
    <row r="378" spans="1:14" x14ac:dyDescent="0.25">
      <c r="A378" s="23" t="s">
        <v>118</v>
      </c>
      <c r="C378" s="16">
        <v>0</v>
      </c>
      <c r="D378" s="16">
        <v>130</v>
      </c>
      <c r="E378" s="16">
        <v>28</v>
      </c>
      <c r="F378" s="16">
        <v>0</v>
      </c>
      <c r="G378" s="16">
        <f t="shared" si="86"/>
        <v>25083</v>
      </c>
      <c r="H378" s="16">
        <v>25185</v>
      </c>
      <c r="I378" s="16">
        <v>70106</v>
      </c>
      <c r="J378" s="15"/>
      <c r="K378" s="15"/>
      <c r="L378" s="16">
        <f t="shared" si="85"/>
        <v>790.80899999999997</v>
      </c>
      <c r="N378" s="23" t="str">
        <f>'Olieforbrug, TJ'!M378</f>
        <v>April</v>
      </c>
    </row>
    <row r="379" spans="1:14" x14ac:dyDescent="0.25">
      <c r="A379" s="23" t="s">
        <v>137</v>
      </c>
      <c r="C379" s="16">
        <v>0</v>
      </c>
      <c r="D379" s="16">
        <v>57068</v>
      </c>
      <c r="E379" s="16">
        <v>59</v>
      </c>
      <c r="F379" s="16">
        <v>0</v>
      </c>
      <c r="G379" s="16">
        <f t="shared" si="86"/>
        <v>-40289</v>
      </c>
      <c r="H379" s="16">
        <v>16720</v>
      </c>
      <c r="I379" s="16">
        <v>110395</v>
      </c>
      <c r="J379" s="15"/>
      <c r="K379" s="15"/>
      <c r="L379" s="16">
        <f t="shared" si="85"/>
        <v>525.00800000000004</v>
      </c>
      <c r="N379" s="23" t="str">
        <f>'Olieforbrug, TJ'!M379</f>
        <v>May</v>
      </c>
    </row>
    <row r="380" spans="1:14" x14ac:dyDescent="0.25">
      <c r="A380" s="23" t="s">
        <v>138</v>
      </c>
      <c r="C380" s="16">
        <v>0</v>
      </c>
      <c r="D380" s="16">
        <v>154</v>
      </c>
      <c r="E380" s="16">
        <v>64</v>
      </c>
      <c r="F380" s="16">
        <v>0</v>
      </c>
      <c r="G380" s="16">
        <f t="shared" si="86"/>
        <v>22609</v>
      </c>
      <c r="H380" s="16">
        <v>22699</v>
      </c>
      <c r="I380" s="16">
        <v>87786</v>
      </c>
      <c r="J380" s="15"/>
      <c r="K380" s="15"/>
      <c r="L380" s="16">
        <f t="shared" si="85"/>
        <v>712.74860000000001</v>
      </c>
      <c r="N380" s="23" t="str">
        <f>'Olieforbrug, TJ'!M380</f>
        <v>June</v>
      </c>
    </row>
    <row r="381" spans="1:14" x14ac:dyDescent="0.25">
      <c r="A381" s="23" t="s">
        <v>129</v>
      </c>
      <c r="C381" s="16">
        <v>0</v>
      </c>
      <c r="D381" s="16">
        <v>153</v>
      </c>
      <c r="E381" s="16">
        <v>0</v>
      </c>
      <c r="F381" s="16">
        <v>0</v>
      </c>
      <c r="G381" s="16">
        <f t="shared" si="86"/>
        <v>22431</v>
      </c>
      <c r="H381" s="16">
        <v>22584</v>
      </c>
      <c r="I381" s="16">
        <v>65355</v>
      </c>
      <c r="J381" s="15"/>
      <c r="K381" s="15"/>
      <c r="L381" s="16">
        <f t="shared" si="85"/>
        <v>709.13760000000002</v>
      </c>
      <c r="N381" s="23" t="str">
        <f>'Olieforbrug, TJ'!M381</f>
        <v>July</v>
      </c>
    </row>
    <row r="382" spans="1:14" x14ac:dyDescent="0.25">
      <c r="A382" s="23" t="s">
        <v>122</v>
      </c>
      <c r="C382" s="16">
        <v>0</v>
      </c>
      <c r="D382" s="16">
        <v>52170</v>
      </c>
      <c r="E382" s="16">
        <v>167</v>
      </c>
      <c r="F382" s="16">
        <v>0</v>
      </c>
      <c r="G382" s="16">
        <f>I381-I382</f>
        <v>-30629</v>
      </c>
      <c r="H382" s="16">
        <v>21374</v>
      </c>
      <c r="I382" s="16">
        <v>95984</v>
      </c>
      <c r="J382" s="15"/>
      <c r="K382" s="15"/>
      <c r="L382" s="16">
        <f t="shared" si="85"/>
        <v>671.14359999999999</v>
      </c>
      <c r="N382" s="23" t="str">
        <f>'Olieforbrug, TJ'!M382</f>
        <v>August</v>
      </c>
    </row>
    <row r="383" spans="1:14" x14ac:dyDescent="0.25">
      <c r="A383" s="23" t="s">
        <v>123</v>
      </c>
      <c r="C383" s="16">
        <v>0</v>
      </c>
      <c r="D383" s="16">
        <v>25094</v>
      </c>
      <c r="E383" s="16">
        <v>151</v>
      </c>
      <c r="F383" s="16">
        <v>0</v>
      </c>
      <c r="G383" s="16">
        <f>I382-I383</f>
        <v>-1023</v>
      </c>
      <c r="H383" s="16">
        <v>23920</v>
      </c>
      <c r="I383" s="16">
        <v>97007</v>
      </c>
      <c r="J383" s="15"/>
      <c r="K383" s="15"/>
      <c r="L383" s="16">
        <f t="shared" si="85"/>
        <v>751.08799999999997</v>
      </c>
      <c r="N383" s="23" t="str">
        <f>'Olieforbrug, TJ'!M383</f>
        <v>September</v>
      </c>
    </row>
    <row r="384" spans="1:14" x14ac:dyDescent="0.25">
      <c r="A384" s="23" t="s">
        <v>131</v>
      </c>
      <c r="C384" s="16">
        <v>0</v>
      </c>
      <c r="D384" s="16">
        <v>0</v>
      </c>
      <c r="E384" s="16">
        <v>312</v>
      </c>
      <c r="F384" s="16">
        <v>0</v>
      </c>
      <c r="G384" s="16">
        <f>I383-I384</f>
        <v>23969</v>
      </c>
      <c r="H384" s="16">
        <v>23657</v>
      </c>
      <c r="I384" s="16">
        <v>73038</v>
      </c>
      <c r="J384" s="15"/>
      <c r="K384" s="15"/>
      <c r="L384" s="16">
        <f t="shared" si="85"/>
        <v>742.82979999999998</v>
      </c>
      <c r="N384" s="23" t="str">
        <f>'Olieforbrug, TJ'!M384</f>
        <v>October</v>
      </c>
    </row>
    <row r="385" spans="1:14" x14ac:dyDescent="0.25">
      <c r="A385" s="23" t="s">
        <v>125</v>
      </c>
      <c r="C385" s="16">
        <v>0</v>
      </c>
      <c r="D385" s="16">
        <v>34184</v>
      </c>
      <c r="E385" s="16">
        <v>232</v>
      </c>
      <c r="F385" s="16">
        <v>0</v>
      </c>
      <c r="G385" s="16">
        <f>I384-I385</f>
        <v>-12588</v>
      </c>
      <c r="H385" s="16">
        <v>19980</v>
      </c>
      <c r="I385" s="16">
        <v>85626</v>
      </c>
      <c r="J385" s="15"/>
      <c r="K385" s="15"/>
      <c r="L385" s="16">
        <f t="shared" si="85"/>
        <v>627.37199999999996</v>
      </c>
      <c r="N385" s="23" t="str">
        <f>'Olieforbrug, TJ'!M385</f>
        <v>November</v>
      </c>
    </row>
    <row r="386" spans="1:14" ht="13.8" thickBot="1" x14ac:dyDescent="0.3">
      <c r="A386" s="41" t="s">
        <v>113</v>
      </c>
      <c r="C386" s="42">
        <v>0</v>
      </c>
      <c r="D386" s="42">
        <v>1870</v>
      </c>
      <c r="E386" s="42">
        <v>346</v>
      </c>
      <c r="F386" s="42">
        <v>0</v>
      </c>
      <c r="G386" s="42">
        <f>I385-I386</f>
        <v>18488</v>
      </c>
      <c r="H386" s="42">
        <v>19919</v>
      </c>
      <c r="I386" s="42">
        <v>67138</v>
      </c>
      <c r="J386" s="2"/>
      <c r="K386" s="2"/>
      <c r="L386" s="42">
        <f t="shared" si="85"/>
        <v>625.45659999999998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6"/>
      <c r="M387" s="3"/>
      <c r="N387" s="37">
        <v>2018</v>
      </c>
    </row>
    <row r="388" spans="1:14" x14ac:dyDescent="0.25">
      <c r="A388" s="23" t="s">
        <v>153</v>
      </c>
      <c r="C388" s="16">
        <v>0</v>
      </c>
      <c r="D388" s="16">
        <v>31685</v>
      </c>
      <c r="E388" s="16">
        <v>73</v>
      </c>
      <c r="F388" s="16">
        <v>0</v>
      </c>
      <c r="G388" s="16">
        <f>I386-I388</f>
        <v>-17540</v>
      </c>
      <c r="H388" s="16">
        <v>14072</v>
      </c>
      <c r="I388" s="16">
        <v>84678</v>
      </c>
      <c r="J388" s="15"/>
      <c r="K388" s="15"/>
      <c r="L388" s="16">
        <f t="shared" ref="L388:L399" si="87">H388*31.4/1000</f>
        <v>441.86079999999998</v>
      </c>
      <c r="N388" s="23" t="str">
        <f>'Olieforbrug, TJ'!M388</f>
        <v>January</v>
      </c>
    </row>
    <row r="389" spans="1:14" x14ac:dyDescent="0.25">
      <c r="A389" s="23" t="s">
        <v>154</v>
      </c>
      <c r="C389" s="16">
        <v>0</v>
      </c>
      <c r="D389" s="16">
        <v>27216</v>
      </c>
      <c r="E389" s="16">
        <v>142</v>
      </c>
      <c r="F389" s="16">
        <v>0</v>
      </c>
      <c r="G389" s="16">
        <f t="shared" ref="G389:G394" si="88">I388-I389</f>
        <v>-12811</v>
      </c>
      <c r="H389" s="16">
        <v>14263</v>
      </c>
      <c r="I389" s="16">
        <v>97489</v>
      </c>
      <c r="J389" s="15"/>
      <c r="K389" s="15"/>
      <c r="L389" s="16">
        <f t="shared" si="87"/>
        <v>447.85819999999995</v>
      </c>
      <c r="N389" s="23" t="str">
        <f>'Olieforbrug, TJ'!M389</f>
        <v>February</v>
      </c>
    </row>
    <row r="390" spans="1:14" x14ac:dyDescent="0.25">
      <c r="A390" s="23" t="s">
        <v>155</v>
      </c>
      <c r="C390" s="16">
        <v>0</v>
      </c>
      <c r="D390" s="16">
        <v>0</v>
      </c>
      <c r="E390" s="16">
        <v>48</v>
      </c>
      <c r="F390" s="16">
        <v>0</v>
      </c>
      <c r="G390" s="16">
        <f t="shared" si="88"/>
        <v>14247</v>
      </c>
      <c r="H390" s="16">
        <v>14199</v>
      </c>
      <c r="I390" s="16">
        <v>83242</v>
      </c>
      <c r="J390" s="15"/>
      <c r="K390" s="15"/>
      <c r="L390" s="16">
        <f t="shared" si="87"/>
        <v>445.84859999999998</v>
      </c>
      <c r="N390" s="23" t="str">
        <f>'Olieforbrug, TJ'!M390</f>
        <v>March</v>
      </c>
    </row>
    <row r="391" spans="1:14" x14ac:dyDescent="0.25">
      <c r="A391" s="23" t="s">
        <v>118</v>
      </c>
      <c r="C391" s="16">
        <v>0</v>
      </c>
      <c r="D391" s="16">
        <v>0</v>
      </c>
      <c r="E391" s="16">
        <v>24</v>
      </c>
      <c r="F391" s="16">
        <v>0</v>
      </c>
      <c r="G391" s="16">
        <f t="shared" si="88"/>
        <v>21243</v>
      </c>
      <c r="H391" s="16">
        <v>21219</v>
      </c>
      <c r="I391" s="16">
        <v>61999</v>
      </c>
      <c r="J391" s="15"/>
      <c r="K391" s="15"/>
      <c r="L391" s="16">
        <f t="shared" si="87"/>
        <v>666.27660000000003</v>
      </c>
      <c r="N391" s="23" t="str">
        <f>'Olieforbrug, TJ'!M391</f>
        <v>April</v>
      </c>
    </row>
    <row r="392" spans="1:14" x14ac:dyDescent="0.25">
      <c r="A392" s="23" t="s">
        <v>137</v>
      </c>
      <c r="C392" s="16">
        <v>0</v>
      </c>
      <c r="D392" s="16">
        <v>0</v>
      </c>
      <c r="E392" s="16">
        <v>24</v>
      </c>
      <c r="F392" s="16">
        <v>0</v>
      </c>
      <c r="G392" s="16">
        <f t="shared" si="88"/>
        <v>0</v>
      </c>
      <c r="H392" s="16">
        <v>21219</v>
      </c>
      <c r="I392" s="16">
        <v>61999</v>
      </c>
      <c r="J392" s="15"/>
      <c r="K392" s="15"/>
      <c r="L392" s="16">
        <f t="shared" si="87"/>
        <v>666.27660000000003</v>
      </c>
      <c r="N392" s="23" t="str">
        <f>'Olieforbrug, TJ'!M392</f>
        <v>May</v>
      </c>
    </row>
    <row r="393" spans="1:14" x14ac:dyDescent="0.25">
      <c r="A393" s="23" t="s">
        <v>138</v>
      </c>
      <c r="C393" s="16">
        <v>0</v>
      </c>
      <c r="D393" s="16">
        <v>0</v>
      </c>
      <c r="E393" s="16">
        <v>2</v>
      </c>
      <c r="F393" s="16">
        <v>0</v>
      </c>
      <c r="G393" s="16">
        <f t="shared" si="88"/>
        <v>-28638</v>
      </c>
      <c r="H393" s="16">
        <v>19206</v>
      </c>
      <c r="I393" s="16">
        <v>90637</v>
      </c>
      <c r="J393" s="15"/>
      <c r="K393" s="15"/>
      <c r="L393" s="16">
        <f t="shared" si="87"/>
        <v>603.0684</v>
      </c>
      <c r="N393" s="23" t="str">
        <f>'Olieforbrug, TJ'!M393</f>
        <v>June</v>
      </c>
    </row>
    <row r="394" spans="1:14" x14ac:dyDescent="0.25">
      <c r="A394" s="23" t="s">
        <v>129</v>
      </c>
      <c r="C394" s="16">
        <v>0</v>
      </c>
      <c r="D394" s="16">
        <v>248</v>
      </c>
      <c r="E394" s="16">
        <v>1</v>
      </c>
      <c r="F394" s="16">
        <v>0</v>
      </c>
      <c r="G394" s="16">
        <f t="shared" si="88"/>
        <v>22727</v>
      </c>
      <c r="H394" s="16">
        <v>22974</v>
      </c>
      <c r="I394" s="16">
        <v>67910</v>
      </c>
      <c r="J394" s="15"/>
      <c r="K394" s="15"/>
      <c r="L394" s="16">
        <f t="shared" si="87"/>
        <v>721.3836</v>
      </c>
      <c r="N394" s="23" t="str">
        <f>'Olieforbrug, TJ'!M394</f>
        <v>July</v>
      </c>
    </row>
    <row r="395" spans="1:14" x14ac:dyDescent="0.25">
      <c r="A395" s="23" t="s">
        <v>122</v>
      </c>
      <c r="C395" s="16">
        <v>0</v>
      </c>
      <c r="D395" s="16">
        <v>33980</v>
      </c>
      <c r="E395" s="16">
        <v>56</v>
      </c>
      <c r="F395" s="16">
        <v>0</v>
      </c>
      <c r="G395" s="16">
        <f>I394-I395</f>
        <v>-15076</v>
      </c>
      <c r="H395" s="16">
        <v>18848</v>
      </c>
      <c r="I395" s="16">
        <v>82986</v>
      </c>
      <c r="J395" s="15"/>
      <c r="K395" s="15"/>
      <c r="L395" s="16">
        <f t="shared" si="87"/>
        <v>591.82719999999995</v>
      </c>
      <c r="N395" s="23" t="str">
        <f>'Olieforbrug, TJ'!M395</f>
        <v>August</v>
      </c>
    </row>
    <row r="396" spans="1:14" x14ac:dyDescent="0.25">
      <c r="A396" s="23" t="s">
        <v>123</v>
      </c>
      <c r="C396" s="16">
        <v>0</v>
      </c>
      <c r="D396" s="16">
        <v>0</v>
      </c>
      <c r="E396" s="16">
        <v>135</v>
      </c>
      <c r="F396" s="16">
        <v>0</v>
      </c>
      <c r="G396" s="16">
        <f>I395-I396</f>
        <v>18812</v>
      </c>
      <c r="H396" s="16">
        <v>18677</v>
      </c>
      <c r="I396" s="16">
        <v>64174</v>
      </c>
      <c r="J396" s="15"/>
      <c r="K396" s="15"/>
      <c r="L396" s="16">
        <f t="shared" si="87"/>
        <v>586.45779999999991</v>
      </c>
      <c r="N396" s="23" t="str">
        <f>'Olieforbrug, TJ'!M396</f>
        <v>September</v>
      </c>
    </row>
    <row r="397" spans="1:14" x14ac:dyDescent="0.25">
      <c r="A397" s="23" t="s">
        <v>131</v>
      </c>
      <c r="C397" s="16">
        <v>0</v>
      </c>
      <c r="D397" s="16">
        <v>30830</v>
      </c>
      <c r="E397" s="16">
        <v>0</v>
      </c>
      <c r="F397" s="16">
        <v>0</v>
      </c>
      <c r="G397" s="16">
        <f>I396-I397</f>
        <v>-9246</v>
      </c>
      <c r="H397" s="16">
        <v>21584</v>
      </c>
      <c r="I397" s="16">
        <v>73420</v>
      </c>
      <c r="J397" s="15"/>
      <c r="K397" s="15"/>
      <c r="L397" s="16">
        <f t="shared" si="87"/>
        <v>677.73759999999993</v>
      </c>
      <c r="N397" s="23" t="str">
        <f>'Olieforbrug, TJ'!M397</f>
        <v>October</v>
      </c>
    </row>
    <row r="398" spans="1:14" ht="12.6" customHeight="1" x14ac:dyDescent="0.25">
      <c r="A398" s="23" t="s">
        <v>125</v>
      </c>
      <c r="C398" s="16">
        <v>0</v>
      </c>
      <c r="D398" s="16">
        <v>0</v>
      </c>
      <c r="E398" s="16">
        <v>0</v>
      </c>
      <c r="F398" s="16">
        <v>0</v>
      </c>
      <c r="G398" s="16">
        <f>I397-I398</f>
        <v>18345</v>
      </c>
      <c r="H398" s="16">
        <v>18345</v>
      </c>
      <c r="I398" s="16">
        <v>55075</v>
      </c>
      <c r="J398" s="15"/>
      <c r="K398" s="15"/>
      <c r="L398" s="16">
        <f t="shared" si="87"/>
        <v>576.03300000000002</v>
      </c>
      <c r="N398" s="23" t="str">
        <f>'Olieforbrug, TJ'!M398</f>
        <v>November</v>
      </c>
    </row>
    <row r="399" spans="1:14" ht="13.8" thickBot="1" x14ac:dyDescent="0.3">
      <c r="A399" s="41" t="s">
        <v>113</v>
      </c>
      <c r="C399" s="42">
        <v>0</v>
      </c>
      <c r="D399" s="42">
        <v>0</v>
      </c>
      <c r="E399" s="42">
        <v>0</v>
      </c>
      <c r="F399" s="42">
        <v>0</v>
      </c>
      <c r="G399" s="42">
        <f>I398-I399</f>
        <v>20831</v>
      </c>
      <c r="H399" s="42">
        <v>20831</v>
      </c>
      <c r="I399" s="42">
        <v>34244</v>
      </c>
      <c r="J399" s="2"/>
      <c r="K399" s="2"/>
      <c r="L399" s="42">
        <f t="shared" si="87"/>
        <v>654.09339999999997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6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0</v>
      </c>
      <c r="D401" s="16">
        <v>59833</v>
      </c>
      <c r="E401" s="16">
        <v>0</v>
      </c>
      <c r="F401" s="16">
        <v>0</v>
      </c>
      <c r="G401" s="16">
        <f>I399-I401</f>
        <v>-40657</v>
      </c>
      <c r="H401" s="16">
        <v>19176</v>
      </c>
      <c r="I401" s="16">
        <v>74901</v>
      </c>
      <c r="J401" s="15"/>
      <c r="K401" s="15"/>
      <c r="L401" s="16">
        <f t="shared" ref="L401:L412" si="89">H401*31.4/1000</f>
        <v>602.12639999999999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0</v>
      </c>
      <c r="D402" s="16">
        <v>62717</v>
      </c>
      <c r="E402" s="16">
        <v>0</v>
      </c>
      <c r="F402" s="16">
        <v>0</v>
      </c>
      <c r="G402" s="16">
        <f t="shared" ref="G402:G407" si="90">I401-I402</f>
        <v>-45336</v>
      </c>
      <c r="H402" s="16">
        <v>17381</v>
      </c>
      <c r="I402" s="16">
        <v>120237</v>
      </c>
      <c r="J402" s="15"/>
      <c r="K402" s="15"/>
      <c r="L402" s="16">
        <f t="shared" si="89"/>
        <v>545.76340000000005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0</v>
      </c>
      <c r="D403" s="16">
        <v>0</v>
      </c>
      <c r="E403" s="16">
        <v>0</v>
      </c>
      <c r="F403" s="16">
        <v>0</v>
      </c>
      <c r="G403" s="16">
        <f t="shared" si="90"/>
        <v>16050</v>
      </c>
      <c r="H403" s="16">
        <v>16050</v>
      </c>
      <c r="I403" s="16">
        <v>104187</v>
      </c>
      <c r="J403" s="15"/>
      <c r="K403" s="15"/>
      <c r="L403" s="16">
        <f t="shared" si="89"/>
        <v>503.97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0</v>
      </c>
      <c r="D404" s="16">
        <v>19151</v>
      </c>
      <c r="E404" s="16">
        <v>0</v>
      </c>
      <c r="F404" s="16">
        <v>0</v>
      </c>
      <c r="G404" s="16">
        <f t="shared" si="90"/>
        <v>-2245</v>
      </c>
      <c r="H404" s="16">
        <v>16906</v>
      </c>
      <c r="I404" s="16">
        <v>106432</v>
      </c>
      <c r="J404" s="15"/>
      <c r="K404" s="15"/>
      <c r="L404" s="16">
        <f t="shared" si="89"/>
        <v>530.84839999999997</v>
      </c>
      <c r="N404" s="23" t="str">
        <f>'Olieforbrug, TJ'!M404</f>
        <v>April</v>
      </c>
    </row>
    <row r="405" spans="1:14" ht="14.1" customHeight="1" x14ac:dyDescent="0.25">
      <c r="A405" s="23" t="str">
        <f>'Olieforbrug, TJ'!A405</f>
        <v>Maj</v>
      </c>
      <c r="C405" s="16">
        <v>0</v>
      </c>
      <c r="D405" s="16">
        <v>0</v>
      </c>
      <c r="E405" s="16">
        <v>0</v>
      </c>
      <c r="F405" s="16">
        <v>0</v>
      </c>
      <c r="G405" s="16">
        <f t="shared" si="90"/>
        <v>19125</v>
      </c>
      <c r="H405" s="16">
        <v>19125</v>
      </c>
      <c r="I405" s="16">
        <v>87307</v>
      </c>
      <c r="J405" s="15"/>
      <c r="K405" s="15"/>
      <c r="L405" s="16">
        <f t="shared" si="89"/>
        <v>600.52499999999998</v>
      </c>
      <c r="N405" s="23" t="str">
        <f>'Olieforbrug, TJ'!M405</f>
        <v>May</v>
      </c>
    </row>
    <row r="406" spans="1:14" ht="14.1" customHeight="1" x14ac:dyDescent="0.25">
      <c r="A406" s="23" t="str">
        <f>'Olieforbrug, TJ'!A406</f>
        <v>Juni</v>
      </c>
      <c r="C406" s="16">
        <v>0</v>
      </c>
      <c r="D406" s="16">
        <v>1500</v>
      </c>
      <c r="E406" s="16">
        <v>0</v>
      </c>
      <c r="F406" s="16">
        <v>0</v>
      </c>
      <c r="G406" s="16">
        <f t="shared" si="90"/>
        <v>21574</v>
      </c>
      <c r="H406" s="16">
        <v>23074</v>
      </c>
      <c r="I406" s="16">
        <v>65733</v>
      </c>
      <c r="J406" s="15"/>
      <c r="K406" s="15"/>
      <c r="L406" s="16">
        <f t="shared" si="89"/>
        <v>724.52359999999999</v>
      </c>
      <c r="N406" s="23" t="str">
        <f>'Olieforbrug, TJ'!M406</f>
        <v>June</v>
      </c>
    </row>
    <row r="407" spans="1:14" ht="14.1" customHeight="1" x14ac:dyDescent="0.25">
      <c r="A407" s="23" t="str">
        <f>'Olieforbrug, TJ'!A407</f>
        <v>Juli</v>
      </c>
      <c r="C407" s="16">
        <v>0</v>
      </c>
      <c r="D407" s="16">
        <v>26025</v>
      </c>
      <c r="E407" s="16">
        <v>0</v>
      </c>
      <c r="F407" s="16">
        <v>0</v>
      </c>
      <c r="G407" s="16">
        <f t="shared" si="90"/>
        <v>-3134</v>
      </c>
      <c r="H407" s="16">
        <v>22891</v>
      </c>
      <c r="I407" s="16">
        <v>68867</v>
      </c>
      <c r="J407" s="15"/>
      <c r="K407" s="15"/>
      <c r="L407" s="16">
        <f t="shared" si="89"/>
        <v>718.77740000000006</v>
      </c>
      <c r="N407" s="23" t="str">
        <f>'Olieforbrug, TJ'!M407</f>
        <v>July</v>
      </c>
    </row>
    <row r="408" spans="1:14" ht="14.1" customHeight="1" x14ac:dyDescent="0.25">
      <c r="A408" s="23" t="str">
        <f>'Olieforbrug, TJ'!A408</f>
        <v>August</v>
      </c>
      <c r="C408" s="16">
        <v>0</v>
      </c>
      <c r="D408" s="16">
        <v>28366</v>
      </c>
      <c r="E408" s="16">
        <v>0</v>
      </c>
      <c r="F408" s="16">
        <v>0</v>
      </c>
      <c r="G408" s="16">
        <f>I407-I408</f>
        <v>-7080</v>
      </c>
      <c r="H408" s="16">
        <v>21286</v>
      </c>
      <c r="I408" s="16">
        <v>75947</v>
      </c>
      <c r="J408" s="15"/>
      <c r="K408" s="15"/>
      <c r="L408" s="16">
        <f t="shared" si="89"/>
        <v>668.38040000000001</v>
      </c>
      <c r="N408" s="23" t="str">
        <f>'Olieforbrug, TJ'!M408</f>
        <v>August</v>
      </c>
    </row>
    <row r="409" spans="1:14" ht="14.1" customHeight="1" x14ac:dyDescent="0.25">
      <c r="A409" s="23" t="str">
        <f>'Olieforbrug, TJ'!A409</f>
        <v>September</v>
      </c>
      <c r="C409" s="16">
        <v>0</v>
      </c>
      <c r="D409" s="16">
        <v>30422</v>
      </c>
      <c r="E409" s="16">
        <v>0</v>
      </c>
      <c r="F409" s="16">
        <v>0</v>
      </c>
      <c r="G409" s="16">
        <f>I408-I409</f>
        <v>-9832</v>
      </c>
      <c r="H409" s="16">
        <v>20590</v>
      </c>
      <c r="I409" s="16">
        <v>85779</v>
      </c>
      <c r="J409" s="15"/>
      <c r="K409" s="15"/>
      <c r="L409" s="16">
        <f t="shared" si="89"/>
        <v>646.52599999999995</v>
      </c>
      <c r="N409" s="23" t="str">
        <f>'Olieforbrug, TJ'!M409</f>
        <v>September</v>
      </c>
    </row>
    <row r="410" spans="1:14" ht="13.5" customHeight="1" x14ac:dyDescent="0.25">
      <c r="A410" s="23" t="str">
        <f>'Olieforbrug, TJ'!A410</f>
        <v>Oktober</v>
      </c>
      <c r="C410" s="16">
        <v>0</v>
      </c>
      <c r="D410" s="16">
        <v>0</v>
      </c>
      <c r="E410" s="16">
        <v>0</v>
      </c>
      <c r="F410" s="16">
        <v>0</v>
      </c>
      <c r="G410" s="16">
        <f>I409-I410</f>
        <v>23884</v>
      </c>
      <c r="H410" s="16">
        <v>23884</v>
      </c>
      <c r="I410" s="16">
        <v>61895</v>
      </c>
      <c r="J410" s="15"/>
      <c r="K410" s="15"/>
      <c r="L410" s="16">
        <f t="shared" si="89"/>
        <v>749.95759999999996</v>
      </c>
      <c r="N410" s="23" t="str">
        <f>'Olieforbrug, TJ'!M410</f>
        <v>October</v>
      </c>
    </row>
    <row r="411" spans="1:14" ht="13.5" customHeight="1" x14ac:dyDescent="0.25">
      <c r="A411" s="23" t="str">
        <f>'Olieforbrug, TJ'!A411</f>
        <v>November</v>
      </c>
      <c r="C411" s="16">
        <v>0</v>
      </c>
      <c r="D411" s="16">
        <v>33222</v>
      </c>
      <c r="E411" s="16">
        <v>0</v>
      </c>
      <c r="F411" s="16">
        <v>0</v>
      </c>
      <c r="G411" s="16">
        <f>I410-I411</f>
        <v>-12622</v>
      </c>
      <c r="H411" s="16">
        <v>20600</v>
      </c>
      <c r="I411" s="16">
        <v>74517</v>
      </c>
      <c r="J411" s="15"/>
      <c r="K411" s="15"/>
      <c r="L411" s="16">
        <f t="shared" si="89"/>
        <v>646.84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0</v>
      </c>
      <c r="D412" s="42">
        <v>10682</v>
      </c>
      <c r="E412" s="42">
        <v>0</v>
      </c>
      <c r="F412" s="42">
        <v>0</v>
      </c>
      <c r="G412" s="42">
        <f>I411-I412</f>
        <v>14150</v>
      </c>
      <c r="H412" s="42">
        <v>24832</v>
      </c>
      <c r="I412" s="42">
        <v>60367</v>
      </c>
      <c r="J412" s="2"/>
      <c r="K412" s="2"/>
      <c r="L412" s="42">
        <f t="shared" si="89"/>
        <v>779.72479999999996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6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0</v>
      </c>
      <c r="D414" s="16">
        <v>31708</v>
      </c>
      <c r="E414" s="16">
        <v>9</v>
      </c>
      <c r="F414" s="16">
        <v>0</v>
      </c>
      <c r="G414" s="16">
        <f>I412-I414</f>
        <v>-10497</v>
      </c>
      <c r="H414" s="16">
        <v>21202</v>
      </c>
      <c r="I414" s="16">
        <v>70864</v>
      </c>
      <c r="J414" s="15"/>
      <c r="K414" s="15"/>
      <c r="L414" s="16">
        <f t="shared" ref="L414:L425" si="91">H414*31.4/1000</f>
        <v>665.74279999999987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0</v>
      </c>
      <c r="D415" s="16">
        <v>63400</v>
      </c>
      <c r="E415" s="16">
        <v>0</v>
      </c>
      <c r="F415" s="16">
        <v>0</v>
      </c>
      <c r="G415" s="65">
        <f t="shared" ref="G415:G420" si="92">I414-I415</f>
        <v>-42252</v>
      </c>
      <c r="H415" s="16">
        <v>21148</v>
      </c>
      <c r="I415" s="16">
        <v>113116</v>
      </c>
      <c r="J415" s="15"/>
      <c r="K415" s="15"/>
      <c r="L415" s="16">
        <f t="shared" si="91"/>
        <v>664.04719999999998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0</v>
      </c>
      <c r="D416" s="16">
        <v>32522</v>
      </c>
      <c r="E416" s="16">
        <v>0</v>
      </c>
      <c r="F416" s="16">
        <v>0</v>
      </c>
      <c r="G416" s="65">
        <f t="shared" si="92"/>
        <v>-13764</v>
      </c>
      <c r="H416" s="16">
        <v>18758</v>
      </c>
      <c r="I416" s="16">
        <v>126880</v>
      </c>
      <c r="J416" s="15"/>
      <c r="K416" s="15"/>
      <c r="L416" s="16">
        <f t="shared" si="91"/>
        <v>589.00119999999993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0</v>
      </c>
      <c r="D417" s="16">
        <v>0</v>
      </c>
      <c r="E417" s="16">
        <v>0</v>
      </c>
      <c r="F417" s="16">
        <v>0</v>
      </c>
      <c r="G417" s="65">
        <f t="shared" si="92"/>
        <v>19253</v>
      </c>
      <c r="H417" s="16">
        <v>19253</v>
      </c>
      <c r="I417" s="16">
        <v>107627</v>
      </c>
      <c r="J417" s="15"/>
      <c r="K417" s="15"/>
      <c r="L417" s="16">
        <f t="shared" si="91"/>
        <v>604.54419999999993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0</v>
      </c>
      <c r="D418" s="16">
        <v>24</v>
      </c>
      <c r="E418" s="16">
        <v>0</v>
      </c>
      <c r="F418" s="16">
        <v>0</v>
      </c>
      <c r="G418" s="65">
        <f t="shared" si="92"/>
        <v>24570</v>
      </c>
      <c r="H418" s="16">
        <v>24594</v>
      </c>
      <c r="I418" s="16">
        <v>83057</v>
      </c>
      <c r="J418" s="15"/>
      <c r="K418" s="15"/>
      <c r="L418" s="16">
        <f t="shared" si="91"/>
        <v>772.25159999999994</v>
      </c>
      <c r="N418" s="23" t="str">
        <f>'Olieforbrug, TJ'!M418</f>
        <v>May</v>
      </c>
    </row>
    <row r="419" spans="1:14" x14ac:dyDescent="0.25">
      <c r="A419" s="23" t="str">
        <f>'Olieforbrug, TJ'!A419</f>
        <v>Juni</v>
      </c>
      <c r="C419" s="16">
        <v>0</v>
      </c>
      <c r="D419" s="16">
        <v>56446</v>
      </c>
      <c r="E419" s="16">
        <v>0</v>
      </c>
      <c r="F419" s="16">
        <v>0</v>
      </c>
      <c r="G419" s="65">
        <f t="shared" si="92"/>
        <v>-34844</v>
      </c>
      <c r="H419" s="16">
        <v>20835</v>
      </c>
      <c r="I419" s="16">
        <v>117901</v>
      </c>
      <c r="J419" s="15"/>
      <c r="K419" s="15"/>
      <c r="L419" s="16">
        <f t="shared" si="91"/>
        <v>654.21900000000005</v>
      </c>
      <c r="N419" s="23" t="str">
        <f>'Olieforbrug, TJ'!M419</f>
        <v>June</v>
      </c>
    </row>
    <row r="420" spans="1:14" x14ac:dyDescent="0.25">
      <c r="A420" s="23" t="str">
        <f>'Olieforbrug, TJ'!A420</f>
        <v>Juli</v>
      </c>
      <c r="C420" s="16">
        <v>0</v>
      </c>
      <c r="D420" s="16">
        <v>1500</v>
      </c>
      <c r="E420" s="16">
        <v>0</v>
      </c>
      <c r="F420" s="16">
        <v>0</v>
      </c>
      <c r="G420" s="65">
        <f t="shared" si="92"/>
        <v>21163</v>
      </c>
      <c r="H420" s="16">
        <v>23468</v>
      </c>
      <c r="I420" s="16">
        <v>96738</v>
      </c>
      <c r="J420" s="15"/>
      <c r="K420" s="15"/>
      <c r="L420" s="16">
        <f t="shared" si="91"/>
        <v>736.89519999999993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0</v>
      </c>
      <c r="D421" s="16">
        <v>0</v>
      </c>
      <c r="E421" s="16">
        <v>0</v>
      </c>
      <c r="F421" s="16">
        <v>0</v>
      </c>
      <c r="G421" s="65">
        <f>I420-I421</f>
        <v>19383</v>
      </c>
      <c r="H421" s="16">
        <v>19383</v>
      </c>
      <c r="I421" s="16">
        <v>77355</v>
      </c>
      <c r="L421" s="16">
        <f t="shared" si="91"/>
        <v>608.62619999999993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0</v>
      </c>
      <c r="D422" s="16">
        <v>19149</v>
      </c>
      <c r="E422" s="16">
        <v>0</v>
      </c>
      <c r="F422" s="16">
        <v>0</v>
      </c>
      <c r="G422" s="65">
        <f>I421-I422</f>
        <v>2843</v>
      </c>
      <c r="H422" s="16">
        <v>21992</v>
      </c>
      <c r="I422" s="16">
        <v>74512</v>
      </c>
      <c r="L422" s="16">
        <f t="shared" si="91"/>
        <v>690.54879999999991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0</v>
      </c>
      <c r="D423" s="16">
        <v>0</v>
      </c>
      <c r="E423" s="16">
        <v>0</v>
      </c>
      <c r="F423" s="16">
        <v>0</v>
      </c>
      <c r="G423" s="65">
        <f>I422-I423</f>
        <v>23312</v>
      </c>
      <c r="H423" s="16">
        <v>23312</v>
      </c>
      <c r="I423" s="16">
        <v>51200</v>
      </c>
      <c r="L423" s="16">
        <f t="shared" si="91"/>
        <v>731.99679999999989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0</v>
      </c>
      <c r="D424" s="16">
        <v>19237</v>
      </c>
      <c r="E424" s="16">
        <v>0</v>
      </c>
      <c r="F424" s="16">
        <v>0</v>
      </c>
      <c r="G424" s="65">
        <f>I423-I424</f>
        <v>-1423</v>
      </c>
      <c r="H424" s="16">
        <v>17814</v>
      </c>
      <c r="I424" s="16">
        <v>52623</v>
      </c>
      <c r="L424" s="16">
        <f t="shared" si="91"/>
        <v>559.3596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0</v>
      </c>
      <c r="D425" s="42">
        <v>0</v>
      </c>
      <c r="E425" s="42">
        <v>0</v>
      </c>
      <c r="F425" s="42">
        <v>0</v>
      </c>
      <c r="G425" s="42">
        <f>I424-I425</f>
        <v>18867</v>
      </c>
      <c r="H425" s="42">
        <v>18867</v>
      </c>
      <c r="I425" s="42">
        <v>33756</v>
      </c>
      <c r="J425" s="2"/>
      <c r="K425" s="2"/>
      <c r="L425" s="42">
        <f t="shared" si="91"/>
        <v>592.42379999999991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6"/>
      <c r="M426" s="3"/>
      <c r="N426" s="37">
        <f>'Olieforbrug, TJ'!M426</f>
        <v>2021</v>
      </c>
    </row>
    <row r="427" spans="1:14" x14ac:dyDescent="0.25">
      <c r="A427" s="23" t="str">
        <f>'Olieforbrug, TJ'!A427</f>
        <v>Januar</v>
      </c>
      <c r="C427" s="16">
        <v>0</v>
      </c>
      <c r="D427" s="16">
        <v>47751</v>
      </c>
      <c r="E427" s="16">
        <v>0</v>
      </c>
      <c r="F427" s="16">
        <v>0</v>
      </c>
      <c r="G427" s="16">
        <f>I425-I427</f>
        <v>-29661</v>
      </c>
      <c r="H427" s="16">
        <v>18090</v>
      </c>
      <c r="I427" s="16">
        <v>63417</v>
      </c>
      <c r="J427" s="15"/>
      <c r="K427" s="15"/>
      <c r="L427" s="16">
        <f t="shared" ref="L427:L438" si="93">H427*31.4/1000</f>
        <v>568.02599999999995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C428" s="16">
        <v>0</v>
      </c>
      <c r="D428" s="16">
        <v>29201</v>
      </c>
      <c r="E428" s="16">
        <v>0</v>
      </c>
      <c r="F428" s="16">
        <v>0</v>
      </c>
      <c r="G428" s="16">
        <f t="shared" ref="G428:G433" si="94">I427-I428</f>
        <v>-13148</v>
      </c>
      <c r="H428" s="16">
        <v>16053</v>
      </c>
      <c r="I428" s="16">
        <v>76565</v>
      </c>
      <c r="J428" s="15"/>
      <c r="K428" s="15"/>
      <c r="L428" s="16">
        <f t="shared" si="93"/>
        <v>504.06419999999997</v>
      </c>
      <c r="N428" s="23" t="str">
        <f>'Olieforbrug, TJ'!M428</f>
        <v>February</v>
      </c>
    </row>
    <row r="429" spans="1:14" x14ac:dyDescent="0.25">
      <c r="A429" s="23" t="str">
        <f>'Olieforbrug, TJ'!A429</f>
        <v>Marts</v>
      </c>
      <c r="C429" s="16">
        <v>0</v>
      </c>
      <c r="D429" s="16">
        <v>0</v>
      </c>
      <c r="E429" s="16">
        <v>0</v>
      </c>
      <c r="F429" s="16">
        <v>0</v>
      </c>
      <c r="G429" s="16">
        <f t="shared" si="94"/>
        <v>17813</v>
      </c>
      <c r="H429" s="16">
        <v>17813</v>
      </c>
      <c r="I429" s="16">
        <v>58752</v>
      </c>
      <c r="J429" s="15"/>
      <c r="K429" s="15"/>
      <c r="L429" s="16">
        <f t="shared" si="93"/>
        <v>559.32819999999992</v>
      </c>
      <c r="N429" s="23" t="str">
        <f>'Olieforbrug, TJ'!M429</f>
        <v>March</v>
      </c>
    </row>
    <row r="430" spans="1:14" x14ac:dyDescent="0.25">
      <c r="A430" s="23" t="str">
        <f>'Olieforbrug, TJ'!A430</f>
        <v>April</v>
      </c>
      <c r="C430" s="16">
        <v>0</v>
      </c>
      <c r="D430" s="16">
        <v>36399</v>
      </c>
      <c r="E430" s="16">
        <v>0</v>
      </c>
      <c r="F430" s="16">
        <v>0</v>
      </c>
      <c r="G430" s="16">
        <f t="shared" si="94"/>
        <v>-16536</v>
      </c>
      <c r="H430" s="16">
        <v>19863</v>
      </c>
      <c r="I430" s="16">
        <v>75288</v>
      </c>
      <c r="J430" s="15"/>
      <c r="K430" s="15"/>
      <c r="L430" s="16">
        <f t="shared" si="93"/>
        <v>623.69819999999993</v>
      </c>
      <c r="N430" s="23" t="str">
        <f>'Olieforbrug, TJ'!M430</f>
        <v>April</v>
      </c>
    </row>
    <row r="431" spans="1:14" x14ac:dyDescent="0.25">
      <c r="A431" s="23" t="str">
        <f>'Olieforbrug, TJ'!A431</f>
        <v>Maj</v>
      </c>
      <c r="C431" s="16">
        <v>0</v>
      </c>
      <c r="D431" s="16">
        <v>0</v>
      </c>
      <c r="E431" s="16">
        <v>0</v>
      </c>
      <c r="F431" s="16">
        <v>0</v>
      </c>
      <c r="G431" s="16">
        <f t="shared" si="94"/>
        <v>19172</v>
      </c>
      <c r="H431" s="16">
        <v>19172</v>
      </c>
      <c r="I431" s="16">
        <v>56116</v>
      </c>
      <c r="J431" s="15"/>
      <c r="K431" s="15"/>
      <c r="L431" s="16">
        <f t="shared" si="93"/>
        <v>602.00079999999991</v>
      </c>
      <c r="N431" s="23" t="str">
        <f>'Olieforbrug, TJ'!M431</f>
        <v>May</v>
      </c>
    </row>
    <row r="432" spans="1:14" x14ac:dyDescent="0.25">
      <c r="A432" s="23" t="str">
        <f>'Olieforbrug, TJ'!A432</f>
        <v>Juni</v>
      </c>
      <c r="C432" s="16">
        <v>0</v>
      </c>
      <c r="D432" s="16">
        <v>2063</v>
      </c>
      <c r="E432" s="16">
        <v>0</v>
      </c>
      <c r="F432" s="16">
        <v>0</v>
      </c>
      <c r="G432" s="16">
        <f t="shared" si="94"/>
        <v>16055</v>
      </c>
      <c r="H432" s="16">
        <v>18118</v>
      </c>
      <c r="I432" s="16">
        <v>40061</v>
      </c>
      <c r="J432" s="15"/>
      <c r="K432" s="15"/>
      <c r="L432" s="16">
        <f t="shared" si="93"/>
        <v>568.90519999999992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C433" s="16">
        <v>0</v>
      </c>
      <c r="D433" s="16">
        <v>30130</v>
      </c>
      <c r="E433" s="16">
        <v>0</v>
      </c>
      <c r="F433" s="16">
        <v>0</v>
      </c>
      <c r="G433" s="16">
        <f t="shared" si="94"/>
        <v>-12364</v>
      </c>
      <c r="H433" s="16">
        <v>17766</v>
      </c>
      <c r="I433" s="16">
        <v>52425</v>
      </c>
      <c r="J433" s="15"/>
      <c r="K433" s="15"/>
      <c r="L433" s="16">
        <f t="shared" si="93"/>
        <v>557.85239999999999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C434" s="16">
        <v>0</v>
      </c>
      <c r="D434" s="16">
        <v>0</v>
      </c>
      <c r="E434" s="16">
        <v>0</v>
      </c>
      <c r="F434" s="16">
        <v>0</v>
      </c>
      <c r="G434" s="16">
        <f>I433-I434</f>
        <v>22674</v>
      </c>
      <c r="H434" s="16">
        <v>22674</v>
      </c>
      <c r="I434" s="16">
        <v>29751</v>
      </c>
      <c r="J434" s="15"/>
      <c r="K434" s="15"/>
      <c r="L434" s="16">
        <f t="shared" si="93"/>
        <v>711.96359999999993</v>
      </c>
      <c r="N434" s="23" t="str">
        <f>'Olieforbrug, TJ'!M434</f>
        <v>August</v>
      </c>
    </row>
    <row r="435" spans="1:14" x14ac:dyDescent="0.25">
      <c r="A435" s="23" t="str">
        <f>'Olieforbrug, TJ'!A435</f>
        <v>September</v>
      </c>
      <c r="C435" s="16">
        <v>0</v>
      </c>
      <c r="D435" s="16">
        <v>29902</v>
      </c>
      <c r="E435" s="16">
        <v>0</v>
      </c>
      <c r="F435" s="16">
        <v>0</v>
      </c>
      <c r="G435" s="16">
        <f>I434-I435</f>
        <v>-14112</v>
      </c>
      <c r="H435" s="16">
        <v>15790</v>
      </c>
      <c r="I435" s="16">
        <v>43863</v>
      </c>
      <c r="J435" s="15"/>
      <c r="K435" s="15"/>
      <c r="L435" s="16">
        <f t="shared" si="93"/>
        <v>495.80599999999998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C436" s="16">
        <v>0</v>
      </c>
      <c r="D436" s="16">
        <v>36756</v>
      </c>
      <c r="E436" s="16">
        <v>0</v>
      </c>
      <c r="F436" s="16">
        <v>0</v>
      </c>
      <c r="G436" s="16">
        <f>I435-I436</f>
        <v>-18017</v>
      </c>
      <c r="H436" s="16">
        <v>18739</v>
      </c>
      <c r="I436" s="16">
        <v>61880</v>
      </c>
      <c r="J436" s="15"/>
      <c r="K436" s="15"/>
      <c r="L436" s="16">
        <f t="shared" si="93"/>
        <v>588.40459999999996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0</v>
      </c>
      <c r="D437" s="16">
        <v>27831</v>
      </c>
      <c r="E437" s="16">
        <v>0</v>
      </c>
      <c r="F437" s="16">
        <v>0</v>
      </c>
      <c r="G437" s="16">
        <f>I436-I437</f>
        <v>-9665</v>
      </c>
      <c r="H437" s="16">
        <v>18166</v>
      </c>
      <c r="I437" s="16">
        <v>71545</v>
      </c>
      <c r="J437" s="15"/>
      <c r="K437" s="15"/>
      <c r="L437" s="16">
        <f t="shared" si="93"/>
        <v>570.41240000000005</v>
      </c>
      <c r="N437" s="23" t="str">
        <f>'Olieforbrug, TJ'!M437</f>
        <v>November</v>
      </c>
    </row>
    <row r="438" spans="1:14" ht="13.8" thickBot="1" x14ac:dyDescent="0.3">
      <c r="A438" s="43" t="str">
        <f>'Olieforbrug, TJ'!A438</f>
        <v>December</v>
      </c>
      <c r="C438" s="42">
        <v>0</v>
      </c>
      <c r="D438" s="42">
        <v>0</v>
      </c>
      <c r="E438" s="42">
        <v>0</v>
      </c>
      <c r="F438" s="42">
        <v>0</v>
      </c>
      <c r="G438" s="42">
        <f>I437-I438</f>
        <v>16996</v>
      </c>
      <c r="H438" s="42">
        <v>16996</v>
      </c>
      <c r="I438" s="42">
        <v>54549</v>
      </c>
      <c r="J438" s="2"/>
      <c r="K438" s="2"/>
      <c r="L438" s="42">
        <f t="shared" si="93"/>
        <v>533.67439999999999</v>
      </c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6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0</v>
      </c>
      <c r="D440" s="16">
        <v>58127</v>
      </c>
      <c r="E440" s="16">
        <v>0</v>
      </c>
      <c r="F440" s="16">
        <v>0</v>
      </c>
      <c r="G440" s="16">
        <f>I438-I440</f>
        <v>-14052</v>
      </c>
      <c r="H440" s="16">
        <v>44075</v>
      </c>
      <c r="I440" s="16">
        <v>68601</v>
      </c>
      <c r="J440" s="15"/>
      <c r="K440" s="15"/>
      <c r="L440" s="16">
        <f t="shared" ref="L440:L445" si="95">H440*31.4/1000</f>
        <v>1383.9549999999999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:G446" si="96">I440-I441</f>
        <v>12818</v>
      </c>
      <c r="H441" s="16">
        <v>12818</v>
      </c>
      <c r="I441" s="16">
        <v>55783</v>
      </c>
      <c r="J441" s="15"/>
      <c r="K441" s="15"/>
      <c r="L441" s="16">
        <f t="shared" si="95"/>
        <v>402.48519999999996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0</v>
      </c>
      <c r="D442" s="16">
        <v>20000</v>
      </c>
      <c r="E442" s="16">
        <v>0</v>
      </c>
      <c r="F442" s="16">
        <v>0</v>
      </c>
      <c r="G442" s="16">
        <f t="shared" si="96"/>
        <v>-3558</v>
      </c>
      <c r="H442" s="16">
        <v>16441</v>
      </c>
      <c r="I442" s="16">
        <v>59341</v>
      </c>
      <c r="J442" s="15"/>
      <c r="K442" s="15"/>
      <c r="L442" s="16">
        <f t="shared" si="95"/>
        <v>516.24739999999997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0</v>
      </c>
      <c r="D443" s="16">
        <v>31600</v>
      </c>
      <c r="E443" s="16">
        <v>0</v>
      </c>
      <c r="F443" s="16">
        <v>0</v>
      </c>
      <c r="G443" s="16">
        <f t="shared" si="96"/>
        <v>-12484</v>
      </c>
      <c r="H443" s="16">
        <v>19116</v>
      </c>
      <c r="I443" s="16">
        <v>71825</v>
      </c>
      <c r="J443" s="15"/>
      <c r="K443" s="15"/>
      <c r="L443" s="16">
        <f t="shared" si="95"/>
        <v>600.24239999999998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0</v>
      </c>
      <c r="D444" s="16">
        <v>44119</v>
      </c>
      <c r="E444" s="16">
        <v>0</v>
      </c>
      <c r="F444" s="16">
        <v>0</v>
      </c>
      <c r="G444" s="16">
        <f t="shared" si="96"/>
        <v>-28193</v>
      </c>
      <c r="H444" s="16">
        <v>15926</v>
      </c>
      <c r="I444" s="16">
        <v>100018</v>
      </c>
      <c r="J444" s="15"/>
      <c r="K444" s="15"/>
      <c r="L444" s="16">
        <f t="shared" si="95"/>
        <v>500.07639999999998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0</v>
      </c>
      <c r="D445" s="16">
        <v>0</v>
      </c>
      <c r="E445" s="16">
        <v>0</v>
      </c>
      <c r="F445" s="16">
        <v>0</v>
      </c>
      <c r="G445" s="16">
        <f t="shared" si="96"/>
        <v>15805</v>
      </c>
      <c r="H445" s="16">
        <v>15457</v>
      </c>
      <c r="I445" s="16">
        <v>84213</v>
      </c>
      <c r="J445" s="15"/>
      <c r="K445" s="15"/>
      <c r="L445" s="16">
        <f t="shared" si="95"/>
        <v>485.34980000000002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0</v>
      </c>
      <c r="D446" s="16">
        <v>0</v>
      </c>
      <c r="E446" s="16">
        <v>0</v>
      </c>
      <c r="F446" s="16">
        <v>0</v>
      </c>
      <c r="G446" s="16">
        <f t="shared" si="96"/>
        <v>21452</v>
      </c>
      <c r="H446" s="16">
        <v>21800</v>
      </c>
      <c r="I446" s="16">
        <v>62761</v>
      </c>
      <c r="J446" s="15"/>
      <c r="K446" s="15"/>
      <c r="L446" s="16">
        <f t="shared" ref="L446" si="97">H446*31.4/1000</f>
        <v>684.52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0</v>
      </c>
      <c r="D447" s="16">
        <v>21716</v>
      </c>
      <c r="E447" s="16">
        <v>0</v>
      </c>
      <c r="F447" s="16">
        <v>0</v>
      </c>
      <c r="G447" s="16">
        <f t="shared" ref="G447" si="98">I446-I447</f>
        <v>-5202</v>
      </c>
      <c r="H447" s="16">
        <v>16514</v>
      </c>
      <c r="I447" s="16">
        <v>67963</v>
      </c>
      <c r="J447" s="15"/>
      <c r="K447" s="15"/>
      <c r="L447" s="16">
        <f t="shared" ref="L447" si="99">H447*31.4/1000</f>
        <v>518.53959999999995</v>
      </c>
      <c r="N447" s="23" t="str">
        <f>'Olieforbrug, TJ'!M447</f>
        <v>August</v>
      </c>
    </row>
    <row r="448" spans="1:14" s="105" customFormat="1" x14ac:dyDescent="0.25">
      <c r="A448" s="109" t="str">
        <f>'Olieforbrug, TJ'!A448</f>
        <v>September</v>
      </c>
      <c r="C448" s="77">
        <v>0</v>
      </c>
      <c r="D448" s="77">
        <v>0</v>
      </c>
      <c r="E448" s="77">
        <v>0</v>
      </c>
      <c r="F448" s="77">
        <v>0</v>
      </c>
      <c r="G448" s="77">
        <f t="shared" ref="G448" si="100">I447-I448</f>
        <v>14724</v>
      </c>
      <c r="H448" s="77">
        <v>14724</v>
      </c>
      <c r="I448" s="77">
        <v>53239</v>
      </c>
      <c r="J448" s="110"/>
      <c r="K448" s="110"/>
      <c r="L448" s="77">
        <f t="shared" ref="L448" si="101">H448*31.4/1000</f>
        <v>462.33359999999999</v>
      </c>
      <c r="N448" s="109" t="str">
        <f>'Olieforbrug, TJ'!M448</f>
        <v>September</v>
      </c>
    </row>
    <row r="449" spans="1:14" x14ac:dyDescent="0.25">
      <c r="A449" s="109" t="str">
        <f>'Olieforbrug, TJ'!A449</f>
        <v>Oktober</v>
      </c>
      <c r="B449" s="105"/>
      <c r="C449" s="77">
        <v>0</v>
      </c>
      <c r="D449" s="77">
        <v>0</v>
      </c>
      <c r="E449" s="77">
        <v>0</v>
      </c>
      <c r="F449" s="77">
        <v>0</v>
      </c>
      <c r="G449" s="77">
        <f t="shared" ref="G449" si="102">I448-I449</f>
        <v>16291</v>
      </c>
      <c r="H449" s="77">
        <v>16291</v>
      </c>
      <c r="I449" s="77">
        <v>36948</v>
      </c>
      <c r="J449" s="110"/>
      <c r="K449" s="110"/>
      <c r="L449" s="77">
        <f t="shared" ref="L449" si="103">H449*31.4/1000</f>
        <v>511.53739999999999</v>
      </c>
      <c r="M449" s="105"/>
      <c r="N449" s="109" t="str">
        <f>'Olieforbrug, TJ'!M449</f>
        <v>October</v>
      </c>
    </row>
    <row r="450" spans="1:14" x14ac:dyDescent="0.25">
      <c r="A450" s="109" t="str">
        <f>'Olieforbrug, TJ'!A450</f>
        <v>November</v>
      </c>
      <c r="B450" s="105"/>
      <c r="C450" s="77">
        <v>0</v>
      </c>
      <c r="D450" s="77">
        <v>0</v>
      </c>
      <c r="E450" s="77">
        <v>0</v>
      </c>
      <c r="F450" s="77">
        <v>0</v>
      </c>
      <c r="G450" s="77">
        <f t="shared" ref="G450" si="104">I449-I450</f>
        <v>19198</v>
      </c>
      <c r="H450" s="77">
        <v>19198</v>
      </c>
      <c r="I450" s="77">
        <v>17750</v>
      </c>
      <c r="J450" s="110"/>
      <c r="K450" s="110"/>
      <c r="L450" s="77">
        <f t="shared" ref="L450" si="105">H450*31.4/1000</f>
        <v>602.81719999999996</v>
      </c>
      <c r="M450" s="105"/>
      <c r="N450" s="109" t="str">
        <f>'Olieforbrug, TJ'!M450</f>
        <v>November</v>
      </c>
    </row>
    <row r="451" spans="1:14" ht="13.8" thickBot="1" x14ac:dyDescent="0.3">
      <c r="A451" s="120" t="str">
        <f>'Olieforbrug, TJ'!A451</f>
        <v>December</v>
      </c>
      <c r="B451" s="110"/>
      <c r="C451" s="117">
        <v>0</v>
      </c>
      <c r="D451" s="117">
        <v>25349</v>
      </c>
      <c r="E451" s="117">
        <v>0</v>
      </c>
      <c r="F451" s="117">
        <v>0</v>
      </c>
      <c r="G451" s="117">
        <f t="shared" ref="G451" si="106">I450-I451</f>
        <v>-6559</v>
      </c>
      <c r="H451" s="117">
        <v>18790</v>
      </c>
      <c r="I451" s="117">
        <v>24309</v>
      </c>
      <c r="J451" s="121"/>
      <c r="K451" s="121"/>
      <c r="L451" s="117">
        <f t="shared" ref="L451" si="107">H451*31.4/1000</f>
        <v>590.00599999999997</v>
      </c>
      <c r="M451" s="110"/>
      <c r="N451" s="120" t="str">
        <f>'Olieforbrug, TJ'!M451</f>
        <v>December</v>
      </c>
    </row>
    <row r="452" spans="1:14" x14ac:dyDescent="0.25">
      <c r="A452" s="104">
        <f>'Olieforbrug, TJ'!A452</f>
        <v>2023</v>
      </c>
      <c r="B452" s="105"/>
      <c r="C452" s="77"/>
      <c r="D452" s="77"/>
      <c r="E452" s="77"/>
      <c r="F452" s="77"/>
      <c r="G452" s="77"/>
      <c r="H452" s="77"/>
      <c r="I452" s="77"/>
      <c r="J452" s="110"/>
      <c r="K452" s="110"/>
      <c r="L452" s="77"/>
      <c r="M452" s="105"/>
      <c r="N452" s="104">
        <f>'Olieforbrug, TJ'!M452</f>
        <v>2023</v>
      </c>
    </row>
    <row r="453" spans="1:14" x14ac:dyDescent="0.25">
      <c r="A453" s="109" t="str">
        <f>'Olieforbrug, TJ'!A453</f>
        <v>Januar</v>
      </c>
      <c r="B453" s="109"/>
      <c r="C453" s="77">
        <v>0</v>
      </c>
      <c r="D453" s="77">
        <v>31145</v>
      </c>
      <c r="E453" s="77">
        <v>0</v>
      </c>
      <c r="F453" s="77">
        <v>0</v>
      </c>
      <c r="G453" s="77">
        <v>0</v>
      </c>
      <c r="H453" s="77">
        <v>9998</v>
      </c>
      <c r="I453" s="77">
        <v>45456</v>
      </c>
      <c r="J453" s="110"/>
      <c r="K453" s="110"/>
      <c r="L453" s="77">
        <f t="shared" ref="L453" si="108">H453*31.4/1000</f>
        <v>313.93720000000002</v>
      </c>
      <c r="M453" s="109"/>
      <c r="N453" s="109" t="str">
        <f>'Olieforbrug, TJ'!M453</f>
        <v>January</v>
      </c>
    </row>
    <row r="454" spans="1:14" x14ac:dyDescent="0.25">
      <c r="A454" s="109" t="str">
        <f>'Olieforbrug, TJ'!A454</f>
        <v>Februar</v>
      </c>
      <c r="B454" s="109"/>
      <c r="C454" s="77">
        <v>0</v>
      </c>
      <c r="D454" s="77">
        <v>0</v>
      </c>
      <c r="E454" s="77">
        <v>0</v>
      </c>
      <c r="F454" s="77">
        <v>0</v>
      </c>
      <c r="G454" s="69">
        <f t="shared" ref="G454:G459" si="109">I453-I454</f>
        <v>12195</v>
      </c>
      <c r="H454" s="77">
        <v>12195</v>
      </c>
      <c r="I454" s="77">
        <v>33261</v>
      </c>
      <c r="J454" s="110"/>
      <c r="K454" s="110"/>
      <c r="L454" s="77">
        <f t="shared" ref="L454" si="110">H454*31.4/1000</f>
        <v>382.923</v>
      </c>
      <c r="M454" s="109"/>
      <c r="N454" s="109" t="str">
        <f>'Olieforbrug, TJ'!M454</f>
        <v>February</v>
      </c>
    </row>
    <row r="455" spans="1:14" x14ac:dyDescent="0.25">
      <c r="A455" s="109" t="str">
        <f>'Olieforbrug, TJ'!A455</f>
        <v>Marts</v>
      </c>
      <c r="B455" s="109"/>
      <c r="C455" s="77">
        <v>0</v>
      </c>
      <c r="D455" s="77">
        <v>48793</v>
      </c>
      <c r="E455" s="77">
        <v>0</v>
      </c>
      <c r="F455" s="77">
        <v>0</v>
      </c>
      <c r="G455" s="69">
        <f t="shared" si="109"/>
        <v>-35364</v>
      </c>
      <c r="H455" s="77">
        <v>13429</v>
      </c>
      <c r="I455" s="77">
        <v>68625</v>
      </c>
      <c r="J455" s="110"/>
      <c r="K455" s="110"/>
      <c r="L455" s="77">
        <f t="shared" ref="L455" si="111">H455*31.4/1000</f>
        <v>421.67059999999998</v>
      </c>
      <c r="M455" s="109"/>
      <c r="N455" s="109" t="str">
        <f>'Olieforbrug, TJ'!M455</f>
        <v>March</v>
      </c>
    </row>
    <row r="456" spans="1:14" x14ac:dyDescent="0.25">
      <c r="A456" s="109" t="str">
        <f>'Olieforbrug, TJ'!A456</f>
        <v>April</v>
      </c>
      <c r="B456" s="109"/>
      <c r="C456" s="77">
        <v>0</v>
      </c>
      <c r="D456" s="77">
        <v>0</v>
      </c>
      <c r="E456" s="77">
        <v>0</v>
      </c>
      <c r="F456" s="77">
        <v>0</v>
      </c>
      <c r="G456" s="69">
        <f t="shared" si="109"/>
        <v>8207</v>
      </c>
      <c r="H456" s="77">
        <v>8207</v>
      </c>
      <c r="I456" s="77">
        <v>60418</v>
      </c>
      <c r="J456" s="110"/>
      <c r="K456" s="110"/>
      <c r="L456" s="77">
        <f t="shared" ref="L456" si="112">H456*31.4/1000</f>
        <v>257.69979999999998</v>
      </c>
      <c r="M456" s="109"/>
      <c r="N456" s="109" t="str">
        <f>'Olieforbrug, TJ'!M456</f>
        <v>April</v>
      </c>
    </row>
    <row r="457" spans="1:14" x14ac:dyDescent="0.25">
      <c r="A457" s="109" t="str">
        <f>'Olieforbrug, TJ'!A457</f>
        <v>Maj</v>
      </c>
      <c r="B457" s="109"/>
      <c r="C457" s="77">
        <v>0</v>
      </c>
      <c r="D457" s="77">
        <v>0</v>
      </c>
      <c r="E457" s="77">
        <v>0</v>
      </c>
      <c r="F457" s="77">
        <v>0</v>
      </c>
      <c r="G457" s="69">
        <f t="shared" si="109"/>
        <v>13162</v>
      </c>
      <c r="H457" s="77">
        <v>13162</v>
      </c>
      <c r="I457" s="77">
        <v>47256</v>
      </c>
      <c r="J457" s="110"/>
      <c r="K457" s="110"/>
      <c r="L457" s="77">
        <f t="shared" ref="L457" si="113">H457*31.4/1000</f>
        <v>413.28679999999997</v>
      </c>
      <c r="M457" s="109"/>
      <c r="N457" s="109" t="str">
        <f>'Olieforbrug, TJ'!M457</f>
        <v>May</v>
      </c>
    </row>
    <row r="458" spans="1:14" x14ac:dyDescent="0.25">
      <c r="A458" s="109" t="str">
        <f>'Olieforbrug, TJ'!A458</f>
        <v>Juni</v>
      </c>
      <c r="B458" s="109"/>
      <c r="C458" s="77">
        <v>0</v>
      </c>
      <c r="D458" s="77">
        <v>33399</v>
      </c>
      <c r="E458" s="77">
        <v>0</v>
      </c>
      <c r="F458" s="77">
        <v>0</v>
      </c>
      <c r="G458" s="69">
        <f t="shared" si="109"/>
        <v>-24797</v>
      </c>
      <c r="H458" s="77">
        <v>8602</v>
      </c>
      <c r="I458" s="77">
        <v>72053</v>
      </c>
      <c r="J458" s="110"/>
      <c r="K458" s="110"/>
      <c r="L458" s="77">
        <f t="shared" ref="L458" si="114">H458*31.4/1000</f>
        <v>270.1028</v>
      </c>
      <c r="M458" s="109"/>
      <c r="N458" s="109" t="str">
        <f>'Olieforbrug, TJ'!M458</f>
        <v>June</v>
      </c>
    </row>
    <row r="459" spans="1:14" x14ac:dyDescent="0.25">
      <c r="A459" s="109" t="str">
        <f>'Olieforbrug, TJ'!A459</f>
        <v>Juli</v>
      </c>
      <c r="B459" s="109"/>
      <c r="C459" s="77">
        <v>0</v>
      </c>
      <c r="D459" s="77">
        <v>0</v>
      </c>
      <c r="E459" s="77">
        <v>0</v>
      </c>
      <c r="F459" s="77">
        <v>0</v>
      </c>
      <c r="G459" s="69">
        <f t="shared" si="109"/>
        <v>8847</v>
      </c>
      <c r="H459" s="77">
        <v>8847</v>
      </c>
      <c r="I459" s="77">
        <v>63206</v>
      </c>
      <c r="J459" s="110"/>
      <c r="K459" s="110"/>
      <c r="L459" s="77">
        <f t="shared" ref="L459" si="115">H459*31.4/1000</f>
        <v>277.79579999999999</v>
      </c>
      <c r="M459" s="109"/>
      <c r="N459" s="109" t="str">
        <f>'Olieforbrug, TJ'!M459</f>
        <v>July</v>
      </c>
    </row>
    <row r="460" spans="1:14" x14ac:dyDescent="0.25">
      <c r="A460" s="109" t="str">
        <f>'Olieforbrug, TJ'!A460</f>
        <v>August</v>
      </c>
      <c r="B460" s="109"/>
      <c r="C460" s="77">
        <v>0</v>
      </c>
      <c r="D460" s="77">
        <v>0</v>
      </c>
      <c r="E460" s="77">
        <v>0</v>
      </c>
      <c r="F460" s="77">
        <v>0</v>
      </c>
      <c r="G460" s="69">
        <f t="shared" ref="G460" si="116">I459-I460</f>
        <v>9622</v>
      </c>
      <c r="H460" s="77">
        <v>9622</v>
      </c>
      <c r="I460" s="77">
        <v>53584</v>
      </c>
      <c r="J460" s="110"/>
      <c r="K460" s="110"/>
      <c r="L460" s="77">
        <f t="shared" ref="L460" si="117">H460*31.4/1000</f>
        <v>302.13079999999997</v>
      </c>
      <c r="M460" s="109"/>
      <c r="N460" s="109" t="str">
        <f>'Olieforbrug, TJ'!M460</f>
        <v>August</v>
      </c>
    </row>
    <row r="461" spans="1:14" x14ac:dyDescent="0.25">
      <c r="A461" s="109" t="str">
        <f>'Olieforbrug, TJ'!A461</f>
        <v>September</v>
      </c>
      <c r="B461" s="109"/>
      <c r="C461" s="77">
        <v>0</v>
      </c>
      <c r="D461" s="77">
        <v>22000</v>
      </c>
      <c r="E461" s="77">
        <v>0</v>
      </c>
      <c r="F461" s="77">
        <v>0</v>
      </c>
      <c r="G461" s="69">
        <f t="shared" ref="G461" si="118">I460-I461</f>
        <v>-12948</v>
      </c>
      <c r="H461" s="77">
        <v>9052</v>
      </c>
      <c r="I461" s="77">
        <v>66532</v>
      </c>
      <c r="J461" s="110"/>
      <c r="K461" s="110"/>
      <c r="L461" s="77">
        <f t="shared" ref="L461" si="119">H461*31.4/1000</f>
        <v>284.2328</v>
      </c>
      <c r="M461" s="109"/>
      <c r="N461" s="109" t="str">
        <f>'Olieforbrug, TJ'!M461</f>
        <v>September</v>
      </c>
    </row>
    <row r="462" spans="1:14" x14ac:dyDescent="0.25">
      <c r="A462" s="109" t="str">
        <f>'Olieforbrug, TJ'!A462</f>
        <v>Oktober</v>
      </c>
      <c r="B462" s="109"/>
      <c r="C462" s="77">
        <v>0</v>
      </c>
      <c r="D462" s="77">
        <v>0</v>
      </c>
      <c r="E462" s="77">
        <v>0</v>
      </c>
      <c r="F462" s="77">
        <v>0</v>
      </c>
      <c r="G462" s="69">
        <f t="shared" ref="G462" si="120">I461-I462</f>
        <v>8427</v>
      </c>
      <c r="H462" s="77">
        <v>8427</v>
      </c>
      <c r="I462" s="77">
        <v>58105</v>
      </c>
      <c r="J462" s="110"/>
      <c r="K462" s="110"/>
      <c r="L462" s="77">
        <f t="shared" ref="L462" si="121">H462*31.4/1000</f>
        <v>264.6078</v>
      </c>
      <c r="M462" s="109"/>
      <c r="N462" s="109" t="str">
        <f>'Olieforbrug, TJ'!M462</f>
        <v>October</v>
      </c>
    </row>
    <row r="463" spans="1:14" x14ac:dyDescent="0.25">
      <c r="A463" s="109" t="str">
        <f>'Olieforbrug, TJ'!A463</f>
        <v>November</v>
      </c>
      <c r="B463" s="109"/>
      <c r="C463" s="77">
        <v>0</v>
      </c>
      <c r="D463" s="77">
        <v>0</v>
      </c>
      <c r="E463" s="77">
        <v>0</v>
      </c>
      <c r="F463" s="77">
        <v>0</v>
      </c>
      <c r="G463" s="69">
        <f t="shared" ref="G463" si="122">I462-I463</f>
        <v>11612</v>
      </c>
      <c r="H463" s="77">
        <v>11612</v>
      </c>
      <c r="I463" s="77">
        <v>46493</v>
      </c>
      <c r="J463" s="110"/>
      <c r="K463" s="110"/>
      <c r="L463" s="77">
        <f t="shared" ref="L463" si="123">H463*31.4/1000</f>
        <v>364.61680000000001</v>
      </c>
      <c r="M463" s="109"/>
      <c r="N463" s="109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0</v>
      </c>
      <c r="D464" s="72">
        <v>10243</v>
      </c>
      <c r="E464" s="72">
        <v>0</v>
      </c>
      <c r="F464" s="72">
        <v>0</v>
      </c>
      <c r="G464" s="72">
        <f t="shared" ref="G464" si="124">I463-I464</f>
        <v>-1507</v>
      </c>
      <c r="H464" s="72">
        <v>8736</v>
      </c>
      <c r="I464" s="72">
        <v>48000</v>
      </c>
      <c r="J464" s="66"/>
      <c r="K464" s="66"/>
      <c r="L464" s="72">
        <f t="shared" ref="L464" si="125">H464*31.4/1000</f>
        <v>274.31039999999996</v>
      </c>
      <c r="M464" s="69"/>
      <c r="N464" s="73" t="str">
        <f>'Olieforbrug, TJ'!M464</f>
        <v>December</v>
      </c>
    </row>
    <row r="465" spans="1:14" x14ac:dyDescent="0.25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109" t="str">
        <f>'Olieforbrug, TJ'!A466</f>
        <v>Januar</v>
      </c>
      <c r="B466" s="109"/>
      <c r="C466" s="77">
        <v>0</v>
      </c>
      <c r="D466" s="77">
        <v>10248</v>
      </c>
      <c r="E466" s="77">
        <v>0</v>
      </c>
      <c r="F466" s="77">
        <v>0</v>
      </c>
      <c r="G466" s="69">
        <f>I464-I466</f>
        <v>-3239</v>
      </c>
      <c r="H466" s="77">
        <v>7009</v>
      </c>
      <c r="I466" s="77">
        <v>51239</v>
      </c>
      <c r="J466" s="110"/>
      <c r="K466" s="110"/>
      <c r="L466" s="77">
        <f t="shared" ref="L466" si="126">H466*31.4/1000</f>
        <v>220.08259999999999</v>
      </c>
      <c r="M466" s="109"/>
      <c r="N466" s="109" t="str">
        <f>'Olieforbrug, TJ'!M466</f>
        <v>January</v>
      </c>
    </row>
    <row r="467" spans="1:14" x14ac:dyDescent="0.25">
      <c r="A467" s="109" t="str">
        <f>'Olieforbrug, TJ'!A467</f>
        <v>Februar</v>
      </c>
      <c r="B467" s="109"/>
      <c r="C467" s="77">
        <v>0</v>
      </c>
      <c r="D467" s="77">
        <v>19381</v>
      </c>
      <c r="E467" s="77">
        <v>3898</v>
      </c>
      <c r="F467" s="77">
        <v>0</v>
      </c>
      <c r="G467" s="69">
        <f t="shared" ref="G467:G472" si="127">I466-I467</f>
        <v>-7495</v>
      </c>
      <c r="H467" s="77">
        <v>7988</v>
      </c>
      <c r="I467" s="77">
        <v>58734</v>
      </c>
      <c r="J467" s="110"/>
      <c r="K467" s="110"/>
      <c r="L467" s="77">
        <f t="shared" ref="L467" si="128">H467*31.4/1000</f>
        <v>250.82319999999999</v>
      </c>
      <c r="M467" s="109"/>
      <c r="N467" s="109" t="str">
        <f>'Olieforbrug, TJ'!M467</f>
        <v>February</v>
      </c>
    </row>
    <row r="468" spans="1:14" x14ac:dyDescent="0.25">
      <c r="A468" s="109" t="str">
        <f>'Olieforbrug, TJ'!A468</f>
        <v>Marts</v>
      </c>
      <c r="B468" s="109"/>
      <c r="C468" s="77">
        <v>0</v>
      </c>
      <c r="D468" s="77">
        <v>3672</v>
      </c>
      <c r="E468" s="77">
        <v>0</v>
      </c>
      <c r="F468" s="77">
        <v>0</v>
      </c>
      <c r="G468" s="69">
        <f t="shared" si="127"/>
        <v>6213</v>
      </c>
      <c r="H468" s="77">
        <v>9885</v>
      </c>
      <c r="I468" s="77">
        <v>52521</v>
      </c>
      <c r="J468" s="110"/>
      <c r="K468" s="110"/>
      <c r="L468" s="77">
        <f t="shared" ref="L468" si="129">H468*31.4/1000</f>
        <v>310.38900000000001</v>
      </c>
      <c r="M468" s="109"/>
      <c r="N468" s="109" t="str">
        <f>'Olieforbrug, TJ'!M468</f>
        <v>March</v>
      </c>
    </row>
    <row r="469" spans="1:14" x14ac:dyDescent="0.25">
      <c r="A469" s="109" t="str">
        <f>'Olieforbrug, TJ'!A469</f>
        <v>April</v>
      </c>
      <c r="B469" s="109"/>
      <c r="C469" s="77">
        <v>0</v>
      </c>
      <c r="D469" s="77">
        <v>0</v>
      </c>
      <c r="E469" s="77">
        <v>3713</v>
      </c>
      <c r="F469" s="77">
        <v>0</v>
      </c>
      <c r="G469" s="69">
        <f t="shared" si="127"/>
        <v>15182</v>
      </c>
      <c r="H469" s="77">
        <v>11469</v>
      </c>
      <c r="I469" s="77">
        <v>37339</v>
      </c>
      <c r="J469" s="110"/>
      <c r="K469" s="110"/>
      <c r="L469" s="77">
        <f t="shared" ref="L469" si="130">H469*31.4/1000</f>
        <v>360.1266</v>
      </c>
      <c r="M469" s="109"/>
      <c r="N469" s="109" t="str">
        <f>'Olieforbrug, TJ'!M469</f>
        <v>April</v>
      </c>
    </row>
    <row r="470" spans="1:14" x14ac:dyDescent="0.25">
      <c r="A470" s="109" t="str">
        <f>'Olieforbrug, TJ'!A470</f>
        <v>Maj</v>
      </c>
      <c r="B470" s="109"/>
      <c r="C470" s="77">
        <v>0</v>
      </c>
      <c r="D470" s="77">
        <v>29441</v>
      </c>
      <c r="E470" s="77">
        <v>0</v>
      </c>
      <c r="F470" s="77">
        <v>0</v>
      </c>
      <c r="G470" s="69">
        <f t="shared" si="127"/>
        <v>-16115</v>
      </c>
      <c r="H470" s="77">
        <v>13326</v>
      </c>
      <c r="I470" s="77">
        <v>53454</v>
      </c>
      <c r="J470" s="110"/>
      <c r="K470" s="110"/>
      <c r="L470" s="77">
        <f t="shared" ref="L470" si="131">H470*31.4/1000</f>
        <v>418.43639999999999</v>
      </c>
      <c r="M470" s="109"/>
      <c r="N470" s="109" t="str">
        <f>'Olieforbrug, TJ'!M470</f>
        <v>Maj</v>
      </c>
    </row>
    <row r="471" spans="1:14" x14ac:dyDescent="0.25">
      <c r="A471" s="109" t="str">
        <f>'Olieforbrug, TJ'!A471</f>
        <v>Juni</v>
      </c>
      <c r="B471" s="109"/>
      <c r="C471" s="77">
        <v>0</v>
      </c>
      <c r="D471" s="77">
        <v>25</v>
      </c>
      <c r="E471" s="77">
        <v>0</v>
      </c>
      <c r="F471" s="77">
        <v>0</v>
      </c>
      <c r="G471" s="69">
        <f t="shared" si="127"/>
        <v>14371</v>
      </c>
      <c r="H471" s="77">
        <v>14396</v>
      </c>
      <c r="I471" s="77">
        <v>39083</v>
      </c>
      <c r="J471" s="110"/>
      <c r="K471" s="110"/>
      <c r="L471" s="77">
        <f t="shared" ref="L471" si="132">H471*31.4/1000</f>
        <v>452.03439999999995</v>
      </c>
      <c r="M471" s="109"/>
      <c r="N471" s="109" t="str">
        <f>'Olieforbrug, TJ'!M471</f>
        <v>June</v>
      </c>
    </row>
    <row r="472" spans="1:14" x14ac:dyDescent="0.25">
      <c r="A472" s="109" t="str">
        <f>'Olieforbrug, TJ'!A472</f>
        <v>Juli</v>
      </c>
      <c r="B472" s="109"/>
      <c r="C472" s="77">
        <v>0</v>
      </c>
      <c r="D472" s="77">
        <v>21994</v>
      </c>
      <c r="E472" s="77">
        <v>3905</v>
      </c>
      <c r="F472" s="77">
        <v>0</v>
      </c>
      <c r="G472" s="69">
        <f t="shared" si="127"/>
        <v>-7115</v>
      </c>
      <c r="H472" s="77">
        <v>10974</v>
      </c>
      <c r="I472" s="77">
        <v>46198</v>
      </c>
      <c r="J472" s="110"/>
      <c r="K472" s="110"/>
      <c r="L472" s="77">
        <f t="shared" ref="L472" si="133">H472*31.4/1000</f>
        <v>344.58359999999999</v>
      </c>
      <c r="M472" s="109"/>
      <c r="N472" s="109" t="str">
        <f>'Olieforbrug, TJ'!M472</f>
        <v>July</v>
      </c>
    </row>
    <row r="473" spans="1:14" x14ac:dyDescent="0.25">
      <c r="A473" s="109" t="str">
        <f>'Olieforbrug, TJ'!A473</f>
        <v>August</v>
      </c>
      <c r="B473" s="109"/>
      <c r="C473" s="77">
        <v>0</v>
      </c>
      <c r="D473" s="77">
        <v>0</v>
      </c>
      <c r="E473" s="77">
        <v>0</v>
      </c>
      <c r="F473" s="77">
        <v>0</v>
      </c>
      <c r="G473" s="69">
        <f t="shared" ref="G473" si="134">I472-I473</f>
        <v>9339</v>
      </c>
      <c r="H473" s="77">
        <v>9339</v>
      </c>
      <c r="I473" s="77">
        <v>36859</v>
      </c>
      <c r="J473" s="110"/>
      <c r="K473" s="110"/>
      <c r="L473" s="77">
        <f t="shared" ref="L473" si="135">H473*31.4/1000</f>
        <v>293.24459999999999</v>
      </c>
      <c r="M473" s="109"/>
      <c r="N473" s="109" t="str">
        <f>'Olieforbrug, TJ'!M473</f>
        <v>August</v>
      </c>
    </row>
    <row r="474" spans="1:14" x14ac:dyDescent="0.25">
      <c r="A474" s="109" t="str">
        <f>'Olieforbrug, TJ'!A474</f>
        <v>September</v>
      </c>
      <c r="B474" s="109"/>
      <c r="C474" s="77">
        <v>0</v>
      </c>
      <c r="D474" s="77">
        <v>19994</v>
      </c>
      <c r="E474" s="77">
        <v>0</v>
      </c>
      <c r="F474" s="77">
        <v>0</v>
      </c>
      <c r="G474" s="69">
        <f t="shared" ref="G474" si="136">I473-I474</f>
        <v>-9502</v>
      </c>
      <c r="H474" s="77">
        <v>10492</v>
      </c>
      <c r="I474" s="77">
        <v>46361</v>
      </c>
      <c r="J474" s="110"/>
      <c r="K474" s="110"/>
      <c r="L474" s="77">
        <f t="shared" ref="L474" si="137">H474*31.4/1000</f>
        <v>329.44880000000001</v>
      </c>
      <c r="M474" s="109"/>
      <c r="N474" s="109" t="str">
        <f>'Olieforbrug, TJ'!M474</f>
        <v>September</v>
      </c>
    </row>
    <row r="475" spans="1:14" x14ac:dyDescent="0.25">
      <c r="A475" s="109" t="str">
        <f>'Olieforbrug, TJ'!A475</f>
        <v>Oktober</v>
      </c>
      <c r="B475" s="109"/>
      <c r="C475" s="77">
        <v>0</v>
      </c>
      <c r="D475" s="77">
        <v>24</v>
      </c>
      <c r="E475" s="77">
        <v>4017</v>
      </c>
      <c r="F475" s="77">
        <v>0</v>
      </c>
      <c r="G475" s="69">
        <f t="shared" ref="G475" si="138">I474-I475</f>
        <v>13617</v>
      </c>
      <c r="H475" s="77">
        <v>9624</v>
      </c>
      <c r="I475" s="77">
        <v>32744</v>
      </c>
      <c r="J475" s="110"/>
      <c r="K475" s="110"/>
      <c r="L475" s="77">
        <f t="shared" ref="L475" si="139">H475*31.4/1000</f>
        <v>302.1936</v>
      </c>
      <c r="M475" s="109"/>
      <c r="N475" s="109" t="str">
        <f>'Olieforbrug, TJ'!M475</f>
        <v>October</v>
      </c>
    </row>
    <row r="476" spans="1:14" x14ac:dyDescent="0.25">
      <c r="A476" s="109" t="str">
        <f>'Olieforbrug, TJ'!A476</f>
        <v>November</v>
      </c>
      <c r="B476" s="109"/>
      <c r="C476" s="77">
        <v>0</v>
      </c>
      <c r="D476" s="77">
        <v>0</v>
      </c>
      <c r="E476" s="77">
        <v>0</v>
      </c>
      <c r="F476" s="77">
        <v>0</v>
      </c>
      <c r="G476" s="69">
        <f t="shared" ref="G476" si="140">I475-I476</f>
        <v>10074</v>
      </c>
      <c r="H476" s="77">
        <v>10074</v>
      </c>
      <c r="I476" s="77">
        <v>22670</v>
      </c>
      <c r="J476" s="110"/>
      <c r="K476" s="110"/>
      <c r="L476" s="77">
        <f t="shared" ref="L476" si="141">H476*31.4/1000</f>
        <v>316.3236</v>
      </c>
      <c r="M476" s="109"/>
      <c r="N476" s="109" t="str">
        <f>'Olieforbrug, TJ'!M476</f>
        <v>November</v>
      </c>
    </row>
    <row r="477" spans="1:14" ht="13.8" thickBot="1" x14ac:dyDescent="0.3">
      <c r="A477" s="120" t="str">
        <f>'Olieforbrug, TJ'!A477</f>
        <v>December</v>
      </c>
      <c r="B477" s="109"/>
      <c r="C477" s="117">
        <v>0</v>
      </c>
      <c r="D477" s="117">
        <v>33898</v>
      </c>
      <c r="E477" s="117">
        <v>0</v>
      </c>
      <c r="F477" s="117">
        <v>0</v>
      </c>
      <c r="G477" s="72">
        <f t="shared" ref="G477" si="142">I476-I477</f>
        <v>-23718</v>
      </c>
      <c r="H477" s="117">
        <v>10180</v>
      </c>
      <c r="I477" s="117">
        <v>46388</v>
      </c>
      <c r="J477" s="121"/>
      <c r="K477" s="121"/>
      <c r="L477" s="117">
        <f t="shared" ref="L477" si="143">H477*31.4/1000</f>
        <v>319.65199999999999</v>
      </c>
      <c r="M477" s="109"/>
      <c r="N477" s="120" t="str">
        <f>'Olieforbrug, TJ'!M477</f>
        <v>December</v>
      </c>
    </row>
    <row r="478" spans="1:14" x14ac:dyDescent="0.25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77">
        <v>0</v>
      </c>
      <c r="D479" s="77">
        <v>30507</v>
      </c>
      <c r="E479" s="77">
        <v>0</v>
      </c>
      <c r="F479" s="77">
        <v>0</v>
      </c>
      <c r="G479" s="171">
        <f>I477-I479</f>
        <v>-24814</v>
      </c>
      <c r="H479" s="77">
        <v>5693</v>
      </c>
      <c r="I479" s="77">
        <v>71202</v>
      </c>
      <c r="J479" s="110"/>
      <c r="K479" s="110"/>
      <c r="L479" s="77">
        <f t="shared" ref="L479" si="144">H479*31.4/1000</f>
        <v>178.76019999999997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77">
        <v>0</v>
      </c>
      <c r="D480" s="77">
        <v>0</v>
      </c>
      <c r="E480" s="77">
        <v>3928</v>
      </c>
      <c r="F480" s="77">
        <v>0</v>
      </c>
      <c r="G480" s="171">
        <f t="shared" ref="G480:G485" si="145">I479-I480</f>
        <v>9160</v>
      </c>
      <c r="H480" s="77">
        <v>5333</v>
      </c>
      <c r="I480" s="77">
        <v>62042</v>
      </c>
      <c r="J480" s="110"/>
      <c r="K480" s="110"/>
      <c r="L480" s="77">
        <f t="shared" ref="L480" si="146">H480*31.4/1000</f>
        <v>167.4562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77">
        <v>0</v>
      </c>
      <c r="D481" s="77">
        <v>50</v>
      </c>
      <c r="E481" s="77">
        <v>0</v>
      </c>
      <c r="F481" s="77">
        <v>0</v>
      </c>
      <c r="G481" s="171">
        <f t="shared" si="145"/>
        <v>7112</v>
      </c>
      <c r="H481" s="77">
        <v>7162</v>
      </c>
      <c r="I481" s="77">
        <v>54930</v>
      </c>
      <c r="J481" s="110"/>
      <c r="K481" s="110"/>
      <c r="L481" s="77">
        <f t="shared" ref="L481" si="147">H481*31.4/1000</f>
        <v>224.88679999999999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77">
        <v>0</v>
      </c>
      <c r="D482" s="77">
        <v>0</v>
      </c>
      <c r="E482" s="77">
        <v>0</v>
      </c>
      <c r="F482" s="77">
        <v>0</v>
      </c>
      <c r="G482" s="69">
        <f t="shared" si="145"/>
        <v>7440</v>
      </c>
      <c r="H482" s="77">
        <v>7440</v>
      </c>
      <c r="I482" s="77">
        <v>47490</v>
      </c>
      <c r="J482" s="110"/>
      <c r="K482" s="110"/>
      <c r="L482" s="77">
        <f t="shared" ref="L482" si="148">H482*31.4/1000</f>
        <v>233.61600000000001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77">
        <v>0</v>
      </c>
      <c r="D483" s="77">
        <v>0</v>
      </c>
      <c r="E483" s="77">
        <v>0</v>
      </c>
      <c r="F483" s="77">
        <v>0</v>
      </c>
      <c r="G483" s="69">
        <f t="shared" si="145"/>
        <v>10812</v>
      </c>
      <c r="H483" s="77">
        <v>10812</v>
      </c>
      <c r="I483" s="77">
        <v>36678</v>
      </c>
      <c r="J483" s="110"/>
      <c r="K483" s="110"/>
      <c r="L483" s="77">
        <f t="shared" ref="L483" si="149">H483*31.4/1000</f>
        <v>339.49680000000001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77">
        <v>0</v>
      </c>
      <c r="D484" s="77">
        <v>23589</v>
      </c>
      <c r="E484" s="77">
        <v>0</v>
      </c>
      <c r="F484" s="77">
        <v>0</v>
      </c>
      <c r="G484" s="69">
        <f t="shared" si="145"/>
        <v>-10709</v>
      </c>
      <c r="H484" s="77">
        <v>12880</v>
      </c>
      <c r="I484" s="77">
        <v>47387</v>
      </c>
      <c r="J484" s="110"/>
      <c r="K484" s="110"/>
      <c r="L484" s="77">
        <f t="shared" ref="L484" si="150">H484*31.4/1000</f>
        <v>404.43200000000002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77">
        <v>0</v>
      </c>
      <c r="D485" s="77">
        <v>1997</v>
      </c>
      <c r="E485" s="77">
        <v>0</v>
      </c>
      <c r="F485" s="77">
        <v>0</v>
      </c>
      <c r="G485" s="69">
        <f t="shared" si="145"/>
        <v>12951</v>
      </c>
      <c r="H485" s="77">
        <v>14948</v>
      </c>
      <c r="I485" s="77">
        <v>34436</v>
      </c>
      <c r="J485" s="110"/>
      <c r="K485" s="110"/>
      <c r="L485" s="77">
        <f t="shared" ref="L485" si="151">H485*31.4/1000</f>
        <v>469.36719999999997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77">
        <v>0</v>
      </c>
      <c r="D486" s="77">
        <v>21222</v>
      </c>
      <c r="E486" s="77">
        <v>0</v>
      </c>
      <c r="F486" s="77">
        <v>0</v>
      </c>
      <c r="G486" s="69">
        <f t="shared" ref="G486" si="152">I485-I486</f>
        <v>-8186</v>
      </c>
      <c r="H486" s="77">
        <v>13036</v>
      </c>
      <c r="I486" s="77">
        <v>42622</v>
      </c>
      <c r="J486" s="110"/>
      <c r="K486" s="110"/>
      <c r="L486" s="77">
        <f t="shared" ref="L486" si="153">H486*31.4/1000</f>
        <v>409.33039999999994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77">
        <v>0</v>
      </c>
      <c r="D487" s="77">
        <v>23</v>
      </c>
      <c r="E487" s="77">
        <v>0</v>
      </c>
      <c r="F487" s="77">
        <v>0</v>
      </c>
      <c r="G487" s="69">
        <f t="shared" ref="G487" si="154">I486-I487</f>
        <v>7384</v>
      </c>
      <c r="H487" s="77">
        <v>7407</v>
      </c>
      <c r="I487" s="77">
        <v>35238</v>
      </c>
      <c r="J487" s="110"/>
      <c r="K487" s="110"/>
      <c r="L487" s="77">
        <f t="shared" ref="L487" si="155">H487*31.4/1000</f>
        <v>232.57979999999998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77">
        <v>0</v>
      </c>
      <c r="D488" s="77">
        <v>22</v>
      </c>
      <c r="E488" s="77">
        <v>0</v>
      </c>
      <c r="F488" s="77">
        <v>0</v>
      </c>
      <c r="G488" s="69">
        <f t="shared" ref="G488" si="156">I487-I488</f>
        <v>8194</v>
      </c>
      <c r="H488" s="77">
        <v>8216</v>
      </c>
      <c r="I488" s="77">
        <v>27044</v>
      </c>
      <c r="J488" s="110"/>
      <c r="K488" s="110"/>
      <c r="L488" s="77">
        <f t="shared" ref="L488" si="157">H488*31.4/1000</f>
        <v>257.98239999999998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77">
        <v>0</v>
      </c>
      <c r="D489" s="77">
        <v>22</v>
      </c>
      <c r="E489" s="77">
        <v>0</v>
      </c>
      <c r="F489" s="77">
        <v>0</v>
      </c>
      <c r="G489" s="69">
        <f t="shared" ref="G489" si="158">I488-I489</f>
        <v>9485</v>
      </c>
      <c r="H489" s="77">
        <v>9507</v>
      </c>
      <c r="I489" s="77">
        <v>17559</v>
      </c>
      <c r="J489" s="110"/>
      <c r="K489" s="110"/>
      <c r="L489" s="77">
        <f t="shared" ref="L489" si="159">H489*31.4/1000</f>
        <v>298.51979999999998</v>
      </c>
      <c r="M489" s="172"/>
      <c r="N489" s="178" t="str">
        <f>'Olieforbrug, TJ'!M489</f>
        <v>November</v>
      </c>
    </row>
    <row r="490" spans="1:14" ht="13.8" thickBot="1" x14ac:dyDescent="0.3">
      <c r="A490" s="174" t="str">
        <f>'Olieforbrug, TJ'!A490</f>
        <v>December</v>
      </c>
      <c r="B490" s="77"/>
      <c r="C490" s="117">
        <v>0</v>
      </c>
      <c r="D490" s="117">
        <v>0</v>
      </c>
      <c r="E490" s="117">
        <v>0</v>
      </c>
      <c r="F490" s="117">
        <v>0</v>
      </c>
      <c r="G490" s="72">
        <f t="shared" ref="G490" si="160">I489-I490</f>
        <v>10962</v>
      </c>
      <c r="H490" s="117">
        <v>10962</v>
      </c>
      <c r="I490" s="117">
        <v>6597</v>
      </c>
      <c r="J490" s="121"/>
      <c r="K490" s="121"/>
      <c r="L490" s="117">
        <f t="shared" ref="L490" si="161">H490*31.4/1000</f>
        <v>344.20679999999999</v>
      </c>
      <c r="M490" s="172"/>
      <c r="N490" s="176" t="str">
        <f>'Olieforbrug, TJ'!M490</f>
        <v>December</v>
      </c>
    </row>
    <row r="491" spans="1:14" x14ac:dyDescent="0.25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C492" s="77">
        <v>0</v>
      </c>
      <c r="D492" s="77">
        <v>19225</v>
      </c>
      <c r="E492" s="77">
        <v>0</v>
      </c>
      <c r="F492" s="77">
        <v>0</v>
      </c>
      <c r="G492" s="69">
        <f>I490-I492</f>
        <v>-10465</v>
      </c>
      <c r="H492" s="77">
        <v>8760</v>
      </c>
      <c r="I492" s="77">
        <v>17062</v>
      </c>
      <c r="J492" s="110"/>
      <c r="K492" s="110"/>
      <c r="L492" s="77">
        <f t="shared" ref="L492" si="162">H492*31.4/1000</f>
        <v>275.06400000000002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77">
        <v>0</v>
      </c>
      <c r="D493" s="77">
        <v>0</v>
      </c>
      <c r="E493" s="77">
        <v>0</v>
      </c>
      <c r="F493" s="77">
        <v>0</v>
      </c>
      <c r="G493" s="69">
        <f>I492-I493</f>
        <v>7435</v>
      </c>
      <c r="H493" s="77">
        <v>7435</v>
      </c>
      <c r="I493" s="77">
        <v>9627</v>
      </c>
      <c r="J493" s="110"/>
      <c r="K493" s="110"/>
      <c r="L493" s="77">
        <f t="shared" ref="L493" si="163">H493*31.4/1000</f>
        <v>233.459</v>
      </c>
      <c r="M493" s="172"/>
      <c r="N493" s="178" t="str">
        <f>'Olieforbrug, TJ'!M493</f>
        <v>February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4:H54 C100:L108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12">
    <tabColor indexed="42"/>
  </sheetPr>
  <dimension ref="A1:P493"/>
  <sheetViews>
    <sheetView zoomScale="80" zoomScaleNormal="80" workbookViewId="0">
      <pane xSplit="2" ySplit="5" topLeftCell="C455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O493" sqref="O493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5" x14ac:dyDescent="0.25">
      <c r="A1" s="1" t="s">
        <v>21</v>
      </c>
      <c r="B1" s="1"/>
      <c r="C1"/>
      <c r="D1"/>
      <c r="E1"/>
      <c r="F1"/>
      <c r="G1"/>
      <c r="H1"/>
      <c r="I1"/>
      <c r="M1" s="4"/>
      <c r="N1" s="27" t="s">
        <v>76</v>
      </c>
      <c r="O1" s="27"/>
    </row>
    <row r="2" spans="1:15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3970</v>
      </c>
      <c r="D7" s="3">
        <v>0</v>
      </c>
      <c r="E7" s="3">
        <v>2846</v>
      </c>
      <c r="F7" s="3">
        <v>0</v>
      </c>
      <c r="G7" s="3">
        <v>-228</v>
      </c>
      <c r="H7" s="3">
        <v>0</v>
      </c>
      <c r="I7" s="3">
        <v>3304</v>
      </c>
      <c r="J7" s="3"/>
      <c r="K7" s="3"/>
      <c r="L7" s="3">
        <v>0</v>
      </c>
      <c r="N7" s="22">
        <v>2005</v>
      </c>
    </row>
    <row r="8" spans="1:15" x14ac:dyDescent="0.25">
      <c r="A8" s="22">
        <v>2006</v>
      </c>
      <c r="C8" s="3">
        <v>12891</v>
      </c>
      <c r="D8" s="3">
        <v>0</v>
      </c>
      <c r="E8" s="3">
        <v>6701</v>
      </c>
      <c r="F8" s="3">
        <v>0</v>
      </c>
      <c r="G8" s="3">
        <v>-1093</v>
      </c>
      <c r="H8" s="3">
        <v>4933</v>
      </c>
      <c r="I8" s="3">
        <v>4397</v>
      </c>
      <c r="J8" s="3"/>
      <c r="K8" s="3"/>
      <c r="L8" s="3">
        <v>219.51849999999999</v>
      </c>
      <c r="N8" s="22">
        <v>2006</v>
      </c>
    </row>
    <row r="9" spans="1:15" x14ac:dyDescent="0.25">
      <c r="A9" s="22">
        <v>2007</v>
      </c>
      <c r="C9" s="3">
        <v>40235</v>
      </c>
      <c r="D9" s="3">
        <v>0</v>
      </c>
      <c r="E9" s="3">
        <v>42498</v>
      </c>
      <c r="F9" s="3">
        <v>0</v>
      </c>
      <c r="G9" s="3">
        <v>2203</v>
      </c>
      <c r="H9" s="3">
        <v>0</v>
      </c>
      <c r="I9" s="3">
        <v>2194</v>
      </c>
      <c r="J9" s="3"/>
      <c r="K9" s="3"/>
      <c r="L9" s="3">
        <v>0</v>
      </c>
      <c r="N9" s="22">
        <v>2007</v>
      </c>
    </row>
    <row r="10" spans="1:15" x14ac:dyDescent="0.25">
      <c r="A10" s="22">
        <v>2008</v>
      </c>
      <c r="C10" s="3">
        <v>27311</v>
      </c>
      <c r="D10" s="3">
        <v>0</v>
      </c>
      <c r="E10" s="3">
        <v>5058</v>
      </c>
      <c r="F10" s="3">
        <v>0</v>
      </c>
      <c r="G10" s="3">
        <v>-1380</v>
      </c>
      <c r="H10" s="3">
        <v>0</v>
      </c>
      <c r="I10" s="3">
        <v>3574</v>
      </c>
      <c r="J10" s="3"/>
      <c r="K10" s="3"/>
      <c r="L10" s="3">
        <v>0</v>
      </c>
      <c r="N10" s="22">
        <v>2008</v>
      </c>
    </row>
    <row r="11" spans="1:15" x14ac:dyDescent="0.25">
      <c r="A11" s="22">
        <v>2009</v>
      </c>
      <c r="C11" s="3">
        <v>11826</v>
      </c>
      <c r="D11" s="3">
        <v>0</v>
      </c>
      <c r="E11" s="3">
        <v>10729</v>
      </c>
      <c r="F11" s="3">
        <v>0</v>
      </c>
      <c r="G11" s="3">
        <v>-1097</v>
      </c>
      <c r="H11" s="3">
        <v>0</v>
      </c>
      <c r="I11" s="3">
        <v>4671</v>
      </c>
      <c r="J11" s="3"/>
      <c r="K11" s="3"/>
      <c r="L11" s="3">
        <v>0</v>
      </c>
      <c r="N11" s="22">
        <v>2009</v>
      </c>
    </row>
    <row r="12" spans="1:15" x14ac:dyDescent="0.25">
      <c r="A12" s="22">
        <v>2010</v>
      </c>
      <c r="C12" s="3">
        <v>40508</v>
      </c>
      <c r="D12" s="3">
        <v>0</v>
      </c>
      <c r="E12" s="3">
        <v>38666</v>
      </c>
      <c r="F12" s="3">
        <v>0</v>
      </c>
      <c r="G12" s="3">
        <v>-1840</v>
      </c>
      <c r="H12" s="3">
        <v>0</v>
      </c>
      <c r="I12" s="3">
        <v>6511</v>
      </c>
      <c r="J12" s="3"/>
      <c r="K12" s="3"/>
      <c r="L12" s="3">
        <v>0</v>
      </c>
      <c r="N12" s="22">
        <v>2010</v>
      </c>
    </row>
    <row r="13" spans="1:15" x14ac:dyDescent="0.25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6511</v>
      </c>
      <c r="H13" s="3">
        <v>0</v>
      </c>
      <c r="I13" s="3">
        <v>0</v>
      </c>
      <c r="J13" s="3"/>
      <c r="K13" s="3"/>
      <c r="L13" s="3">
        <v>0</v>
      </c>
      <c r="N13" s="22">
        <v>2011</v>
      </c>
    </row>
    <row r="14" spans="1:15" x14ac:dyDescent="0.25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/>
      <c r="K14" s="3"/>
      <c r="L14" s="3">
        <v>0</v>
      </c>
      <c r="N14" s="22">
        <v>2012</v>
      </c>
    </row>
    <row r="15" spans="1:15" ht="12.75" customHeight="1" x14ac:dyDescent="0.25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/>
      <c r="K15" s="22"/>
      <c r="L15" s="3">
        <v>0</v>
      </c>
      <c r="M15" s="3"/>
      <c r="N15" s="22">
        <v>2013</v>
      </c>
    </row>
    <row r="16" spans="1:15" ht="12.75" customHeight="1" x14ac:dyDescent="0.25">
      <c r="A16" s="22">
        <v>2014</v>
      </c>
      <c r="C16" s="3">
        <f t="shared" ref="C16:H16" si="0">SUM(C100:C103)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I16" s="3">
        <f>I103</f>
        <v>0</v>
      </c>
      <c r="J16" s="3"/>
      <c r="K16" s="22"/>
      <c r="L16" s="3">
        <f>SUM(L100:L103)</f>
        <v>0</v>
      </c>
      <c r="M16" s="3"/>
      <c r="N16" s="22">
        <v>2014</v>
      </c>
    </row>
    <row r="17" spans="1:16" x14ac:dyDescent="0.25">
      <c r="A17" s="22">
        <v>2015</v>
      </c>
      <c r="C17" s="3">
        <f t="shared" ref="C17:H17" si="1">SUM(C105:C108)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I17" s="3">
        <f>I108</f>
        <v>0</v>
      </c>
      <c r="J17" s="3"/>
      <c r="K17" s="3"/>
      <c r="L17" s="3">
        <f>SUM(L105:L108)</f>
        <v>0</v>
      </c>
      <c r="M17" s="3"/>
      <c r="N17" s="22">
        <v>2015</v>
      </c>
    </row>
    <row r="18" spans="1:16" x14ac:dyDescent="0.25">
      <c r="A18" s="22">
        <v>2016</v>
      </c>
      <c r="C18" s="3">
        <f>SUM(C110:C113)</f>
        <v>0</v>
      </c>
      <c r="D18" s="3">
        <f t="shared" ref="D18:L18" si="2">SUM(D110:D113)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I18" s="3">
        <f>I113</f>
        <v>0</v>
      </c>
      <c r="J18" s="3"/>
      <c r="K18" s="3"/>
      <c r="L18" s="3">
        <f t="shared" si="2"/>
        <v>0</v>
      </c>
      <c r="M18" s="3"/>
      <c r="N18" s="22">
        <v>2016</v>
      </c>
    </row>
    <row r="19" spans="1:16" x14ac:dyDescent="0.25">
      <c r="A19" s="22">
        <v>2017</v>
      </c>
      <c r="C19" s="3">
        <f t="shared" ref="C19:H19" si="3">SUM(C115:C118)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I19" s="3">
        <f>I118</f>
        <v>0</v>
      </c>
      <c r="J19" s="3"/>
      <c r="K19" s="65"/>
      <c r="L19" s="3">
        <f>SUM(L115:L118)</f>
        <v>0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SUM(C120:C123)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I20" s="3">
        <f>I123</f>
        <v>0</v>
      </c>
      <c r="J20" s="3"/>
      <c r="L20" s="3">
        <f>SUM(L120:L123)</f>
        <v>0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SUM(C125:C128)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I21" s="3">
        <f>SUM(I128)</f>
        <v>0</v>
      </c>
      <c r="J21" s="3"/>
      <c r="L21" s="3">
        <f>SUM(L125:L128)</f>
        <v>0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SUM(C130:C133)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I22" s="3">
        <f>SUM(I133)</f>
        <v>0</v>
      </c>
      <c r="J22" s="3"/>
      <c r="L22" s="3">
        <f>SUM(L130:L133)</f>
        <v>0</v>
      </c>
      <c r="M22" s="57"/>
      <c r="N22" s="22">
        <v>2020</v>
      </c>
    </row>
    <row r="23" spans="1:16" x14ac:dyDescent="0.25">
      <c r="A23" s="22">
        <v>2021</v>
      </c>
      <c r="J23" s="3"/>
      <c r="L23" s="3"/>
      <c r="M23" s="57"/>
      <c r="N23" s="22">
        <v>2021</v>
      </c>
    </row>
    <row r="24" spans="1:16" x14ac:dyDescent="0.25">
      <c r="A24" s="22">
        <v>2022</v>
      </c>
      <c r="C24" s="3">
        <f>SUM(C140:C143)</f>
        <v>0</v>
      </c>
      <c r="D24" s="3">
        <f t="shared" ref="D24:L24" si="7">SUM(D140:D143)</f>
        <v>0</v>
      </c>
      <c r="E24" s="3">
        <f t="shared" si="7"/>
        <v>0</v>
      </c>
      <c r="F24" s="3">
        <f t="shared" si="7"/>
        <v>0</v>
      </c>
      <c r="G24" s="3">
        <f t="shared" si="7"/>
        <v>0</v>
      </c>
      <c r="H24" s="3">
        <f t="shared" si="7"/>
        <v>0</v>
      </c>
      <c r="I24" s="3">
        <f>SUM(I143)</f>
        <v>0</v>
      </c>
      <c r="J24" s="3"/>
      <c r="K24" s="3"/>
      <c r="L24" s="3">
        <f t="shared" si="7"/>
        <v>0</v>
      </c>
      <c r="M24" s="57"/>
      <c r="N24" s="22">
        <v>2022</v>
      </c>
    </row>
    <row r="25" spans="1:16" x14ac:dyDescent="0.25">
      <c r="A25" s="22">
        <v>2023</v>
      </c>
      <c r="C25" s="3">
        <f>SUM(C145:C148)</f>
        <v>0</v>
      </c>
      <c r="D25" s="3">
        <f t="shared" ref="D25:L25" si="8">SUM(D145:D148)</f>
        <v>0</v>
      </c>
      <c r="E25" s="3">
        <f t="shared" si="8"/>
        <v>0</v>
      </c>
      <c r="F25" s="3">
        <f t="shared" si="8"/>
        <v>0</v>
      </c>
      <c r="G25" s="3">
        <f t="shared" si="8"/>
        <v>0</v>
      </c>
      <c r="H25" s="3">
        <f t="shared" si="8"/>
        <v>0</v>
      </c>
      <c r="I25" s="3">
        <f>SUM(I148)</f>
        <v>0</v>
      </c>
      <c r="J25" s="3"/>
      <c r="K25" s="3"/>
      <c r="L25" s="3">
        <f t="shared" si="8"/>
        <v>0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9">SUM(C466:C477)</f>
        <v>0</v>
      </c>
      <c r="D26" s="3">
        <f t="shared" si="9"/>
        <v>0</v>
      </c>
      <c r="E26" s="3">
        <f t="shared" si="9"/>
        <v>0</v>
      </c>
      <c r="F26" s="3">
        <f t="shared" si="9"/>
        <v>0</v>
      </c>
      <c r="G26" s="3">
        <f t="shared" si="9"/>
        <v>0</v>
      </c>
      <c r="H26" s="3">
        <f t="shared" si="9"/>
        <v>0</v>
      </c>
      <c r="I26" s="3">
        <f>I477</f>
        <v>0</v>
      </c>
      <c r="J26" s="3"/>
      <c r="K26" s="3"/>
      <c r="L26" s="3">
        <f>SUM(L466:L477)</f>
        <v>0</v>
      </c>
      <c r="M26" s="57"/>
      <c r="N26" s="22">
        <v>2024</v>
      </c>
    </row>
    <row r="27" spans="1:16" x14ac:dyDescent="0.25">
      <c r="A27" s="22">
        <v>2025</v>
      </c>
      <c r="C27" s="3">
        <f>SUM(C479:C490)</f>
        <v>0</v>
      </c>
      <c r="D27" s="3">
        <f t="shared" ref="D27:L27" si="10">SUM(D479:D490)</f>
        <v>0</v>
      </c>
      <c r="E27" s="3">
        <f t="shared" si="10"/>
        <v>0</v>
      </c>
      <c r="F27" s="3">
        <f t="shared" si="10"/>
        <v>0</v>
      </c>
      <c r="G27" s="3">
        <f t="shared" si="10"/>
        <v>0</v>
      </c>
      <c r="H27" s="3">
        <f t="shared" si="10"/>
        <v>0</v>
      </c>
      <c r="I27" s="3">
        <f>I490</f>
        <v>0</v>
      </c>
      <c r="J27" s="3"/>
      <c r="K27" s="3"/>
      <c r="L27" s="3">
        <f t="shared" si="10"/>
        <v>0</v>
      </c>
      <c r="M27" s="57"/>
      <c r="N27" s="22">
        <v>2025</v>
      </c>
    </row>
    <row r="28" spans="1:16" x14ac:dyDescent="0.25">
      <c r="A28" s="22">
        <v>2026</v>
      </c>
      <c r="J28" s="3"/>
      <c r="K28" s="3"/>
      <c r="L28" s="3"/>
      <c r="M28" s="57"/>
      <c r="N28" s="22">
        <v>2026</v>
      </c>
    </row>
    <row r="29" spans="1:16" ht="12.75" customHeight="1" x14ac:dyDescent="0.25">
      <c r="A29" s="23"/>
      <c r="J29" s="3"/>
      <c r="K29" s="3"/>
      <c r="L29" s="3"/>
      <c r="M29" s="3"/>
    </row>
    <row r="30" spans="1:16" ht="12.75" customHeight="1" x14ac:dyDescent="0.25">
      <c r="A30" s="22" t="str">
        <f>'Olieforbrug, TJ'!A30</f>
        <v>Januar - Februar</v>
      </c>
      <c r="J30" s="3"/>
      <c r="K30" s="3"/>
      <c r="L30" s="3"/>
      <c r="M30" s="3"/>
      <c r="N30" s="22" t="str">
        <f>'Olieforbrug, TJ'!M30</f>
        <v>January - February</v>
      </c>
    </row>
    <row r="31" spans="1:16" x14ac:dyDescent="0.25">
      <c r="A31" s="22">
        <f>'Olieforbrug, TJ'!A31</f>
        <v>2005</v>
      </c>
      <c r="C31" s="3">
        <f>SUM(C219:C220)</f>
        <v>466</v>
      </c>
      <c r="D31" s="3">
        <f t="shared" ref="D31:L31" si="11">SUM(D219:D220)</f>
        <v>0</v>
      </c>
      <c r="E31" s="3">
        <f t="shared" si="11"/>
        <v>0</v>
      </c>
      <c r="F31" s="3">
        <f t="shared" si="11"/>
        <v>0</v>
      </c>
      <c r="G31" s="3">
        <f t="shared" si="11"/>
        <v>-467</v>
      </c>
      <c r="H31" s="3">
        <f t="shared" si="11"/>
        <v>0</v>
      </c>
      <c r="I31" s="3">
        <f>I220</f>
        <v>3543</v>
      </c>
      <c r="J31" s="3"/>
      <c r="K31" s="3"/>
      <c r="L31" s="3">
        <f t="shared" si="11"/>
        <v>0</v>
      </c>
      <c r="M31" s="3"/>
      <c r="N31" s="22">
        <f>'Olieforbrug, TJ'!M31</f>
        <v>2005</v>
      </c>
      <c r="P31" s="3"/>
    </row>
    <row r="32" spans="1:16" x14ac:dyDescent="0.25">
      <c r="A32" s="22">
        <f>'Olieforbrug, TJ'!A32</f>
        <v>2006</v>
      </c>
      <c r="C32" s="3">
        <f>SUM(C232:C233)</f>
        <v>12</v>
      </c>
      <c r="D32" s="3">
        <f t="shared" ref="D32:L32" si="12">SUM(D232:D233)</f>
        <v>0</v>
      </c>
      <c r="E32" s="3">
        <f t="shared" si="12"/>
        <v>0</v>
      </c>
      <c r="F32" s="3">
        <f t="shared" si="12"/>
        <v>0</v>
      </c>
      <c r="G32" s="3">
        <f t="shared" si="12"/>
        <v>673</v>
      </c>
      <c r="H32" s="3">
        <f t="shared" si="12"/>
        <v>0</v>
      </c>
      <c r="I32" s="3">
        <f>I233</f>
        <v>2631</v>
      </c>
      <c r="J32" s="3"/>
      <c r="K32" s="3"/>
      <c r="L32" s="3">
        <f t="shared" si="12"/>
        <v>0</v>
      </c>
      <c r="M32" s="3"/>
      <c r="N32" s="22">
        <f>'Olieforbrug, TJ'!M32</f>
        <v>2006</v>
      </c>
      <c r="P32" s="3"/>
    </row>
    <row r="33" spans="1:16" x14ac:dyDescent="0.25">
      <c r="A33" s="22">
        <f>'Olieforbrug, TJ'!A33</f>
        <v>2007</v>
      </c>
      <c r="C33" s="3">
        <f>SUM(C245:C246)</f>
        <v>4539</v>
      </c>
      <c r="D33" s="3">
        <f t="shared" ref="D33:L33" si="13">SUM(D245:D246)</f>
        <v>0</v>
      </c>
      <c r="E33" s="3">
        <f t="shared" si="13"/>
        <v>3907</v>
      </c>
      <c r="F33" s="3">
        <f t="shared" si="13"/>
        <v>0</v>
      </c>
      <c r="G33" s="3">
        <f t="shared" si="13"/>
        <v>-633</v>
      </c>
      <c r="H33" s="3">
        <f t="shared" si="13"/>
        <v>0</v>
      </c>
      <c r="I33" s="3">
        <f>I246</f>
        <v>5030</v>
      </c>
      <c r="J33" s="3"/>
      <c r="K33" s="3"/>
      <c r="L33" s="3">
        <f t="shared" si="13"/>
        <v>0</v>
      </c>
      <c r="M33" s="3"/>
      <c r="N33" s="22">
        <f>'Olieforbrug, TJ'!M33</f>
        <v>2007</v>
      </c>
      <c r="P33" s="3"/>
    </row>
    <row r="34" spans="1:16" x14ac:dyDescent="0.25">
      <c r="A34" s="22">
        <f>'Olieforbrug, TJ'!A34</f>
        <v>2008</v>
      </c>
      <c r="C34" s="3">
        <f>SUM(C258:C259)</f>
        <v>4795</v>
      </c>
      <c r="D34" s="3">
        <f t="shared" ref="D34:L34" si="14">SUM(D258:D259)</f>
        <v>0</v>
      </c>
      <c r="E34" s="3">
        <f t="shared" si="14"/>
        <v>5058</v>
      </c>
      <c r="F34" s="3">
        <f t="shared" si="14"/>
        <v>0</v>
      </c>
      <c r="G34" s="3">
        <f t="shared" si="14"/>
        <v>323</v>
      </c>
      <c r="H34" s="3">
        <f t="shared" si="14"/>
        <v>0</v>
      </c>
      <c r="I34" s="3">
        <f>I259</f>
        <v>1871</v>
      </c>
      <c r="J34" s="3"/>
      <c r="K34" s="3"/>
      <c r="L34" s="3">
        <f t="shared" si="14"/>
        <v>0</v>
      </c>
      <c r="M34" s="3"/>
      <c r="N34" s="22">
        <f>'Olieforbrug, TJ'!M34</f>
        <v>2008</v>
      </c>
      <c r="P34" s="3"/>
    </row>
    <row r="35" spans="1:16" x14ac:dyDescent="0.25">
      <c r="A35" s="22">
        <f>'Olieforbrug, TJ'!A35</f>
        <v>2009</v>
      </c>
      <c r="C35" s="3">
        <f>SUM(C271:C272)</f>
        <v>1363</v>
      </c>
      <c r="D35" s="3">
        <f t="shared" ref="D35:L35" si="15">SUM(D271:D272)</f>
        <v>0</v>
      </c>
      <c r="E35" s="3">
        <f t="shared" si="15"/>
        <v>2676</v>
      </c>
      <c r="F35" s="3">
        <f t="shared" si="15"/>
        <v>0</v>
      </c>
      <c r="G35" s="3">
        <f t="shared" si="15"/>
        <v>1313</v>
      </c>
      <c r="H35" s="3">
        <f t="shared" si="15"/>
        <v>0</v>
      </c>
      <c r="I35" s="3">
        <f>I272</f>
        <v>2261</v>
      </c>
      <c r="J35" s="3"/>
      <c r="K35" s="3"/>
      <c r="L35" s="3">
        <f t="shared" si="15"/>
        <v>0</v>
      </c>
      <c r="M35" s="3"/>
      <c r="N35" s="22">
        <f>'Olieforbrug, TJ'!M35</f>
        <v>2009</v>
      </c>
      <c r="P35" s="3"/>
    </row>
    <row r="36" spans="1:16" x14ac:dyDescent="0.25">
      <c r="A36" s="22">
        <f>'Olieforbrug, TJ'!A36</f>
        <v>2010</v>
      </c>
      <c r="C36" s="3">
        <f>SUM(C284:C285)</f>
        <v>4198</v>
      </c>
      <c r="D36" s="3">
        <f t="shared" ref="D36:L36" si="16">SUM(D284:D285)</f>
        <v>0</v>
      </c>
      <c r="E36" s="3">
        <f t="shared" si="16"/>
        <v>5018</v>
      </c>
      <c r="F36" s="3">
        <f t="shared" si="16"/>
        <v>0</v>
      </c>
      <c r="G36" s="3">
        <f t="shared" si="16"/>
        <v>820</v>
      </c>
      <c r="H36" s="3">
        <f t="shared" si="16"/>
        <v>0</v>
      </c>
      <c r="I36" s="3">
        <f>I285</f>
        <v>3851</v>
      </c>
      <c r="J36" s="3"/>
      <c r="K36" s="3"/>
      <c r="L36" s="3">
        <f t="shared" si="16"/>
        <v>0</v>
      </c>
      <c r="M36" s="3"/>
      <c r="N36" s="22">
        <f>'Olieforbrug, TJ'!M36</f>
        <v>2010</v>
      </c>
      <c r="P36" s="3"/>
    </row>
    <row r="37" spans="1:16" x14ac:dyDescent="0.25">
      <c r="A37" s="22">
        <f>'Olieforbrug, TJ'!A37</f>
        <v>2011</v>
      </c>
      <c r="C37" s="3">
        <f>SUM(C297:C298)</f>
        <v>0</v>
      </c>
      <c r="D37" s="3">
        <f t="shared" ref="D37:L37" si="17">SUM(D297:D298)</f>
        <v>0</v>
      </c>
      <c r="E37" s="3">
        <f t="shared" si="17"/>
        <v>0</v>
      </c>
      <c r="F37" s="3">
        <f t="shared" si="17"/>
        <v>0</v>
      </c>
      <c r="G37" s="3">
        <f t="shared" si="17"/>
        <v>6511</v>
      </c>
      <c r="H37" s="3">
        <f t="shared" si="17"/>
        <v>0</v>
      </c>
      <c r="I37" s="3">
        <f>I298</f>
        <v>0</v>
      </c>
      <c r="J37" s="3"/>
      <c r="K37" s="3"/>
      <c r="L37" s="3">
        <f t="shared" si="17"/>
        <v>0</v>
      </c>
      <c r="M37" s="3"/>
      <c r="N37" s="22">
        <f>'Olieforbrug, TJ'!M37</f>
        <v>2011</v>
      </c>
      <c r="P37" s="3"/>
    </row>
    <row r="38" spans="1:16" x14ac:dyDescent="0.25">
      <c r="A38" s="22">
        <f>'Olieforbrug, TJ'!A38</f>
        <v>2012</v>
      </c>
      <c r="C38" s="3">
        <f>SUM(C310:C311)</f>
        <v>0</v>
      </c>
      <c r="D38" s="3">
        <f t="shared" ref="D38:L38" si="18">SUM(D310:D311)</f>
        <v>0</v>
      </c>
      <c r="E38" s="3">
        <f t="shared" si="18"/>
        <v>0</v>
      </c>
      <c r="F38" s="3">
        <f t="shared" si="18"/>
        <v>0</v>
      </c>
      <c r="G38" s="3">
        <f t="shared" si="18"/>
        <v>0</v>
      </c>
      <c r="H38" s="3">
        <f t="shared" si="18"/>
        <v>0</v>
      </c>
      <c r="I38" s="3">
        <f>I311</f>
        <v>0</v>
      </c>
      <c r="J38" s="3"/>
      <c r="K38" s="3"/>
      <c r="L38" s="3">
        <f t="shared" si="18"/>
        <v>0</v>
      </c>
      <c r="M38" s="3"/>
      <c r="N38" s="22">
        <f>'Olieforbrug, TJ'!M38</f>
        <v>2012</v>
      </c>
      <c r="P38" s="3"/>
    </row>
    <row r="39" spans="1:16" x14ac:dyDescent="0.25">
      <c r="A39" s="22">
        <f>'Olieforbrug, TJ'!A39</f>
        <v>2013</v>
      </c>
      <c r="C39" s="3">
        <f>SUM(C323:C324)</f>
        <v>0</v>
      </c>
      <c r="D39" s="3">
        <f t="shared" ref="D39:L39" si="19">SUM(D323:D324)</f>
        <v>0</v>
      </c>
      <c r="E39" s="3">
        <f t="shared" si="19"/>
        <v>0</v>
      </c>
      <c r="F39" s="3">
        <f t="shared" si="19"/>
        <v>0</v>
      </c>
      <c r="G39" s="3">
        <f t="shared" si="19"/>
        <v>0</v>
      </c>
      <c r="H39" s="3">
        <f t="shared" si="19"/>
        <v>0</v>
      </c>
      <c r="I39" s="3">
        <f>I324</f>
        <v>0</v>
      </c>
      <c r="J39" s="3"/>
      <c r="K39" s="3"/>
      <c r="L39" s="3">
        <f t="shared" si="19"/>
        <v>0</v>
      </c>
      <c r="M39" s="3"/>
      <c r="N39" s="22">
        <f>'Olieforbrug, TJ'!M39</f>
        <v>2013</v>
      </c>
      <c r="P39" s="3"/>
    </row>
    <row r="40" spans="1:16" x14ac:dyDescent="0.25">
      <c r="A40" s="22">
        <f>'Olieforbrug, TJ'!A40</f>
        <v>2014</v>
      </c>
      <c r="C40" s="3">
        <f>SUM(C336:C337)</f>
        <v>0</v>
      </c>
      <c r="D40" s="3">
        <f t="shared" ref="D40:L40" si="20">SUM(D336:D337)</f>
        <v>0</v>
      </c>
      <c r="E40" s="3">
        <f t="shared" si="20"/>
        <v>0</v>
      </c>
      <c r="F40" s="3">
        <f t="shared" si="20"/>
        <v>0</v>
      </c>
      <c r="G40" s="3">
        <f t="shared" si="20"/>
        <v>0</v>
      </c>
      <c r="H40" s="3">
        <f t="shared" si="20"/>
        <v>0</v>
      </c>
      <c r="I40" s="3">
        <f>I337</f>
        <v>0</v>
      </c>
      <c r="J40" s="3"/>
      <c r="K40" s="3"/>
      <c r="L40" s="3">
        <f t="shared" si="20"/>
        <v>0</v>
      </c>
      <c r="M40" s="3"/>
      <c r="N40" s="22">
        <f>'Olieforbrug, TJ'!M40</f>
        <v>2014</v>
      </c>
      <c r="P40" s="3"/>
    </row>
    <row r="41" spans="1:16" x14ac:dyDescent="0.25">
      <c r="A41" s="22">
        <f>'Olieforbrug, TJ'!A41</f>
        <v>2015</v>
      </c>
      <c r="C41" s="3">
        <f>SUM(C349:C350)</f>
        <v>0</v>
      </c>
      <c r="D41" s="3">
        <f t="shared" ref="D41:L41" si="21">SUM(D349:D350)</f>
        <v>0</v>
      </c>
      <c r="E41" s="3">
        <f t="shared" si="21"/>
        <v>0</v>
      </c>
      <c r="F41" s="3">
        <f t="shared" si="21"/>
        <v>0</v>
      </c>
      <c r="G41" s="3">
        <f t="shared" si="21"/>
        <v>0</v>
      </c>
      <c r="H41" s="3">
        <f t="shared" si="21"/>
        <v>0</v>
      </c>
      <c r="I41" s="3">
        <f>I350</f>
        <v>0</v>
      </c>
      <c r="J41" s="3"/>
      <c r="K41" s="3"/>
      <c r="L41" s="3">
        <f t="shared" si="21"/>
        <v>0</v>
      </c>
      <c r="M41" s="3"/>
      <c r="N41" s="22">
        <f>'Olieforbrug, TJ'!M41</f>
        <v>2015</v>
      </c>
      <c r="P41" s="3"/>
    </row>
    <row r="42" spans="1:16" x14ac:dyDescent="0.25">
      <c r="A42" s="22">
        <f>'Olieforbrug, TJ'!A42</f>
        <v>2016</v>
      </c>
      <c r="C42" s="3">
        <f>SUM(C362:C363)</f>
        <v>0</v>
      </c>
      <c r="D42" s="3">
        <f t="shared" ref="D42:L42" si="22">SUM(D362:D363)</f>
        <v>0</v>
      </c>
      <c r="E42" s="3">
        <f t="shared" si="22"/>
        <v>0</v>
      </c>
      <c r="F42" s="3">
        <f t="shared" si="22"/>
        <v>0</v>
      </c>
      <c r="G42" s="3">
        <f t="shared" si="22"/>
        <v>0</v>
      </c>
      <c r="H42" s="3">
        <f t="shared" si="22"/>
        <v>0</v>
      </c>
      <c r="I42" s="3">
        <f>I363</f>
        <v>0</v>
      </c>
      <c r="J42" s="3"/>
      <c r="K42" s="3"/>
      <c r="L42" s="3">
        <f t="shared" si="22"/>
        <v>0</v>
      </c>
      <c r="M42" s="3"/>
      <c r="N42" s="22">
        <f>'Olieforbrug, TJ'!M42</f>
        <v>2016</v>
      </c>
      <c r="P42" s="3"/>
    </row>
    <row r="43" spans="1:16" x14ac:dyDescent="0.25">
      <c r="A43" s="22">
        <f>'Olieforbrug, TJ'!A43</f>
        <v>2017</v>
      </c>
      <c r="C43" s="3">
        <f>SUM(C375:C376)</f>
        <v>0</v>
      </c>
      <c r="D43" s="3">
        <f t="shared" ref="D43:L43" si="23">SUM(D375:D376)</f>
        <v>0</v>
      </c>
      <c r="E43" s="3">
        <f t="shared" si="23"/>
        <v>0</v>
      </c>
      <c r="F43" s="3">
        <f t="shared" si="23"/>
        <v>0</v>
      </c>
      <c r="G43" s="3">
        <f t="shared" si="23"/>
        <v>0</v>
      </c>
      <c r="H43" s="3">
        <f t="shared" si="23"/>
        <v>0</v>
      </c>
      <c r="I43" s="3">
        <f>I376</f>
        <v>0</v>
      </c>
      <c r="J43" s="3"/>
      <c r="K43" s="3"/>
      <c r="L43" s="3">
        <f t="shared" si="23"/>
        <v>0</v>
      </c>
      <c r="M43" s="3"/>
      <c r="N43" s="22">
        <f>'Olieforbrug, TJ'!M43</f>
        <v>2017</v>
      </c>
      <c r="P43" s="3"/>
    </row>
    <row r="44" spans="1:16" x14ac:dyDescent="0.25">
      <c r="A44" s="22">
        <f>'Olieforbrug, TJ'!A44</f>
        <v>2018</v>
      </c>
      <c r="C44" s="3">
        <f>SUM(C388:C389)</f>
        <v>0</v>
      </c>
      <c r="D44" s="3">
        <f t="shared" ref="D44:L44" si="24">SUM(D388:D389)</f>
        <v>0</v>
      </c>
      <c r="E44" s="3">
        <f t="shared" si="24"/>
        <v>0</v>
      </c>
      <c r="F44" s="3">
        <f t="shared" si="24"/>
        <v>0</v>
      </c>
      <c r="G44" s="3">
        <f t="shared" si="24"/>
        <v>0</v>
      </c>
      <c r="H44" s="3">
        <f t="shared" si="24"/>
        <v>0</v>
      </c>
      <c r="I44" s="3">
        <f>I389</f>
        <v>0</v>
      </c>
      <c r="J44" s="3"/>
      <c r="K44" s="3"/>
      <c r="L44" s="3">
        <f t="shared" si="24"/>
        <v>0</v>
      </c>
      <c r="M44" s="3"/>
      <c r="N44" s="22">
        <f>'Olieforbrug, TJ'!M44</f>
        <v>2018</v>
      </c>
      <c r="P44" s="3"/>
    </row>
    <row r="45" spans="1:16" x14ac:dyDescent="0.25">
      <c r="A45" s="22">
        <f>'Olieforbrug, TJ'!A45</f>
        <v>2019</v>
      </c>
      <c r="C45" s="3">
        <f>SUM(C401:C402)</f>
        <v>0</v>
      </c>
      <c r="D45" s="3">
        <f t="shared" ref="D45:H45" si="25">SUM(D401:D402)</f>
        <v>0</v>
      </c>
      <c r="E45" s="3">
        <f t="shared" si="25"/>
        <v>0</v>
      </c>
      <c r="F45" s="3">
        <f t="shared" si="25"/>
        <v>0</v>
      </c>
      <c r="G45" s="3">
        <f t="shared" si="25"/>
        <v>0</v>
      </c>
      <c r="H45" s="3">
        <f t="shared" si="25"/>
        <v>0</v>
      </c>
      <c r="I45" s="3">
        <f>I402</f>
        <v>0</v>
      </c>
      <c r="J45" s="3"/>
      <c r="K45" s="3"/>
      <c r="L45" s="3">
        <f>SUM(L401:L402)</f>
        <v>0</v>
      </c>
      <c r="M45" s="3"/>
      <c r="N45" s="22">
        <f>'Olieforbrug, TJ'!M45</f>
        <v>2019</v>
      </c>
      <c r="P45" s="3"/>
    </row>
    <row r="46" spans="1:16" x14ac:dyDescent="0.25">
      <c r="A46" s="22">
        <f>'Olieforbrug, TJ'!A46</f>
        <v>2020</v>
      </c>
      <c r="C46" s="3">
        <f>SUM(C414:C415)</f>
        <v>0</v>
      </c>
      <c r="D46" s="3">
        <f t="shared" ref="D46:L46" si="26">SUM(D414:D415)</f>
        <v>0</v>
      </c>
      <c r="E46" s="3">
        <f t="shared" si="26"/>
        <v>0</v>
      </c>
      <c r="F46" s="3">
        <f t="shared" si="26"/>
        <v>0</v>
      </c>
      <c r="G46" s="3">
        <f t="shared" si="26"/>
        <v>0</v>
      </c>
      <c r="H46" s="3">
        <f t="shared" si="26"/>
        <v>0</v>
      </c>
      <c r="I46" s="3">
        <f>I415</f>
        <v>0</v>
      </c>
      <c r="J46" s="3"/>
      <c r="K46" s="3"/>
      <c r="L46" s="3">
        <f t="shared" si="26"/>
        <v>0</v>
      </c>
      <c r="M46" s="3"/>
      <c r="N46" s="22">
        <f>'Olieforbrug, TJ'!M46</f>
        <v>2020</v>
      </c>
      <c r="P46" s="3"/>
    </row>
    <row r="47" spans="1:16" x14ac:dyDescent="0.25">
      <c r="A47" s="22">
        <f>'Olieforbrug, TJ'!A47</f>
        <v>2021</v>
      </c>
      <c r="C47" s="3">
        <f>SUM(C427:C428)</f>
        <v>0</v>
      </c>
      <c r="D47" s="3">
        <f t="shared" ref="D47:L47" si="27">SUM(D427:D428)</f>
        <v>0</v>
      </c>
      <c r="E47" s="3">
        <f t="shared" si="27"/>
        <v>0</v>
      </c>
      <c r="F47" s="3">
        <f t="shared" si="27"/>
        <v>0</v>
      </c>
      <c r="G47" s="3">
        <f t="shared" si="27"/>
        <v>0</v>
      </c>
      <c r="H47" s="3">
        <f t="shared" si="27"/>
        <v>0</v>
      </c>
      <c r="I47" s="3">
        <f>I428</f>
        <v>0</v>
      </c>
      <c r="J47" s="3"/>
      <c r="K47" s="3"/>
      <c r="L47" s="3">
        <f t="shared" si="27"/>
        <v>0</v>
      </c>
      <c r="M47" s="3"/>
      <c r="N47" s="22">
        <f>'Olieforbrug, TJ'!M47</f>
        <v>2021</v>
      </c>
      <c r="P47" s="3"/>
    </row>
    <row r="48" spans="1:16" x14ac:dyDescent="0.25">
      <c r="A48" s="22">
        <f>'Olieforbrug, TJ'!A48</f>
        <v>2022</v>
      </c>
      <c r="C48" s="3">
        <f>SUM(C440:C441)</f>
        <v>0</v>
      </c>
      <c r="D48" s="3">
        <f t="shared" ref="D48:L48" si="28">SUM(D440:D441)</f>
        <v>0</v>
      </c>
      <c r="E48" s="3">
        <f t="shared" si="28"/>
        <v>0</v>
      </c>
      <c r="F48" s="3">
        <f t="shared" si="28"/>
        <v>0</v>
      </c>
      <c r="G48" s="3">
        <f t="shared" si="28"/>
        <v>0</v>
      </c>
      <c r="H48" s="3">
        <f t="shared" si="28"/>
        <v>0</v>
      </c>
      <c r="I48" s="3">
        <f>I441</f>
        <v>0</v>
      </c>
      <c r="J48" s="3"/>
      <c r="K48" s="3"/>
      <c r="L48" s="3">
        <f t="shared" si="28"/>
        <v>0</v>
      </c>
      <c r="M48" s="3"/>
      <c r="N48" s="22">
        <f>'Olieforbrug, TJ'!M48</f>
        <v>2022</v>
      </c>
      <c r="P48" s="3"/>
    </row>
    <row r="49" spans="1:16" x14ac:dyDescent="0.25">
      <c r="A49" s="22">
        <f>'Olieforbrug, TJ'!A49</f>
        <v>2023</v>
      </c>
      <c r="C49" s="3">
        <f>SUM(C453:C454)</f>
        <v>0</v>
      </c>
      <c r="D49" s="3">
        <f t="shared" ref="D49:L49" si="29">SUM(D453:D454)</f>
        <v>0</v>
      </c>
      <c r="E49" s="3">
        <f t="shared" si="29"/>
        <v>0</v>
      </c>
      <c r="F49" s="3">
        <f t="shared" si="29"/>
        <v>0</v>
      </c>
      <c r="G49" s="3">
        <f t="shared" si="29"/>
        <v>0</v>
      </c>
      <c r="H49" s="3">
        <f t="shared" si="29"/>
        <v>0</v>
      </c>
      <c r="I49" s="3">
        <f>I454</f>
        <v>0</v>
      </c>
      <c r="J49" s="3"/>
      <c r="K49" s="3"/>
      <c r="L49" s="3">
        <f t="shared" si="29"/>
        <v>0</v>
      </c>
      <c r="M49" s="3"/>
      <c r="N49" s="22">
        <f>'Olieforbrug, TJ'!M49</f>
        <v>2023</v>
      </c>
      <c r="P49" s="3"/>
    </row>
    <row r="50" spans="1:16" x14ac:dyDescent="0.25">
      <c r="A50" s="22">
        <f>'Olieforbrug, TJ'!A50</f>
        <v>2024</v>
      </c>
      <c r="C50" s="3">
        <f>SUM(C466:C467)</f>
        <v>0</v>
      </c>
      <c r="D50" s="3">
        <f t="shared" ref="D50:L50" si="30">SUM(D466:D467)</f>
        <v>0</v>
      </c>
      <c r="E50" s="3">
        <f t="shared" si="30"/>
        <v>0</v>
      </c>
      <c r="F50" s="3">
        <f t="shared" si="30"/>
        <v>0</v>
      </c>
      <c r="G50" s="3">
        <f t="shared" si="30"/>
        <v>0</v>
      </c>
      <c r="H50" s="3">
        <f t="shared" si="30"/>
        <v>0</v>
      </c>
      <c r="I50" s="3">
        <f>I467</f>
        <v>0</v>
      </c>
      <c r="J50" s="3"/>
      <c r="K50" s="3"/>
      <c r="L50" s="3">
        <f t="shared" si="30"/>
        <v>0</v>
      </c>
      <c r="M50" s="3"/>
      <c r="N50" s="22">
        <f>'Olieforbrug, TJ'!M50</f>
        <v>2024</v>
      </c>
      <c r="P50" s="3"/>
    </row>
    <row r="51" spans="1:16" x14ac:dyDescent="0.25">
      <c r="A51" s="22">
        <f>'Olieforbrug, TJ'!A51</f>
        <v>2025</v>
      </c>
      <c r="C51" s="3">
        <f>SUM(C479:C480)</f>
        <v>0</v>
      </c>
      <c r="D51" s="3">
        <f t="shared" ref="D51:L51" si="31">SUM(D479:D480)</f>
        <v>0</v>
      </c>
      <c r="E51" s="3">
        <f t="shared" si="31"/>
        <v>0</v>
      </c>
      <c r="F51" s="3">
        <f t="shared" si="31"/>
        <v>0</v>
      </c>
      <c r="G51" s="3">
        <f t="shared" si="31"/>
        <v>0</v>
      </c>
      <c r="H51" s="3">
        <f t="shared" si="31"/>
        <v>0</v>
      </c>
      <c r="I51" s="3">
        <f>I480</f>
        <v>0</v>
      </c>
      <c r="J51" s="3"/>
      <c r="K51" s="3"/>
      <c r="L51" s="3">
        <f t="shared" si="31"/>
        <v>0</v>
      </c>
      <c r="M51" s="3"/>
      <c r="N51" s="22">
        <f>'Olieforbrug, TJ'!M51</f>
        <v>2025</v>
      </c>
      <c r="P51" s="3"/>
    </row>
    <row r="52" spans="1:16" x14ac:dyDescent="0.25">
      <c r="A52" s="22">
        <f>'Olieforbrug, TJ'!A52</f>
        <v>2026</v>
      </c>
      <c r="C52" s="3">
        <f>SUM(C492:C493)</f>
        <v>0</v>
      </c>
      <c r="D52" s="3">
        <f t="shared" ref="D52:L52" si="32">SUM(D492:D493)</f>
        <v>0</v>
      </c>
      <c r="E52" s="3">
        <f t="shared" si="32"/>
        <v>0</v>
      </c>
      <c r="F52" s="3">
        <f t="shared" si="32"/>
        <v>0</v>
      </c>
      <c r="G52" s="3">
        <f t="shared" si="32"/>
        <v>0</v>
      </c>
      <c r="H52" s="3">
        <f t="shared" si="32"/>
        <v>0</v>
      </c>
      <c r="I52" s="3">
        <f>I493</f>
        <v>0</v>
      </c>
      <c r="J52" s="3"/>
      <c r="K52" s="3"/>
      <c r="L52" s="3">
        <f t="shared" si="32"/>
        <v>0</v>
      </c>
      <c r="M52" s="3"/>
      <c r="N52" s="22">
        <f>'Olieforbrug, TJ'!M52</f>
        <v>2026</v>
      </c>
      <c r="P52" s="3"/>
    </row>
    <row r="53" spans="1:16" x14ac:dyDescent="0.25">
      <c r="A53" s="22"/>
      <c r="J53" s="3"/>
      <c r="K53" s="3"/>
      <c r="L53" s="3"/>
      <c r="M53" s="3"/>
      <c r="N53" s="22"/>
    </row>
    <row r="54" spans="1:16" ht="13.8" thickBot="1" x14ac:dyDescent="0.3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x14ac:dyDescent="0.25">
      <c r="A55" s="23" t="s">
        <v>40</v>
      </c>
      <c r="C55" s="3">
        <v>94</v>
      </c>
      <c r="D55" s="3">
        <v>0</v>
      </c>
      <c r="E55" s="3">
        <v>0</v>
      </c>
      <c r="F55" s="3">
        <v>0</v>
      </c>
      <c r="G55" s="3">
        <v>-95</v>
      </c>
      <c r="H55" s="3">
        <v>0</v>
      </c>
      <c r="I55" s="3">
        <v>3171</v>
      </c>
      <c r="L55" s="3">
        <v>0</v>
      </c>
      <c r="N55" s="26" t="s">
        <v>61</v>
      </c>
    </row>
    <row r="56" spans="1:16" x14ac:dyDescent="0.25">
      <c r="A56" s="23" t="s">
        <v>41</v>
      </c>
      <c r="C56" s="3">
        <v>4399</v>
      </c>
      <c r="D56" s="3">
        <v>0</v>
      </c>
      <c r="E56" s="3">
        <v>0</v>
      </c>
      <c r="F56" s="3">
        <v>0</v>
      </c>
      <c r="G56" s="3">
        <v>-4399</v>
      </c>
      <c r="H56" s="3">
        <v>0</v>
      </c>
      <c r="I56" s="3">
        <v>7570</v>
      </c>
      <c r="L56" s="3">
        <v>0</v>
      </c>
      <c r="N56" s="26" t="s">
        <v>62</v>
      </c>
    </row>
    <row r="57" spans="1:16" x14ac:dyDescent="0.25">
      <c r="A57" s="23" t="s">
        <v>42</v>
      </c>
      <c r="C57" s="3">
        <v>-1666</v>
      </c>
      <c r="D57" s="3">
        <v>0</v>
      </c>
      <c r="E57" s="3">
        <v>2846</v>
      </c>
      <c r="F57" s="3">
        <v>0</v>
      </c>
      <c r="G57" s="3">
        <v>4512</v>
      </c>
      <c r="H57" s="3">
        <v>0</v>
      </c>
      <c r="I57" s="3">
        <v>3058</v>
      </c>
      <c r="L57" s="3">
        <v>0</v>
      </c>
      <c r="N57" s="26" t="s">
        <v>63</v>
      </c>
    </row>
    <row r="58" spans="1:16" x14ac:dyDescent="0.25">
      <c r="A58" s="23" t="s">
        <v>43</v>
      </c>
      <c r="C58" s="3">
        <v>1143</v>
      </c>
      <c r="D58" s="3">
        <v>0</v>
      </c>
      <c r="E58" s="3">
        <v>0</v>
      </c>
      <c r="F58" s="3">
        <v>0</v>
      </c>
      <c r="G58" s="3">
        <v>-246</v>
      </c>
      <c r="H58" s="3">
        <v>0</v>
      </c>
      <c r="I58" s="3">
        <v>3304</v>
      </c>
      <c r="L58" s="3">
        <v>0</v>
      </c>
      <c r="N58" s="26" t="s">
        <v>64</v>
      </c>
    </row>
    <row r="59" spans="1:16" x14ac:dyDescent="0.25">
      <c r="A59" s="23"/>
      <c r="L59" s="3"/>
    </row>
    <row r="60" spans="1:16" x14ac:dyDescent="0.25">
      <c r="A60" s="23" t="s">
        <v>44</v>
      </c>
      <c r="C60" s="3">
        <v>856</v>
      </c>
      <c r="D60" s="3">
        <v>0</v>
      </c>
      <c r="E60" s="3">
        <v>0</v>
      </c>
      <c r="F60" s="3">
        <v>0</v>
      </c>
      <c r="G60" s="3">
        <v>-171</v>
      </c>
      <c r="H60" s="3">
        <v>0</v>
      </c>
      <c r="I60" s="3">
        <v>3475</v>
      </c>
      <c r="L60" s="3">
        <v>0</v>
      </c>
      <c r="N60" s="26" t="s">
        <v>81</v>
      </c>
    </row>
    <row r="61" spans="1:16" x14ac:dyDescent="0.25">
      <c r="A61" s="23" t="s">
        <v>45</v>
      </c>
      <c r="C61" s="3">
        <v>499</v>
      </c>
      <c r="D61" s="3">
        <v>0</v>
      </c>
      <c r="E61" s="3">
        <v>0</v>
      </c>
      <c r="F61" s="3">
        <v>0</v>
      </c>
      <c r="G61" s="3">
        <v>-1022</v>
      </c>
      <c r="H61" s="3">
        <v>0</v>
      </c>
      <c r="I61" s="3">
        <v>4497</v>
      </c>
      <c r="L61" s="3">
        <v>0</v>
      </c>
      <c r="N61" s="26" t="s">
        <v>82</v>
      </c>
    </row>
    <row r="62" spans="1:16" x14ac:dyDescent="0.25">
      <c r="A62" s="23" t="s">
        <v>46</v>
      </c>
      <c r="C62" s="3">
        <v>5859</v>
      </c>
      <c r="D62" s="3">
        <v>0</v>
      </c>
      <c r="E62" s="3">
        <v>6701</v>
      </c>
      <c r="F62" s="3">
        <v>0</v>
      </c>
      <c r="G62" s="3">
        <v>843</v>
      </c>
      <c r="H62" s="3">
        <v>0</v>
      </c>
      <c r="I62" s="3">
        <v>3654</v>
      </c>
      <c r="L62" s="3">
        <v>0</v>
      </c>
      <c r="N62" s="26" t="s">
        <v>83</v>
      </c>
    </row>
    <row r="63" spans="1:16" x14ac:dyDescent="0.25">
      <c r="A63" s="23" t="s">
        <v>47</v>
      </c>
      <c r="C63" s="3">
        <v>5677</v>
      </c>
      <c r="D63" s="3">
        <v>0</v>
      </c>
      <c r="E63" s="3">
        <v>0</v>
      </c>
      <c r="F63" s="3">
        <v>0</v>
      </c>
      <c r="G63" s="3">
        <v>-743</v>
      </c>
      <c r="H63" s="3">
        <v>4933</v>
      </c>
      <c r="I63" s="3">
        <v>4397</v>
      </c>
      <c r="L63" s="3">
        <v>219.51849999999999</v>
      </c>
      <c r="N63" s="26" t="s">
        <v>84</v>
      </c>
    </row>
    <row r="64" spans="1:16" x14ac:dyDescent="0.25">
      <c r="A64" s="23"/>
      <c r="L64" s="3"/>
    </row>
    <row r="65" spans="1:14" x14ac:dyDescent="0.25">
      <c r="A65" s="23" t="s">
        <v>48</v>
      </c>
      <c r="C65" s="3">
        <v>9016</v>
      </c>
      <c r="D65" s="3">
        <v>0</v>
      </c>
      <c r="E65" s="3">
        <v>8858</v>
      </c>
      <c r="F65" s="3">
        <v>0</v>
      </c>
      <c r="G65" s="3">
        <v>-158</v>
      </c>
      <c r="H65" s="3">
        <v>0</v>
      </c>
      <c r="I65" s="3">
        <v>4555</v>
      </c>
      <c r="L65" s="3">
        <v>0</v>
      </c>
      <c r="N65" s="26" t="s">
        <v>85</v>
      </c>
    </row>
    <row r="66" spans="1:14" x14ac:dyDescent="0.25">
      <c r="A66" s="23" t="s">
        <v>49</v>
      </c>
      <c r="C66" s="3">
        <v>10706</v>
      </c>
      <c r="D66" s="3">
        <v>0</v>
      </c>
      <c r="E66" s="3">
        <v>7204</v>
      </c>
      <c r="F66" s="3">
        <v>0</v>
      </c>
      <c r="G66" s="3">
        <v>-3502</v>
      </c>
      <c r="H66" s="3">
        <v>0</v>
      </c>
      <c r="I66" s="3">
        <v>8057</v>
      </c>
      <c r="L66" s="3">
        <v>0</v>
      </c>
      <c r="N66" s="26" t="s">
        <v>86</v>
      </c>
    </row>
    <row r="67" spans="1:14" x14ac:dyDescent="0.25">
      <c r="A67" s="23" t="s">
        <v>50</v>
      </c>
      <c r="C67" s="3">
        <v>9725</v>
      </c>
      <c r="D67" s="3">
        <v>0</v>
      </c>
      <c r="E67" s="3">
        <v>9099</v>
      </c>
      <c r="F67" s="3">
        <v>0</v>
      </c>
      <c r="G67" s="3">
        <v>-688</v>
      </c>
      <c r="H67" s="3">
        <v>0</v>
      </c>
      <c r="I67" s="3">
        <v>8745</v>
      </c>
      <c r="L67" s="3">
        <v>0</v>
      </c>
      <c r="N67" s="26" t="s">
        <v>87</v>
      </c>
    </row>
    <row r="68" spans="1:14" x14ac:dyDescent="0.25">
      <c r="A68" s="23" t="s">
        <v>51</v>
      </c>
      <c r="C68" s="3">
        <v>10788</v>
      </c>
      <c r="D68" s="3">
        <v>0</v>
      </c>
      <c r="E68" s="3">
        <v>17337</v>
      </c>
      <c r="F68" s="3">
        <v>0</v>
      </c>
      <c r="G68" s="3">
        <v>6551</v>
      </c>
      <c r="H68" s="3">
        <v>0</v>
      </c>
      <c r="I68" s="3">
        <v>2194</v>
      </c>
      <c r="L68" s="3">
        <v>0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21359</v>
      </c>
      <c r="D70" s="3">
        <v>0</v>
      </c>
      <c r="E70" s="3">
        <v>5058</v>
      </c>
      <c r="F70" s="3">
        <v>0</v>
      </c>
      <c r="G70" s="3">
        <v>-16241</v>
      </c>
      <c r="H70" s="3">
        <v>0</v>
      </c>
      <c r="I70" s="3">
        <v>18435</v>
      </c>
      <c r="L70" s="3">
        <v>0</v>
      </c>
      <c r="N70" s="26" t="s">
        <v>89</v>
      </c>
    </row>
    <row r="71" spans="1:14" x14ac:dyDescent="0.25">
      <c r="A71" s="23" t="s">
        <v>53</v>
      </c>
      <c r="C71" s="3">
        <v>5138</v>
      </c>
      <c r="D71" s="3">
        <v>0</v>
      </c>
      <c r="E71" s="3">
        <v>0</v>
      </c>
      <c r="F71" s="3">
        <v>0</v>
      </c>
      <c r="G71" s="3">
        <v>-5138</v>
      </c>
      <c r="H71" s="3">
        <v>0</v>
      </c>
      <c r="I71" s="3">
        <v>23573</v>
      </c>
      <c r="L71" s="3">
        <v>0</v>
      </c>
      <c r="N71" s="26" t="s">
        <v>90</v>
      </c>
    </row>
    <row r="72" spans="1:14" x14ac:dyDescent="0.25">
      <c r="A72" s="23" t="s">
        <v>54</v>
      </c>
      <c r="C72" s="3">
        <v>-1706</v>
      </c>
      <c r="D72" s="3">
        <v>0</v>
      </c>
      <c r="E72" s="3">
        <v>0</v>
      </c>
      <c r="F72" s="3">
        <v>0</v>
      </c>
      <c r="G72" s="3">
        <v>22465</v>
      </c>
      <c r="H72" s="3">
        <v>0</v>
      </c>
      <c r="I72" s="3">
        <v>1108</v>
      </c>
      <c r="L72" s="3">
        <v>0</v>
      </c>
      <c r="N72" s="26" t="s">
        <v>91</v>
      </c>
    </row>
    <row r="73" spans="1:14" x14ac:dyDescent="0.25">
      <c r="A73" s="23" t="s">
        <v>55</v>
      </c>
      <c r="C73" s="3">
        <v>2520</v>
      </c>
      <c r="D73" s="3">
        <v>0</v>
      </c>
      <c r="E73" s="3">
        <v>0</v>
      </c>
      <c r="F73" s="3">
        <v>0</v>
      </c>
      <c r="G73" s="3">
        <v>-2466</v>
      </c>
      <c r="H73" s="3">
        <v>0</v>
      </c>
      <c r="I73" s="3">
        <v>3574</v>
      </c>
      <c r="L73" s="3">
        <v>0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-99</v>
      </c>
      <c r="D75" s="3">
        <v>0</v>
      </c>
      <c r="E75" s="3">
        <v>2676</v>
      </c>
      <c r="F75" s="3">
        <v>0</v>
      </c>
      <c r="G75" s="3">
        <v>2775</v>
      </c>
      <c r="H75" s="3">
        <v>0</v>
      </c>
      <c r="I75" s="3">
        <v>799</v>
      </c>
      <c r="L75" s="3">
        <v>0</v>
      </c>
      <c r="N75" s="26" t="s">
        <v>93</v>
      </c>
    </row>
    <row r="76" spans="1:14" x14ac:dyDescent="0.25">
      <c r="A76" s="23" t="s">
        <v>57</v>
      </c>
      <c r="C76" s="3">
        <v>5223</v>
      </c>
      <c r="D76" s="3">
        <v>0</v>
      </c>
      <c r="E76" s="3">
        <v>4876</v>
      </c>
      <c r="F76" s="3">
        <v>0</v>
      </c>
      <c r="G76" s="3">
        <v>-347</v>
      </c>
      <c r="H76" s="3">
        <v>0</v>
      </c>
      <c r="I76" s="3">
        <v>1146</v>
      </c>
      <c r="L76" s="3">
        <v>0</v>
      </c>
      <c r="N76" s="26" t="s">
        <v>94</v>
      </c>
    </row>
    <row r="77" spans="1:14" x14ac:dyDescent="0.25">
      <c r="A77" s="23" t="s">
        <v>58</v>
      </c>
      <c r="C77" s="3">
        <v>1874</v>
      </c>
      <c r="D77" s="3">
        <v>0</v>
      </c>
      <c r="E77" s="3">
        <v>0</v>
      </c>
      <c r="F77" s="3">
        <v>0</v>
      </c>
      <c r="G77" s="3">
        <v>-1874</v>
      </c>
      <c r="H77" s="3">
        <v>0</v>
      </c>
      <c r="I77" s="3">
        <v>3020</v>
      </c>
      <c r="L77" s="3">
        <v>0</v>
      </c>
      <c r="N77" s="26" t="s">
        <v>95</v>
      </c>
    </row>
    <row r="78" spans="1:14" x14ac:dyDescent="0.25">
      <c r="A78" s="23" t="s">
        <v>96</v>
      </c>
      <c r="C78" s="3">
        <v>4828</v>
      </c>
      <c r="D78" s="3">
        <v>0</v>
      </c>
      <c r="E78" s="3">
        <v>3177</v>
      </c>
      <c r="F78" s="3">
        <v>0</v>
      </c>
      <c r="G78" s="3">
        <v>-1651</v>
      </c>
      <c r="H78" s="3">
        <v>0</v>
      </c>
      <c r="I78" s="3">
        <v>4671</v>
      </c>
      <c r="L78" s="3">
        <v>0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5967</v>
      </c>
      <c r="D80" s="3">
        <v>0</v>
      </c>
      <c r="E80" s="3">
        <v>8063</v>
      </c>
      <c r="F80" s="3">
        <v>0</v>
      </c>
      <c r="G80" s="3">
        <v>2096</v>
      </c>
      <c r="H80" s="3">
        <v>0</v>
      </c>
      <c r="I80" s="3">
        <v>2575</v>
      </c>
      <c r="L80" s="3">
        <v>0</v>
      </c>
      <c r="N80" s="26" t="s">
        <v>99</v>
      </c>
    </row>
    <row r="81" spans="1:14" x14ac:dyDescent="0.25">
      <c r="A81" s="32" t="s">
        <v>114</v>
      </c>
      <c r="C81" s="3">
        <v>9336</v>
      </c>
      <c r="D81" s="3">
        <v>0</v>
      </c>
      <c r="E81" s="3">
        <v>9693</v>
      </c>
      <c r="F81" s="3">
        <v>0</v>
      </c>
      <c r="G81" s="3">
        <v>357</v>
      </c>
      <c r="H81" s="3">
        <v>0</v>
      </c>
      <c r="I81" s="3">
        <v>2218</v>
      </c>
      <c r="J81" s="3"/>
      <c r="K81" s="3"/>
      <c r="L81" s="3">
        <v>0</v>
      </c>
      <c r="N81" s="26" t="s">
        <v>126</v>
      </c>
    </row>
    <row r="82" spans="1:14" ht="12.75" customHeight="1" x14ac:dyDescent="0.25">
      <c r="A82" s="32" t="s">
        <v>127</v>
      </c>
      <c r="C82" s="3">
        <v>-459</v>
      </c>
      <c r="D82" s="3">
        <v>0</v>
      </c>
      <c r="E82" s="3">
        <v>741</v>
      </c>
      <c r="F82" s="3">
        <v>0</v>
      </c>
      <c r="G82" s="3">
        <v>1201</v>
      </c>
      <c r="H82" s="3">
        <v>0</v>
      </c>
      <c r="I82" s="3">
        <v>1017</v>
      </c>
      <c r="J82" s="3"/>
      <c r="K82" s="3"/>
      <c r="L82" s="3">
        <v>0</v>
      </c>
      <c r="N82" s="26" t="s">
        <v>128</v>
      </c>
    </row>
    <row r="83" spans="1:14" ht="12.75" customHeight="1" x14ac:dyDescent="0.25">
      <c r="A83" s="32" t="s">
        <v>132</v>
      </c>
      <c r="C83" s="3">
        <v>25664</v>
      </c>
      <c r="D83" s="3">
        <v>0</v>
      </c>
      <c r="E83" s="3">
        <v>20169</v>
      </c>
      <c r="F83" s="3">
        <v>0</v>
      </c>
      <c r="G83" s="3">
        <v>-5494</v>
      </c>
      <c r="H83" s="3">
        <v>0</v>
      </c>
      <c r="I83" s="3">
        <v>6511</v>
      </c>
      <c r="J83" s="3"/>
      <c r="K83" s="3"/>
      <c r="L83" s="3">
        <v>0</v>
      </c>
      <c r="N83" s="26" t="s">
        <v>133</v>
      </c>
    </row>
    <row r="84" spans="1:14" ht="12.75" customHeight="1" x14ac:dyDescent="0.25">
      <c r="A84" s="32"/>
      <c r="J84" s="3"/>
      <c r="K84" s="3"/>
      <c r="L84" s="3"/>
      <c r="N84" s="26"/>
    </row>
    <row r="85" spans="1:14" ht="12.75" customHeight="1" x14ac:dyDescent="0.25">
      <c r="A85" s="32" t="s">
        <v>134</v>
      </c>
      <c r="C85" s="3">
        <v>0</v>
      </c>
      <c r="D85" s="3">
        <v>0</v>
      </c>
      <c r="E85" s="3">
        <v>0</v>
      </c>
      <c r="F85" s="3">
        <v>0</v>
      </c>
      <c r="G85" s="3">
        <v>6511</v>
      </c>
      <c r="H85" s="3">
        <v>0</v>
      </c>
      <c r="I85" s="3">
        <v>0</v>
      </c>
      <c r="J85" s="3"/>
      <c r="K85" s="3"/>
      <c r="L85" s="3">
        <v>0</v>
      </c>
      <c r="N85" s="26" t="s">
        <v>135</v>
      </c>
    </row>
    <row r="86" spans="1:14" ht="12.75" customHeight="1" x14ac:dyDescent="0.25">
      <c r="A86" s="32" t="s">
        <v>139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/>
      <c r="K86" s="3"/>
      <c r="L86" s="3">
        <v>0</v>
      </c>
      <c r="N86" s="26" t="s">
        <v>140</v>
      </c>
    </row>
    <row r="87" spans="1:14" ht="12.75" customHeight="1" x14ac:dyDescent="0.25">
      <c r="A87" s="32" t="s">
        <v>141</v>
      </c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0</v>
      </c>
      <c r="I87" s="3">
        <v>0</v>
      </c>
      <c r="J87" s="3"/>
      <c r="K87" s="3"/>
      <c r="L87" s="3">
        <v>0</v>
      </c>
      <c r="N87" s="26" t="s">
        <v>142</v>
      </c>
    </row>
    <row r="88" spans="1:14" ht="12.75" customHeight="1" x14ac:dyDescent="0.25">
      <c r="A88" s="32" t="s">
        <v>151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/>
      <c r="K88" s="3"/>
      <c r="L88" s="3">
        <v>0</v>
      </c>
      <c r="N88" s="26" t="s">
        <v>152</v>
      </c>
    </row>
    <row r="89" spans="1:14" ht="12.75" customHeight="1" x14ac:dyDescent="0.25">
      <c r="A89" s="32"/>
      <c r="J89" s="3"/>
      <c r="K89" s="3"/>
      <c r="L89" s="3"/>
      <c r="N89" s="26"/>
    </row>
    <row r="90" spans="1:14" ht="12.75" customHeight="1" x14ac:dyDescent="0.25">
      <c r="A90" s="32" t="s">
        <v>156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/>
      <c r="K90" s="3"/>
      <c r="L90" s="3">
        <v>0</v>
      </c>
      <c r="N90" s="26" t="s">
        <v>157</v>
      </c>
    </row>
    <row r="91" spans="1:14" ht="12.75" customHeight="1" x14ac:dyDescent="0.25">
      <c r="A91" s="32" t="s">
        <v>159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0</v>
      </c>
      <c r="I91" s="3">
        <v>0</v>
      </c>
      <c r="J91" s="3"/>
      <c r="K91" s="3"/>
      <c r="L91" s="3">
        <v>0</v>
      </c>
      <c r="N91" s="26" t="s">
        <v>160</v>
      </c>
    </row>
    <row r="92" spans="1:14" ht="12.75" customHeight="1" x14ac:dyDescent="0.25">
      <c r="A92" s="32" t="s">
        <v>161</v>
      </c>
      <c r="C92" s="3">
        <v>0</v>
      </c>
      <c r="D92" s="3">
        <v>0</v>
      </c>
      <c r="E92" s="3">
        <v>0</v>
      </c>
      <c r="F92" s="3">
        <v>0</v>
      </c>
      <c r="G92" s="3">
        <v>0</v>
      </c>
      <c r="H92" s="3">
        <v>0</v>
      </c>
      <c r="I92" s="3">
        <v>0</v>
      </c>
      <c r="J92" s="3"/>
      <c r="K92" s="3"/>
      <c r="L92" s="3">
        <v>0</v>
      </c>
      <c r="N92" s="26" t="s">
        <v>162</v>
      </c>
    </row>
    <row r="93" spans="1:14" ht="12.75" customHeight="1" x14ac:dyDescent="0.25">
      <c r="A93" s="32" t="s">
        <v>163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/>
      <c r="K93" s="3"/>
      <c r="L93" s="3">
        <v>0</v>
      </c>
      <c r="N93" s="26" t="s">
        <v>164</v>
      </c>
    </row>
    <row r="94" spans="1:14" ht="12.75" customHeight="1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/>
      <c r="K95" s="3"/>
      <c r="L95" s="3">
        <v>0</v>
      </c>
      <c r="M95" s="3"/>
      <c r="N95" s="26" t="s">
        <v>166</v>
      </c>
    </row>
    <row r="96" spans="1:14" x14ac:dyDescent="0.25">
      <c r="A96" s="32" t="s">
        <v>167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/>
      <c r="K96" s="3"/>
      <c r="L96" s="3">
        <v>0</v>
      </c>
      <c r="M96" s="3"/>
      <c r="N96" s="26" t="s">
        <v>168</v>
      </c>
    </row>
    <row r="97" spans="1:14" x14ac:dyDescent="0.25">
      <c r="A97" s="32" t="s">
        <v>169</v>
      </c>
      <c r="C97" s="3">
        <v>0</v>
      </c>
      <c r="D97" s="3">
        <v>0</v>
      </c>
      <c r="E97" s="3">
        <v>0</v>
      </c>
      <c r="F97" s="3">
        <v>0</v>
      </c>
      <c r="G97" s="3">
        <v>0</v>
      </c>
      <c r="H97" s="3">
        <v>0</v>
      </c>
      <c r="I97" s="3">
        <v>0</v>
      </c>
      <c r="J97" s="3"/>
      <c r="K97" s="3"/>
      <c r="L97" s="3">
        <v>0</v>
      </c>
      <c r="M97" s="3"/>
      <c r="N97" s="26" t="s">
        <v>170</v>
      </c>
    </row>
    <row r="98" spans="1:14" x14ac:dyDescent="0.25">
      <c r="A98" s="32" t="s">
        <v>171</v>
      </c>
      <c r="C98" s="3">
        <v>0</v>
      </c>
      <c r="D98" s="3">
        <v>0</v>
      </c>
      <c r="E98" s="3">
        <v>0</v>
      </c>
      <c r="F98" s="3">
        <v>0</v>
      </c>
      <c r="G98" s="3">
        <v>0</v>
      </c>
      <c r="H98" s="3">
        <v>0</v>
      </c>
      <c r="I98" s="3">
        <v>0</v>
      </c>
      <c r="J98" s="3"/>
      <c r="L98" s="3">
        <v>0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3">SUM(C336:C338)</f>
        <v>0</v>
      </c>
      <c r="D100" s="3">
        <f t="shared" si="33"/>
        <v>0</v>
      </c>
      <c r="E100" s="3">
        <f t="shared" si="33"/>
        <v>0</v>
      </c>
      <c r="F100" s="3">
        <f t="shared" si="33"/>
        <v>0</v>
      </c>
      <c r="G100" s="3">
        <f t="shared" si="33"/>
        <v>0</v>
      </c>
      <c r="H100" s="3">
        <f t="shared" si="33"/>
        <v>0</v>
      </c>
      <c r="I100" s="3">
        <f>I338</f>
        <v>0</v>
      </c>
      <c r="J100" s="3"/>
      <c r="K100" s="3"/>
      <c r="L100" s="3">
        <f>SUM(L336:L338)</f>
        <v>0</v>
      </c>
      <c r="N100" s="26" t="s">
        <v>174</v>
      </c>
    </row>
    <row r="101" spans="1:14" x14ac:dyDescent="0.25">
      <c r="A101" s="32" t="s">
        <v>175</v>
      </c>
      <c r="C101" s="3">
        <f t="shared" ref="C101:H101" si="34">SUM(C339:C341)</f>
        <v>0</v>
      </c>
      <c r="D101" s="3">
        <f t="shared" si="34"/>
        <v>0</v>
      </c>
      <c r="E101" s="3">
        <f t="shared" si="34"/>
        <v>0</v>
      </c>
      <c r="F101" s="3">
        <f t="shared" si="34"/>
        <v>0</v>
      </c>
      <c r="G101" s="3">
        <f t="shared" si="34"/>
        <v>0</v>
      </c>
      <c r="H101" s="3">
        <f t="shared" si="34"/>
        <v>0</v>
      </c>
      <c r="I101" s="3">
        <f>I341</f>
        <v>0</v>
      </c>
      <c r="J101" s="3"/>
      <c r="L101" s="3">
        <f>SUM(L339:L341)</f>
        <v>0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5">SUM(C342:C344)</f>
        <v>0</v>
      </c>
      <c r="D102" s="3">
        <f t="shared" si="35"/>
        <v>0</v>
      </c>
      <c r="E102" s="3">
        <f t="shared" si="35"/>
        <v>0</v>
      </c>
      <c r="F102" s="3">
        <f t="shared" si="35"/>
        <v>0</v>
      </c>
      <c r="G102" s="3">
        <f t="shared" si="35"/>
        <v>0</v>
      </c>
      <c r="H102" s="3">
        <f t="shared" si="35"/>
        <v>0</v>
      </c>
      <c r="I102" s="3">
        <f>I344</f>
        <v>0</v>
      </c>
      <c r="J102" s="3"/>
      <c r="L102" s="3">
        <f>SUM(L342:L344)</f>
        <v>0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6">SUM(C345:C347)</f>
        <v>0</v>
      </c>
      <c r="D103" s="3">
        <f t="shared" si="36"/>
        <v>0</v>
      </c>
      <c r="E103" s="3">
        <f t="shared" si="36"/>
        <v>0</v>
      </c>
      <c r="F103" s="3">
        <f t="shared" si="36"/>
        <v>0</v>
      </c>
      <c r="G103" s="3">
        <f t="shared" si="36"/>
        <v>0</v>
      </c>
      <c r="H103" s="3">
        <f t="shared" si="36"/>
        <v>0</v>
      </c>
      <c r="I103" s="3">
        <f>I347</f>
        <v>0</v>
      </c>
      <c r="J103" s="3"/>
      <c r="L103" s="3">
        <f>SUM(L345:L347)</f>
        <v>0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7">SUM(C349:C351)</f>
        <v>0</v>
      </c>
      <c r="D105" s="3">
        <f t="shared" si="37"/>
        <v>0</v>
      </c>
      <c r="E105" s="3">
        <f t="shared" si="37"/>
        <v>0</v>
      </c>
      <c r="F105" s="3">
        <f t="shared" si="37"/>
        <v>0</v>
      </c>
      <c r="G105" s="3">
        <f t="shared" si="37"/>
        <v>0</v>
      </c>
      <c r="H105" s="3">
        <f t="shared" si="37"/>
        <v>0</v>
      </c>
      <c r="I105" s="3">
        <f>I351</f>
        <v>0</v>
      </c>
      <c r="J105" s="65"/>
      <c r="L105" s="3">
        <f>SUM(L349:L351)</f>
        <v>0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8">SUM(C352:C354)</f>
        <v>0</v>
      </c>
      <c r="D106" s="3">
        <f t="shared" si="38"/>
        <v>0</v>
      </c>
      <c r="E106" s="3">
        <f t="shared" si="38"/>
        <v>0</v>
      </c>
      <c r="F106" s="3">
        <f t="shared" si="38"/>
        <v>0</v>
      </c>
      <c r="G106" s="3">
        <f t="shared" si="38"/>
        <v>0</v>
      </c>
      <c r="H106" s="3">
        <f t="shared" si="38"/>
        <v>0</v>
      </c>
      <c r="I106" s="3">
        <f>I354</f>
        <v>0</v>
      </c>
      <c r="J106" s="65"/>
      <c r="L106" s="3">
        <f>SUM(L352:L354)</f>
        <v>0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39">SUM(C355:C357)</f>
        <v>0</v>
      </c>
      <c r="D107" s="3">
        <f t="shared" si="39"/>
        <v>0</v>
      </c>
      <c r="E107" s="3">
        <f t="shared" si="39"/>
        <v>0</v>
      </c>
      <c r="F107" s="3">
        <f t="shared" si="39"/>
        <v>0</v>
      </c>
      <c r="G107" s="3">
        <f t="shared" si="39"/>
        <v>0</v>
      </c>
      <c r="H107" s="3">
        <f t="shared" si="39"/>
        <v>0</v>
      </c>
      <c r="I107" s="3">
        <f>I357</f>
        <v>0</v>
      </c>
      <c r="J107" s="65"/>
      <c r="L107" s="3">
        <f>SUM(L355:L357)</f>
        <v>0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0">SUM(C358:C360)</f>
        <v>0</v>
      </c>
      <c r="D108" s="3">
        <f t="shared" si="40"/>
        <v>0</v>
      </c>
      <c r="E108" s="3">
        <f t="shared" si="40"/>
        <v>0</v>
      </c>
      <c r="F108" s="3">
        <f t="shared" si="40"/>
        <v>0</v>
      </c>
      <c r="G108" s="3">
        <f t="shared" si="40"/>
        <v>0</v>
      </c>
      <c r="H108" s="3">
        <f t="shared" si="40"/>
        <v>0</v>
      </c>
      <c r="I108" s="3">
        <f>I360</f>
        <v>0</v>
      </c>
      <c r="J108" s="65"/>
      <c r="L108" s="3">
        <f>SUM(L358:L360)</f>
        <v>0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0</v>
      </c>
      <c r="D110" s="3">
        <f t="shared" ref="D110:L110" si="41">SUM(D362:D364)</f>
        <v>0</v>
      </c>
      <c r="E110" s="3">
        <f t="shared" si="41"/>
        <v>0</v>
      </c>
      <c r="F110" s="3">
        <f t="shared" si="41"/>
        <v>0</v>
      </c>
      <c r="G110" s="3">
        <f t="shared" si="41"/>
        <v>0</v>
      </c>
      <c r="H110" s="3">
        <f t="shared" si="41"/>
        <v>0</v>
      </c>
      <c r="I110" s="3">
        <f>I364</f>
        <v>0</v>
      </c>
      <c r="J110" s="3"/>
      <c r="K110" s="3"/>
      <c r="L110" s="3">
        <f t="shared" si="41"/>
        <v>0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2">SUM(C365:C367)</f>
        <v>0</v>
      </c>
      <c r="D111" s="3">
        <f t="shared" si="42"/>
        <v>0</v>
      </c>
      <c r="E111" s="3">
        <f t="shared" si="42"/>
        <v>0</v>
      </c>
      <c r="F111" s="3">
        <f t="shared" si="42"/>
        <v>0</v>
      </c>
      <c r="G111" s="3">
        <f t="shared" si="42"/>
        <v>0</v>
      </c>
      <c r="H111" s="3">
        <f t="shared" si="42"/>
        <v>0</v>
      </c>
      <c r="I111" s="3">
        <f>I367</f>
        <v>0</v>
      </c>
      <c r="J111" s="3"/>
      <c r="K111" s="3"/>
      <c r="L111" s="3">
        <f>SUM(L365:L367)</f>
        <v>0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 t="shared" ref="C112:H112" si="43">SUM(C368:C370)</f>
        <v>0</v>
      </c>
      <c r="D112" s="3">
        <f t="shared" si="43"/>
        <v>0</v>
      </c>
      <c r="E112" s="3">
        <f t="shared" si="43"/>
        <v>0</v>
      </c>
      <c r="F112" s="3">
        <f t="shared" si="43"/>
        <v>0</v>
      </c>
      <c r="G112" s="3">
        <f t="shared" si="43"/>
        <v>0</v>
      </c>
      <c r="H112" s="3">
        <f t="shared" si="43"/>
        <v>0</v>
      </c>
      <c r="I112" s="3">
        <f>I370</f>
        <v>0</v>
      </c>
      <c r="J112" s="65"/>
      <c r="L112" s="3">
        <f>SUM(L368:L370)</f>
        <v>0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0</v>
      </c>
      <c r="D113" s="3">
        <f t="shared" ref="D113:L113" si="44">SUM(D371:D373)</f>
        <v>0</v>
      </c>
      <c r="E113" s="3">
        <f t="shared" si="44"/>
        <v>0</v>
      </c>
      <c r="F113" s="3">
        <f t="shared" si="44"/>
        <v>0</v>
      </c>
      <c r="G113" s="3">
        <f t="shared" si="44"/>
        <v>0</v>
      </c>
      <c r="H113" s="3">
        <f t="shared" si="44"/>
        <v>0</v>
      </c>
      <c r="I113" s="3">
        <f t="shared" si="44"/>
        <v>0</v>
      </c>
      <c r="J113" s="3"/>
      <c r="K113" s="3"/>
      <c r="L113" s="3">
        <f t="shared" si="44"/>
        <v>0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5">SUM(C375:C377)</f>
        <v>0</v>
      </c>
      <c r="D115" s="3">
        <f t="shared" si="45"/>
        <v>0</v>
      </c>
      <c r="E115" s="3">
        <f t="shared" si="45"/>
        <v>0</v>
      </c>
      <c r="F115" s="3">
        <f t="shared" si="45"/>
        <v>0</v>
      </c>
      <c r="G115" s="3">
        <f t="shared" si="45"/>
        <v>0</v>
      </c>
      <c r="H115" s="3">
        <f t="shared" si="45"/>
        <v>0</v>
      </c>
      <c r="I115" s="3">
        <f>I377</f>
        <v>0</v>
      </c>
      <c r="J115" s="3"/>
      <c r="K115" s="3"/>
      <c r="L115" s="3">
        <f>SUM(L375:L377)</f>
        <v>0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6">SUM(C378:C380)</f>
        <v>0</v>
      </c>
      <c r="D116" s="3">
        <f t="shared" si="46"/>
        <v>0</v>
      </c>
      <c r="E116" s="3">
        <f t="shared" si="46"/>
        <v>0</v>
      </c>
      <c r="F116" s="3">
        <f t="shared" si="46"/>
        <v>0</v>
      </c>
      <c r="G116" s="3">
        <f t="shared" si="46"/>
        <v>0</v>
      </c>
      <c r="H116" s="3">
        <f t="shared" si="46"/>
        <v>0</v>
      </c>
      <c r="I116" s="3">
        <f>I380</f>
        <v>0</v>
      </c>
      <c r="J116" s="3"/>
      <c r="K116" s="3"/>
      <c r="L116" s="3">
        <f>SUM(L378:L380)</f>
        <v>0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0</v>
      </c>
      <c r="D117" s="3">
        <f t="shared" ref="D117:L117" si="47">SUM(D381:D383)</f>
        <v>0</v>
      </c>
      <c r="E117" s="3">
        <f t="shared" si="47"/>
        <v>0</v>
      </c>
      <c r="F117" s="3">
        <f t="shared" si="47"/>
        <v>0</v>
      </c>
      <c r="G117" s="3">
        <f t="shared" si="47"/>
        <v>0</v>
      </c>
      <c r="H117" s="3">
        <f t="shared" si="47"/>
        <v>0</v>
      </c>
      <c r="I117" s="3">
        <f>I383</f>
        <v>0</v>
      </c>
      <c r="J117" s="3"/>
      <c r="K117" s="3"/>
      <c r="L117" s="3">
        <f t="shared" si="47"/>
        <v>0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8">SUM(C384:C386)</f>
        <v>0</v>
      </c>
      <c r="D118" s="3">
        <f t="shared" si="48"/>
        <v>0</v>
      </c>
      <c r="E118" s="3">
        <f t="shared" si="48"/>
        <v>0</v>
      </c>
      <c r="F118" s="3">
        <f t="shared" si="48"/>
        <v>0</v>
      </c>
      <c r="G118" s="3">
        <f t="shared" si="48"/>
        <v>0</v>
      </c>
      <c r="H118" s="3">
        <f t="shared" si="48"/>
        <v>0</v>
      </c>
      <c r="I118" s="3">
        <f>I386</f>
        <v>0</v>
      </c>
      <c r="J118" s="3"/>
      <c r="K118" s="3"/>
      <c r="L118" s="3">
        <f>SUM(L384:L386)</f>
        <v>0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49">SUM(C388:C390)</f>
        <v>0</v>
      </c>
      <c r="D120" s="3">
        <f t="shared" si="49"/>
        <v>0</v>
      </c>
      <c r="E120" s="3">
        <f t="shared" si="49"/>
        <v>0</v>
      </c>
      <c r="F120" s="3">
        <f t="shared" si="49"/>
        <v>0</v>
      </c>
      <c r="G120" s="3">
        <f t="shared" si="49"/>
        <v>0</v>
      </c>
      <c r="H120" s="3">
        <f t="shared" si="49"/>
        <v>0</v>
      </c>
      <c r="I120" s="3">
        <f>SUM(I390)</f>
        <v>0</v>
      </c>
      <c r="J120" s="3"/>
      <c r="L120" s="3">
        <f>SUM(L388:L390)</f>
        <v>0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0</v>
      </c>
      <c r="D121" s="3">
        <f t="shared" ref="D121:L121" si="50">SUM(D391:D393)</f>
        <v>0</v>
      </c>
      <c r="E121" s="3">
        <f t="shared" si="50"/>
        <v>0</v>
      </c>
      <c r="F121" s="3">
        <f t="shared" si="50"/>
        <v>0</v>
      </c>
      <c r="G121" s="3">
        <f t="shared" si="50"/>
        <v>0</v>
      </c>
      <c r="H121" s="3">
        <f t="shared" si="50"/>
        <v>0</v>
      </c>
      <c r="I121" s="3">
        <f>I393</f>
        <v>0</v>
      </c>
      <c r="J121" s="3"/>
      <c r="K121" s="3"/>
      <c r="L121" s="3">
        <f t="shared" si="50"/>
        <v>0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1">SUM(C394:C396)</f>
        <v>0</v>
      </c>
      <c r="D122" s="3">
        <f t="shared" si="51"/>
        <v>0</v>
      </c>
      <c r="E122" s="3">
        <f t="shared" si="51"/>
        <v>0</v>
      </c>
      <c r="F122" s="3">
        <f t="shared" si="51"/>
        <v>0</v>
      </c>
      <c r="G122" s="3">
        <f t="shared" si="51"/>
        <v>0</v>
      </c>
      <c r="H122" s="3">
        <f t="shared" si="51"/>
        <v>0</v>
      </c>
      <c r="I122" s="3">
        <f>I396</f>
        <v>0</v>
      </c>
      <c r="J122" s="3"/>
      <c r="L122" s="3">
        <f>SUM(L394:L396)</f>
        <v>0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2">SUM(C397:C399)</f>
        <v>0</v>
      </c>
      <c r="D123" s="3">
        <f t="shared" si="52"/>
        <v>0</v>
      </c>
      <c r="E123" s="3">
        <f t="shared" si="52"/>
        <v>0</v>
      </c>
      <c r="F123" s="3">
        <f t="shared" si="52"/>
        <v>0</v>
      </c>
      <c r="G123" s="3">
        <f t="shared" si="52"/>
        <v>0</v>
      </c>
      <c r="H123" s="3">
        <f t="shared" si="52"/>
        <v>0</v>
      </c>
      <c r="I123" s="3">
        <f>I399</f>
        <v>0</v>
      </c>
      <c r="J123" s="3"/>
      <c r="L123" s="3">
        <f>SUM(L397:L399)</f>
        <v>0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3">SUM(C401:C403)</f>
        <v>0</v>
      </c>
      <c r="D125" s="3">
        <f t="shared" si="53"/>
        <v>0</v>
      </c>
      <c r="E125" s="3">
        <f t="shared" si="53"/>
        <v>0</v>
      </c>
      <c r="F125" s="3">
        <f t="shared" si="53"/>
        <v>0</v>
      </c>
      <c r="G125" s="3">
        <f t="shared" si="53"/>
        <v>0</v>
      </c>
      <c r="H125" s="3">
        <f t="shared" si="53"/>
        <v>0</v>
      </c>
      <c r="I125" s="3">
        <f>SUM(I403)</f>
        <v>0</v>
      </c>
      <c r="J125" s="3"/>
      <c r="L125" s="3">
        <f>SUM(L401:L403)</f>
        <v>0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4">SUM(C404:C406)</f>
        <v>0</v>
      </c>
      <c r="D126" s="3">
        <f t="shared" si="54"/>
        <v>0</v>
      </c>
      <c r="E126" s="3">
        <f t="shared" si="54"/>
        <v>0</v>
      </c>
      <c r="F126" s="3">
        <f t="shared" si="54"/>
        <v>0</v>
      </c>
      <c r="G126" s="3">
        <f t="shared" si="54"/>
        <v>0</v>
      </c>
      <c r="H126" s="3">
        <f t="shared" si="54"/>
        <v>0</v>
      </c>
      <c r="I126" s="3">
        <f>SUM(I406)</f>
        <v>0</v>
      </c>
      <c r="J126" s="3"/>
      <c r="L126" s="3">
        <f>SUM(L404:L406)</f>
        <v>0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5">SUM(C407:C409)</f>
        <v>0</v>
      </c>
      <c r="D127" s="3">
        <f t="shared" si="55"/>
        <v>0</v>
      </c>
      <c r="E127" s="3">
        <f t="shared" si="55"/>
        <v>0</v>
      </c>
      <c r="F127" s="3">
        <f t="shared" si="55"/>
        <v>0</v>
      </c>
      <c r="G127" s="3">
        <f t="shared" si="55"/>
        <v>0</v>
      </c>
      <c r="H127" s="3">
        <f t="shared" si="55"/>
        <v>0</v>
      </c>
      <c r="I127" s="3">
        <f>SUM(I409)</f>
        <v>0</v>
      </c>
      <c r="J127" s="3"/>
      <c r="K127" s="3"/>
      <c r="L127" s="3">
        <f>SUM(L407:L409)</f>
        <v>0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6">SUM(C410:C412)</f>
        <v>0</v>
      </c>
      <c r="D128" s="3">
        <f t="shared" si="56"/>
        <v>0</v>
      </c>
      <c r="E128" s="3">
        <f t="shared" si="56"/>
        <v>0</v>
      </c>
      <c r="F128" s="3">
        <f t="shared" si="56"/>
        <v>0</v>
      </c>
      <c r="G128" s="3">
        <f t="shared" si="56"/>
        <v>0</v>
      </c>
      <c r="H128" s="3">
        <f t="shared" si="56"/>
        <v>0</v>
      </c>
      <c r="I128" s="3">
        <f>SUM(I412)</f>
        <v>0</v>
      </c>
      <c r="J128" s="3"/>
      <c r="L128" s="3">
        <f>SUM(L410:L412)</f>
        <v>0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7">SUM(C414:C416)</f>
        <v>0</v>
      </c>
      <c r="D130" s="3">
        <f t="shared" si="57"/>
        <v>0</v>
      </c>
      <c r="E130" s="3">
        <f t="shared" si="57"/>
        <v>0</v>
      </c>
      <c r="F130" s="3">
        <f t="shared" si="57"/>
        <v>0</v>
      </c>
      <c r="G130" s="3">
        <f t="shared" si="57"/>
        <v>0</v>
      </c>
      <c r="H130" s="3">
        <f t="shared" si="57"/>
        <v>0</v>
      </c>
      <c r="I130" s="3">
        <f>SUM(I416)</f>
        <v>0</v>
      </c>
      <c r="J130" s="3"/>
      <c r="K130" s="3"/>
      <c r="L130" s="3">
        <f>SUM(L414:L416)</f>
        <v>0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8">SUM(C417:C419)</f>
        <v>0</v>
      </c>
      <c r="D131" s="3">
        <f t="shared" si="58"/>
        <v>0</v>
      </c>
      <c r="E131" s="3">
        <f t="shared" si="58"/>
        <v>0</v>
      </c>
      <c r="F131" s="3">
        <f t="shared" si="58"/>
        <v>0</v>
      </c>
      <c r="G131" s="3">
        <f t="shared" si="58"/>
        <v>0</v>
      </c>
      <c r="H131" s="3">
        <f t="shared" si="58"/>
        <v>0</v>
      </c>
      <c r="I131" s="3">
        <f>SUM(I419)</f>
        <v>0</v>
      </c>
      <c r="J131" s="3"/>
      <c r="L131" s="3">
        <f>SUM(L417:L419)</f>
        <v>0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59">SUM(C420:C422)</f>
        <v>0</v>
      </c>
      <c r="D132" s="3">
        <f t="shared" si="59"/>
        <v>0</v>
      </c>
      <c r="E132" s="3">
        <f t="shared" si="59"/>
        <v>0</v>
      </c>
      <c r="F132" s="3">
        <f t="shared" si="59"/>
        <v>0</v>
      </c>
      <c r="G132" s="3">
        <f t="shared" si="59"/>
        <v>0</v>
      </c>
      <c r="H132" s="3">
        <f t="shared" si="59"/>
        <v>0</v>
      </c>
      <c r="I132" s="3">
        <f>SUM(I422)</f>
        <v>0</v>
      </c>
      <c r="J132" s="3"/>
      <c r="K132" s="3"/>
      <c r="L132" s="3">
        <f>SUM(L420:L422)</f>
        <v>0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0">SUM(C423:C425)</f>
        <v>0</v>
      </c>
      <c r="D133" s="3">
        <f t="shared" si="60"/>
        <v>0</v>
      </c>
      <c r="E133" s="3">
        <f t="shared" si="60"/>
        <v>0</v>
      </c>
      <c r="F133" s="3">
        <f t="shared" si="60"/>
        <v>0</v>
      </c>
      <c r="G133" s="3">
        <f t="shared" si="60"/>
        <v>0</v>
      </c>
      <c r="H133" s="3">
        <f t="shared" si="60"/>
        <v>0</v>
      </c>
      <c r="I133" s="3">
        <f>SUM(I425)</f>
        <v>0</v>
      </c>
      <c r="J133" s="3"/>
      <c r="L133" s="3">
        <f>SUM(L423:L425)</f>
        <v>0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1">SUM(C427:C429)</f>
        <v>0</v>
      </c>
      <c r="D135" s="3">
        <f t="shared" si="61"/>
        <v>0</v>
      </c>
      <c r="E135" s="3">
        <f t="shared" si="61"/>
        <v>0</v>
      </c>
      <c r="F135" s="3">
        <f t="shared" si="61"/>
        <v>0</v>
      </c>
      <c r="G135" s="3">
        <f t="shared" si="61"/>
        <v>0</v>
      </c>
      <c r="H135" s="3">
        <f t="shared" si="61"/>
        <v>0</v>
      </c>
      <c r="I135" s="3">
        <f>SUM(I429)</f>
        <v>0</v>
      </c>
      <c r="J135" s="3"/>
      <c r="L135" s="3">
        <f>SUM(L427:L429)</f>
        <v>0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2">SUM(C430:C432)</f>
        <v>0</v>
      </c>
      <c r="D136" s="3">
        <f t="shared" si="62"/>
        <v>0</v>
      </c>
      <c r="E136" s="3">
        <f t="shared" si="62"/>
        <v>0</v>
      </c>
      <c r="F136" s="3">
        <f t="shared" si="62"/>
        <v>0</v>
      </c>
      <c r="G136" s="3">
        <f t="shared" si="62"/>
        <v>0</v>
      </c>
      <c r="H136" s="3">
        <f t="shared" si="62"/>
        <v>0</v>
      </c>
      <c r="I136" s="3">
        <f>SUM(I432)</f>
        <v>0</v>
      </c>
      <c r="J136" s="3"/>
      <c r="L136" s="3">
        <f>SUM(L430:L432)</f>
        <v>0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3">SUM(C433:C435)</f>
        <v>0</v>
      </c>
      <c r="D137" s="3">
        <f t="shared" si="63"/>
        <v>0</v>
      </c>
      <c r="E137" s="3">
        <f t="shared" si="63"/>
        <v>0</v>
      </c>
      <c r="F137" s="3">
        <f t="shared" si="63"/>
        <v>0</v>
      </c>
      <c r="G137" s="3">
        <f t="shared" si="63"/>
        <v>0</v>
      </c>
      <c r="H137" s="3">
        <f t="shared" si="63"/>
        <v>0</v>
      </c>
      <c r="I137" s="3">
        <f>SUM(I435)</f>
        <v>0</v>
      </c>
      <c r="J137" s="3"/>
      <c r="L137" s="3">
        <f>SUM(L433:L435)</f>
        <v>0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4">SUM(C436:C438)</f>
        <v>0</v>
      </c>
      <c r="D138" s="3">
        <f t="shared" si="64"/>
        <v>0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0</v>
      </c>
      <c r="I138" s="3">
        <f>SUM(I438)</f>
        <v>0</v>
      </c>
      <c r="J138" s="3"/>
      <c r="K138" s="3"/>
      <c r="L138" s="3">
        <f>SUM(L436:L438)</f>
        <v>0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0</v>
      </c>
      <c r="D140" s="3">
        <f t="shared" ref="D140:H140" si="65">SUM(D440:D442)</f>
        <v>0</v>
      </c>
      <c r="E140" s="3">
        <f t="shared" si="65"/>
        <v>0</v>
      </c>
      <c r="F140" s="3">
        <f t="shared" si="65"/>
        <v>0</v>
      </c>
      <c r="G140" s="3">
        <f t="shared" si="65"/>
        <v>0</v>
      </c>
      <c r="H140" s="3">
        <f t="shared" si="65"/>
        <v>0</v>
      </c>
      <c r="I140" s="3">
        <f>SUM(I442)</f>
        <v>0</v>
      </c>
      <c r="J140" s="3"/>
      <c r="K140" s="3"/>
      <c r="L140" s="3">
        <f>SUM(L440:L442)</f>
        <v>0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0</v>
      </c>
      <c r="D141" s="3">
        <f t="shared" ref="D141:L141" si="66">SUM(D443:D445)</f>
        <v>0</v>
      </c>
      <c r="E141" s="3">
        <f t="shared" si="66"/>
        <v>0</v>
      </c>
      <c r="F141" s="3">
        <f t="shared" si="66"/>
        <v>0</v>
      </c>
      <c r="G141" s="3">
        <f t="shared" si="66"/>
        <v>0</v>
      </c>
      <c r="H141" s="3">
        <f t="shared" si="66"/>
        <v>0</v>
      </c>
      <c r="I141" s="3">
        <f>SUM(I445)</f>
        <v>0</v>
      </c>
      <c r="J141" s="3"/>
      <c r="K141" s="3"/>
      <c r="L141" s="3">
        <f t="shared" si="66"/>
        <v>0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0</v>
      </c>
      <c r="D142" s="3">
        <f t="shared" ref="D142:L142" si="67">SUM(D446:D448)</f>
        <v>0</v>
      </c>
      <c r="E142" s="3">
        <f t="shared" si="67"/>
        <v>0</v>
      </c>
      <c r="F142" s="3">
        <f t="shared" si="67"/>
        <v>0</v>
      </c>
      <c r="G142" s="3">
        <f t="shared" si="67"/>
        <v>0</v>
      </c>
      <c r="H142" s="3">
        <f t="shared" si="67"/>
        <v>0</v>
      </c>
      <c r="I142" s="3">
        <f>SUM(I448)</f>
        <v>0</v>
      </c>
      <c r="J142" s="3"/>
      <c r="K142" s="3"/>
      <c r="L142" s="3">
        <f t="shared" si="67"/>
        <v>0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8">SUM(C449:C451)</f>
        <v>0</v>
      </c>
      <c r="D143" s="3">
        <f t="shared" si="68"/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0</v>
      </c>
      <c r="I143" s="3">
        <f>SUM(I451)</f>
        <v>0</v>
      </c>
      <c r="J143" s="3"/>
      <c r="K143" s="3"/>
      <c r="L143" s="3">
        <f>SUM(L449:L451)</f>
        <v>0</v>
      </c>
      <c r="M143" s="65"/>
      <c r="N143" s="26" t="str">
        <f>'Olieforbrug, TJ'!M143</f>
        <v>4. Quarter 2022</v>
      </c>
    </row>
    <row r="144" spans="1:14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0</v>
      </c>
      <c r="D145" s="3">
        <f t="shared" ref="D145:L145" si="69">SUM(D453:D455)</f>
        <v>0</v>
      </c>
      <c r="E145" s="3">
        <f t="shared" si="69"/>
        <v>0</v>
      </c>
      <c r="F145" s="3">
        <f t="shared" si="69"/>
        <v>0</v>
      </c>
      <c r="G145" s="3">
        <f t="shared" si="69"/>
        <v>0</v>
      </c>
      <c r="H145" s="3">
        <f t="shared" si="69"/>
        <v>0</v>
      </c>
      <c r="I145" s="3">
        <f>SUM(I455)</f>
        <v>0</v>
      </c>
      <c r="J145" s="3">
        <f t="shared" si="69"/>
        <v>0</v>
      </c>
      <c r="K145" s="3">
        <f t="shared" si="69"/>
        <v>0</v>
      </c>
      <c r="L145" s="3">
        <f t="shared" si="69"/>
        <v>0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0">SUM(C456:C458)</f>
        <v>0</v>
      </c>
      <c r="D146" s="3">
        <f t="shared" si="70"/>
        <v>0</v>
      </c>
      <c r="E146" s="3">
        <f t="shared" si="70"/>
        <v>0</v>
      </c>
      <c r="F146" s="3">
        <f t="shared" si="70"/>
        <v>0</v>
      </c>
      <c r="G146" s="3">
        <f t="shared" si="70"/>
        <v>0</v>
      </c>
      <c r="H146" s="3">
        <f t="shared" si="70"/>
        <v>0</v>
      </c>
      <c r="I146" s="3">
        <f>SUM(I458)</f>
        <v>0</v>
      </c>
      <c r="J146" s="3"/>
      <c r="K146" s="3"/>
      <c r="L146" s="3">
        <f>SUM(L456:L458)</f>
        <v>0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0</v>
      </c>
      <c r="D147" s="3">
        <f t="shared" ref="D147:L147" si="71">SUM(D459:D461)</f>
        <v>0</v>
      </c>
      <c r="E147" s="3">
        <f t="shared" si="71"/>
        <v>0</v>
      </c>
      <c r="F147" s="3">
        <f t="shared" si="71"/>
        <v>0</v>
      </c>
      <c r="G147" s="3">
        <f t="shared" si="71"/>
        <v>0</v>
      </c>
      <c r="H147" s="3">
        <f t="shared" si="71"/>
        <v>0</v>
      </c>
      <c r="I147" s="3">
        <f>SUM(I461)</f>
        <v>0</v>
      </c>
      <c r="J147" s="3"/>
      <c r="K147" s="3"/>
      <c r="L147" s="3">
        <f t="shared" si="71"/>
        <v>0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0</v>
      </c>
      <c r="D148" s="3">
        <f t="shared" ref="D148:L148" si="72">SUM(D462:D464)</f>
        <v>0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0</v>
      </c>
      <c r="I148" s="3">
        <f>SUM(I464)</f>
        <v>0</v>
      </c>
      <c r="J148" s="3"/>
      <c r="K148" s="3"/>
      <c r="L148" s="3">
        <f t="shared" si="72"/>
        <v>0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3">SUM(C466:C468)</f>
        <v>0</v>
      </c>
      <c r="D150" s="3">
        <f t="shared" si="73"/>
        <v>0</v>
      </c>
      <c r="E150" s="3">
        <f t="shared" si="73"/>
        <v>0</v>
      </c>
      <c r="F150" s="3">
        <f t="shared" si="73"/>
        <v>0</v>
      </c>
      <c r="G150" s="3">
        <f t="shared" si="73"/>
        <v>0</v>
      </c>
      <c r="H150" s="3">
        <f t="shared" si="73"/>
        <v>0</v>
      </c>
      <c r="I150" s="3">
        <f>SUM(I468)</f>
        <v>0</v>
      </c>
      <c r="J150" s="3"/>
      <c r="K150" s="3"/>
      <c r="L150" s="3">
        <f>SUM(L466:L468)</f>
        <v>0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0</v>
      </c>
      <c r="D151" s="3">
        <f t="shared" ref="D151:L151" si="74">SUM(D469:D471)</f>
        <v>0</v>
      </c>
      <c r="E151" s="3">
        <f t="shared" si="74"/>
        <v>0</v>
      </c>
      <c r="F151" s="3">
        <f t="shared" si="74"/>
        <v>0</v>
      </c>
      <c r="G151" s="3">
        <f t="shared" si="74"/>
        <v>0</v>
      </c>
      <c r="H151" s="3">
        <f t="shared" si="74"/>
        <v>0</v>
      </c>
      <c r="I151" s="3">
        <f>SUM(I471)</f>
        <v>0</v>
      </c>
      <c r="J151" s="3"/>
      <c r="K151" s="3"/>
      <c r="L151" s="3">
        <f t="shared" si="74"/>
        <v>0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0</v>
      </c>
      <c r="D152" s="3">
        <f t="shared" ref="D152:L152" si="75">SUM(D472:D474)</f>
        <v>0</v>
      </c>
      <c r="E152" s="3">
        <f t="shared" si="75"/>
        <v>0</v>
      </c>
      <c r="F152" s="3">
        <f t="shared" si="75"/>
        <v>0</v>
      </c>
      <c r="G152" s="3">
        <f t="shared" si="75"/>
        <v>0</v>
      </c>
      <c r="H152" s="3">
        <f t="shared" si="75"/>
        <v>0</v>
      </c>
      <c r="I152" s="3">
        <f>I474</f>
        <v>0</v>
      </c>
      <c r="J152" s="3"/>
      <c r="K152" s="3"/>
      <c r="L152" s="3">
        <f t="shared" si="75"/>
        <v>0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0</v>
      </c>
      <c r="D153" s="3">
        <f t="shared" ref="D153:H153" si="76">SUM(D475:D477)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0</v>
      </c>
      <c r="I153" s="3">
        <f>I477</f>
        <v>0</v>
      </c>
      <c r="J153" s="3"/>
      <c r="K153" s="3"/>
      <c r="L153" s="3">
        <f>SUM(L475:L477)</f>
        <v>0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0</v>
      </c>
      <c r="D155" s="3">
        <f t="shared" ref="D155:L155" si="77">SUM(D479:D481)</f>
        <v>0</v>
      </c>
      <c r="E155" s="3">
        <f t="shared" si="77"/>
        <v>0</v>
      </c>
      <c r="F155" s="3">
        <f t="shared" si="77"/>
        <v>0</v>
      </c>
      <c r="G155" s="3">
        <f t="shared" si="77"/>
        <v>0</v>
      </c>
      <c r="H155" s="3">
        <f t="shared" si="77"/>
        <v>0</v>
      </c>
      <c r="I155" s="3">
        <f>I481</f>
        <v>0</v>
      </c>
      <c r="J155" s="3"/>
      <c r="K155" s="3"/>
      <c r="L155" s="3">
        <f t="shared" si="77"/>
        <v>0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0</v>
      </c>
      <c r="D156" s="3">
        <f t="shared" ref="D156:H156" si="78">SUM(D482:D484)</f>
        <v>0</v>
      </c>
      <c r="E156" s="3">
        <f t="shared" si="78"/>
        <v>0</v>
      </c>
      <c r="F156" s="3">
        <f t="shared" si="78"/>
        <v>0</v>
      </c>
      <c r="G156" s="3">
        <f t="shared" si="78"/>
        <v>0</v>
      </c>
      <c r="H156" s="3">
        <f t="shared" si="78"/>
        <v>0</v>
      </c>
      <c r="I156" s="3">
        <f>I484</f>
        <v>0</v>
      </c>
      <c r="J156" s="3"/>
      <c r="K156" s="3"/>
      <c r="L156" s="3">
        <f>SUM(L482:L484)</f>
        <v>0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0</v>
      </c>
      <c r="D157" s="3">
        <f t="shared" ref="D157:L157" si="79">SUM(D485:D487)</f>
        <v>0</v>
      </c>
      <c r="E157" s="3">
        <f t="shared" si="79"/>
        <v>0</v>
      </c>
      <c r="F157" s="3">
        <f t="shared" si="79"/>
        <v>0</v>
      </c>
      <c r="G157" s="3">
        <f t="shared" si="79"/>
        <v>0</v>
      </c>
      <c r="H157" s="3">
        <f t="shared" si="79"/>
        <v>0</v>
      </c>
      <c r="I157" s="3">
        <f>I487</f>
        <v>0</v>
      </c>
      <c r="J157" s="3"/>
      <c r="K157" s="3"/>
      <c r="L157" s="3">
        <f t="shared" si="79"/>
        <v>0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0</v>
      </c>
      <c r="D158" s="3">
        <f t="shared" ref="D158:H158" si="80">SUM(D488:D490)</f>
        <v>0</v>
      </c>
      <c r="E158" s="3">
        <f t="shared" si="80"/>
        <v>0</v>
      </c>
      <c r="F158" s="3">
        <f t="shared" si="80"/>
        <v>0</v>
      </c>
      <c r="G158" s="3">
        <f t="shared" si="80"/>
        <v>0</v>
      </c>
      <c r="H158" s="3">
        <f t="shared" si="80"/>
        <v>0</v>
      </c>
      <c r="I158" s="3">
        <f>I490</f>
        <v>0</v>
      </c>
      <c r="J158"/>
      <c r="K158"/>
      <c r="L158" s="3">
        <f t="shared" ref="L158" si="81">SUM(L488:L490)</f>
        <v>0</v>
      </c>
      <c r="M158" s="65"/>
      <c r="N158" s="26" t="str">
        <f>'Olieforbrug, TJ'!M158</f>
        <v>4. Quarter 2025</v>
      </c>
    </row>
    <row r="159" spans="1:14" s="57" customFormat="1" x14ac:dyDescent="0.25">
      <c r="A159" s="180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0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3"/>
      <c r="L164" s="3"/>
      <c r="M164" s="3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309</v>
      </c>
      <c r="D167" s="3">
        <v>0</v>
      </c>
      <c r="E167" s="3">
        <v>0</v>
      </c>
      <c r="F167" s="3">
        <v>0</v>
      </c>
      <c r="G167" s="3">
        <v>-308</v>
      </c>
      <c r="H167" s="3">
        <v>0</v>
      </c>
      <c r="I167" s="3">
        <v>3080</v>
      </c>
      <c r="L167" s="16"/>
      <c r="N167" s="23" t="s">
        <v>115</v>
      </c>
    </row>
    <row r="168" spans="1:14" x14ac:dyDescent="0.25">
      <c r="A168" s="33" t="s">
        <v>103</v>
      </c>
      <c r="C168" s="3">
        <v>103</v>
      </c>
      <c r="D168" s="3">
        <v>0</v>
      </c>
      <c r="E168" s="3">
        <v>0</v>
      </c>
      <c r="F168" s="3">
        <v>0</v>
      </c>
      <c r="G168" s="3">
        <v>-103</v>
      </c>
      <c r="H168" s="3">
        <v>0</v>
      </c>
      <c r="I168" s="3">
        <v>3183</v>
      </c>
      <c r="L168" s="16"/>
      <c r="N168" s="23" t="s">
        <v>116</v>
      </c>
    </row>
    <row r="169" spans="1:14" x14ac:dyDescent="0.25">
      <c r="A169" s="33" t="s">
        <v>104</v>
      </c>
      <c r="C169" s="3">
        <v>252</v>
      </c>
      <c r="D169" s="3">
        <v>0</v>
      </c>
      <c r="E169" s="3">
        <v>0</v>
      </c>
      <c r="F169" s="3">
        <v>0</v>
      </c>
      <c r="G169" s="3">
        <v>-252</v>
      </c>
      <c r="H169" s="3">
        <v>0</v>
      </c>
      <c r="I169" s="3">
        <v>3435</v>
      </c>
      <c r="L169" s="16"/>
      <c r="N169" s="23" t="s">
        <v>117</v>
      </c>
    </row>
    <row r="170" spans="1:14" x14ac:dyDescent="0.25">
      <c r="A170" s="33" t="s">
        <v>105</v>
      </c>
      <c r="B170" s="15"/>
      <c r="C170" s="16">
        <v>2736</v>
      </c>
      <c r="D170" s="16">
        <v>0</v>
      </c>
      <c r="E170" s="16">
        <v>2603</v>
      </c>
      <c r="F170" s="16">
        <v>0</v>
      </c>
      <c r="G170" s="16">
        <v>-134</v>
      </c>
      <c r="H170" s="16">
        <v>0</v>
      </c>
      <c r="I170" s="16">
        <v>3569</v>
      </c>
      <c r="J170" s="15"/>
      <c r="K170" s="15"/>
      <c r="L170" s="16"/>
      <c r="N170" s="23" t="s">
        <v>118</v>
      </c>
    </row>
    <row r="171" spans="1:14" x14ac:dyDescent="0.25">
      <c r="A171" s="33" t="s">
        <v>106</v>
      </c>
      <c r="B171" s="15"/>
      <c r="C171" s="16">
        <v>3476</v>
      </c>
      <c r="D171" s="16">
        <v>0</v>
      </c>
      <c r="E171" s="16">
        <v>3663</v>
      </c>
      <c r="F171" s="16">
        <v>0</v>
      </c>
      <c r="G171" s="16">
        <v>188</v>
      </c>
      <c r="H171" s="16">
        <v>0</v>
      </c>
      <c r="I171" s="16">
        <v>3381</v>
      </c>
      <c r="J171" s="15"/>
      <c r="K171" s="15"/>
      <c r="L171" s="16"/>
      <c r="N171" s="23" t="s">
        <v>119</v>
      </c>
    </row>
    <row r="172" spans="1:14" x14ac:dyDescent="0.25">
      <c r="A172" s="33" t="s">
        <v>107</v>
      </c>
      <c r="B172" s="15"/>
      <c r="C172" s="16">
        <v>0</v>
      </c>
      <c r="D172" s="16">
        <v>0</v>
      </c>
      <c r="E172" s="16">
        <v>0</v>
      </c>
      <c r="F172" s="16">
        <v>0</v>
      </c>
      <c r="G172" s="16">
        <v>195</v>
      </c>
      <c r="H172" s="16">
        <v>0</v>
      </c>
      <c r="I172" s="16">
        <v>3186</v>
      </c>
      <c r="J172" s="15"/>
      <c r="K172" s="15"/>
      <c r="L172" s="16"/>
      <c r="N172" s="23" t="s">
        <v>120</v>
      </c>
    </row>
    <row r="173" spans="1:14" x14ac:dyDescent="0.25">
      <c r="A173" s="33" t="s">
        <v>108</v>
      </c>
      <c r="B173" s="15"/>
      <c r="C173" s="16">
        <v>-74</v>
      </c>
      <c r="D173" s="16">
        <v>0</v>
      </c>
      <c r="E173" s="16">
        <v>0</v>
      </c>
      <c r="F173" s="16">
        <v>0</v>
      </c>
      <c r="G173" s="16">
        <v>74</v>
      </c>
      <c r="H173" s="16">
        <v>0</v>
      </c>
      <c r="I173" s="16">
        <v>3112</v>
      </c>
      <c r="J173" s="15"/>
      <c r="K173" s="15"/>
      <c r="L173" s="16"/>
      <c r="N173" s="23" t="s">
        <v>121</v>
      </c>
    </row>
    <row r="174" spans="1:14" x14ac:dyDescent="0.25">
      <c r="A174" s="33" t="s">
        <v>109</v>
      </c>
      <c r="B174" s="15"/>
      <c r="C174" s="16">
        <v>0</v>
      </c>
      <c r="D174" s="16">
        <v>0</v>
      </c>
      <c r="E174" s="16">
        <v>0</v>
      </c>
      <c r="F174" s="16">
        <v>0</v>
      </c>
      <c r="G174" s="16">
        <v>296</v>
      </c>
      <c r="H174" s="16">
        <v>0</v>
      </c>
      <c r="I174" s="16">
        <v>2816</v>
      </c>
      <c r="J174" s="15"/>
      <c r="K174" s="15"/>
      <c r="L174" s="16"/>
      <c r="N174" s="23" t="s">
        <v>122</v>
      </c>
    </row>
    <row r="175" spans="1:14" x14ac:dyDescent="0.25">
      <c r="A175" s="33" t="s">
        <v>110</v>
      </c>
      <c r="B175" s="15"/>
      <c r="C175" s="16">
        <v>-2198</v>
      </c>
      <c r="D175" s="16">
        <v>0</v>
      </c>
      <c r="E175" s="16">
        <v>0</v>
      </c>
      <c r="F175" s="16">
        <v>0</v>
      </c>
      <c r="G175" s="16">
        <v>2198</v>
      </c>
      <c r="H175" s="16">
        <v>0</v>
      </c>
      <c r="I175" s="16">
        <v>618</v>
      </c>
      <c r="J175" s="15"/>
      <c r="K175" s="15"/>
      <c r="L175" s="16"/>
      <c r="N175" s="23" t="s">
        <v>123</v>
      </c>
    </row>
    <row r="176" spans="1:14" x14ac:dyDescent="0.25">
      <c r="A176" s="33" t="s">
        <v>111</v>
      </c>
      <c r="B176" s="15"/>
      <c r="C176" s="16">
        <v>251</v>
      </c>
      <c r="D176" s="16">
        <v>0</v>
      </c>
      <c r="E176" s="16">
        <v>0</v>
      </c>
      <c r="F176" s="16">
        <v>0</v>
      </c>
      <c r="G176" s="16">
        <v>-250</v>
      </c>
      <c r="H176" s="16">
        <v>0</v>
      </c>
      <c r="I176" s="16">
        <v>868</v>
      </c>
      <c r="J176" s="15"/>
      <c r="K176" s="15"/>
      <c r="L176" s="16"/>
      <c r="N176" s="23" t="s">
        <v>124</v>
      </c>
    </row>
    <row r="177" spans="1:14" x14ac:dyDescent="0.25">
      <c r="A177" s="33" t="s">
        <v>112</v>
      </c>
      <c r="B177" s="15"/>
      <c r="C177" s="16">
        <v>-36</v>
      </c>
      <c r="D177" s="16">
        <v>0</v>
      </c>
      <c r="E177" s="16">
        <v>0</v>
      </c>
      <c r="F177" s="16">
        <v>0</v>
      </c>
      <c r="G177" s="16">
        <v>36</v>
      </c>
      <c r="H177" s="16">
        <v>0</v>
      </c>
      <c r="I177" s="16">
        <v>832</v>
      </c>
      <c r="J177" s="15"/>
      <c r="K177" s="15"/>
      <c r="L177" s="16"/>
      <c r="N177" s="23" t="s">
        <v>125</v>
      </c>
    </row>
    <row r="178" spans="1:14" ht="13.8" thickBot="1" x14ac:dyDescent="0.3">
      <c r="A178" s="41" t="s">
        <v>113</v>
      </c>
      <c r="C178" s="42">
        <v>245</v>
      </c>
      <c r="D178" s="42">
        <v>0</v>
      </c>
      <c r="E178" s="42">
        <v>0</v>
      </c>
      <c r="F178" s="42">
        <v>0</v>
      </c>
      <c r="G178" s="42">
        <v>-245</v>
      </c>
      <c r="H178" s="42">
        <v>0</v>
      </c>
      <c r="I178" s="42">
        <v>1077</v>
      </c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803</v>
      </c>
      <c r="D180" s="16">
        <v>0</v>
      </c>
      <c r="E180" s="16">
        <v>0</v>
      </c>
      <c r="F180" s="16">
        <v>0</v>
      </c>
      <c r="G180" s="16">
        <v>-803</v>
      </c>
      <c r="H180" s="16">
        <v>0</v>
      </c>
      <c r="I180" s="16">
        <v>1880</v>
      </c>
      <c r="J180" s="15"/>
      <c r="K180" s="15"/>
      <c r="L180" s="16"/>
      <c r="N180" s="23" t="s">
        <v>115</v>
      </c>
    </row>
    <row r="181" spans="1:14" x14ac:dyDescent="0.25">
      <c r="A181" s="33" t="s">
        <v>103</v>
      </c>
      <c r="B181" s="15"/>
      <c r="C181" s="16">
        <v>-972</v>
      </c>
      <c r="D181" s="16">
        <v>0</v>
      </c>
      <c r="E181" s="16">
        <v>0</v>
      </c>
      <c r="F181" s="16">
        <v>0</v>
      </c>
      <c r="G181" s="16">
        <v>972</v>
      </c>
      <c r="H181" s="16">
        <v>0</v>
      </c>
      <c r="I181" s="16">
        <v>908</v>
      </c>
      <c r="J181" s="15"/>
      <c r="K181" s="15"/>
      <c r="L181" s="16"/>
      <c r="N181" s="23" t="s">
        <v>116</v>
      </c>
    </row>
    <row r="182" spans="1:14" x14ac:dyDescent="0.25">
      <c r="A182" s="33" t="s">
        <v>104</v>
      </c>
      <c r="B182" s="15"/>
      <c r="C182" s="16">
        <v>75</v>
      </c>
      <c r="D182" s="16">
        <v>0</v>
      </c>
      <c r="E182" s="16">
        <v>0</v>
      </c>
      <c r="F182" s="16">
        <v>0</v>
      </c>
      <c r="G182" s="16">
        <v>-75</v>
      </c>
      <c r="H182" s="16">
        <v>0</v>
      </c>
      <c r="I182" s="16">
        <v>983</v>
      </c>
      <c r="J182" s="15"/>
      <c r="K182" s="15"/>
      <c r="L182" s="16"/>
      <c r="N182" s="23" t="s">
        <v>117</v>
      </c>
    </row>
    <row r="183" spans="1:14" x14ac:dyDescent="0.25">
      <c r="A183" s="33" t="s">
        <v>105</v>
      </c>
      <c r="B183" s="15"/>
      <c r="C183" s="16">
        <v>-439</v>
      </c>
      <c r="D183" s="16">
        <v>0</v>
      </c>
      <c r="E183" s="16">
        <v>0</v>
      </c>
      <c r="F183" s="16">
        <v>0</v>
      </c>
      <c r="G183" s="16">
        <v>439</v>
      </c>
      <c r="H183" s="16">
        <v>0</v>
      </c>
      <c r="I183" s="16">
        <v>544</v>
      </c>
      <c r="J183" s="15"/>
      <c r="K183" s="15"/>
      <c r="L183" s="16"/>
      <c r="N183" s="23" t="s">
        <v>118</v>
      </c>
    </row>
    <row r="184" spans="1:14" x14ac:dyDescent="0.25">
      <c r="A184" s="33" t="s">
        <v>106</v>
      </c>
      <c r="B184" s="15"/>
      <c r="C184" s="16">
        <v>281</v>
      </c>
      <c r="D184" s="16">
        <v>0</v>
      </c>
      <c r="E184" s="16">
        <v>0</v>
      </c>
      <c r="F184" s="16">
        <v>0</v>
      </c>
      <c r="G184" s="16">
        <v>-282</v>
      </c>
      <c r="H184" s="16">
        <v>0</v>
      </c>
      <c r="I184" s="16">
        <v>826</v>
      </c>
      <c r="J184" s="15"/>
      <c r="K184" s="15"/>
      <c r="L184" s="16"/>
      <c r="N184" s="23" t="s">
        <v>119</v>
      </c>
    </row>
    <row r="185" spans="1:14" x14ac:dyDescent="0.25">
      <c r="A185" s="33" t="s">
        <v>107</v>
      </c>
      <c r="B185" s="15"/>
      <c r="C185" s="16">
        <v>248</v>
      </c>
      <c r="D185" s="16">
        <v>0</v>
      </c>
      <c r="E185" s="16">
        <v>0</v>
      </c>
      <c r="F185" s="16">
        <v>0</v>
      </c>
      <c r="G185" s="16">
        <v>-247</v>
      </c>
      <c r="H185" s="16">
        <v>0</v>
      </c>
      <c r="I185" s="16">
        <v>1073</v>
      </c>
      <c r="J185" s="15"/>
      <c r="K185" s="15"/>
      <c r="L185" s="16"/>
      <c r="N185" s="23" t="s">
        <v>120</v>
      </c>
    </row>
    <row r="186" spans="1:14" x14ac:dyDescent="0.25">
      <c r="A186" s="33" t="s">
        <v>108</v>
      </c>
      <c r="B186" s="15"/>
      <c r="C186" s="16">
        <v>-214</v>
      </c>
      <c r="D186" s="16">
        <v>0</v>
      </c>
      <c r="E186" s="16">
        <v>0</v>
      </c>
      <c r="F186" s="16">
        <v>0</v>
      </c>
      <c r="G186" s="16">
        <v>214</v>
      </c>
      <c r="H186" s="16">
        <v>0</v>
      </c>
      <c r="I186" s="16">
        <v>859</v>
      </c>
      <c r="J186" s="15"/>
      <c r="K186" s="15"/>
      <c r="L186" s="16"/>
      <c r="N186" s="23" t="s">
        <v>121</v>
      </c>
    </row>
    <row r="187" spans="1:14" x14ac:dyDescent="0.25">
      <c r="A187" s="33" t="s">
        <v>109</v>
      </c>
      <c r="B187" s="15"/>
      <c r="C187" s="16">
        <v>291</v>
      </c>
      <c r="D187" s="16">
        <v>0</v>
      </c>
      <c r="E187" s="16">
        <v>0</v>
      </c>
      <c r="F187" s="16">
        <v>0</v>
      </c>
      <c r="G187" s="16">
        <v>-291</v>
      </c>
      <c r="H187" s="16">
        <v>0</v>
      </c>
      <c r="I187" s="16">
        <v>1150</v>
      </c>
      <c r="J187" s="15"/>
      <c r="K187" s="15"/>
      <c r="L187" s="16"/>
      <c r="N187" s="23" t="s">
        <v>122</v>
      </c>
    </row>
    <row r="188" spans="1:14" x14ac:dyDescent="0.25">
      <c r="A188" s="33" t="s">
        <v>110</v>
      </c>
      <c r="B188" s="15"/>
      <c r="C188" s="16">
        <v>-893</v>
      </c>
      <c r="D188" s="16">
        <v>0</v>
      </c>
      <c r="E188" s="16">
        <v>0</v>
      </c>
      <c r="F188" s="16">
        <v>0</v>
      </c>
      <c r="G188" s="16">
        <v>893</v>
      </c>
      <c r="H188" s="16">
        <v>0</v>
      </c>
      <c r="I188" s="16">
        <v>257</v>
      </c>
      <c r="J188" s="15"/>
      <c r="K188" s="15"/>
      <c r="L188" s="16"/>
      <c r="N188" s="23" t="s">
        <v>123</v>
      </c>
    </row>
    <row r="189" spans="1:14" x14ac:dyDescent="0.25">
      <c r="A189" s="33" t="s">
        <v>111</v>
      </c>
      <c r="B189" s="15"/>
      <c r="C189" s="16">
        <v>575</v>
      </c>
      <c r="D189" s="16">
        <v>0</v>
      </c>
      <c r="E189" s="16">
        <v>0</v>
      </c>
      <c r="F189" s="16">
        <v>0</v>
      </c>
      <c r="G189" s="16">
        <v>-574</v>
      </c>
      <c r="H189" s="16">
        <v>0</v>
      </c>
      <c r="I189" s="16">
        <v>831</v>
      </c>
      <c r="J189" s="15"/>
      <c r="K189" s="15"/>
      <c r="L189" s="16"/>
      <c r="N189" s="23" t="s">
        <v>124</v>
      </c>
    </row>
    <row r="190" spans="1:14" x14ac:dyDescent="0.25">
      <c r="A190" s="33" t="s">
        <v>112</v>
      </c>
      <c r="B190" s="15"/>
      <c r="C190" s="16">
        <v>83</v>
      </c>
      <c r="D190" s="16">
        <v>0</v>
      </c>
      <c r="E190" s="16">
        <v>0</v>
      </c>
      <c r="F190" s="16">
        <v>0</v>
      </c>
      <c r="G190" s="16">
        <v>-84</v>
      </c>
      <c r="H190" s="16">
        <v>0</v>
      </c>
      <c r="I190" s="16">
        <v>915</v>
      </c>
      <c r="J190" s="15"/>
      <c r="K190" s="15"/>
      <c r="L190" s="16"/>
      <c r="N190" s="23" t="s">
        <v>125</v>
      </c>
    </row>
    <row r="191" spans="1:14" ht="13.8" thickBot="1" x14ac:dyDescent="0.3">
      <c r="A191" s="41" t="s">
        <v>113</v>
      </c>
      <c r="C191" s="42">
        <v>5</v>
      </c>
      <c r="D191" s="42">
        <v>0</v>
      </c>
      <c r="E191" s="42">
        <v>0</v>
      </c>
      <c r="F191" s="42">
        <v>0</v>
      </c>
      <c r="G191" s="42">
        <v>-5</v>
      </c>
      <c r="H191" s="42">
        <v>0</v>
      </c>
      <c r="I191" s="42">
        <v>920</v>
      </c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-222</v>
      </c>
      <c r="D193" s="16">
        <v>0</v>
      </c>
      <c r="E193" s="16">
        <v>0</v>
      </c>
      <c r="F193" s="16">
        <v>0</v>
      </c>
      <c r="G193" s="16">
        <v>222</v>
      </c>
      <c r="H193" s="16">
        <v>0</v>
      </c>
      <c r="I193" s="16">
        <v>698</v>
      </c>
      <c r="J193" s="15"/>
      <c r="K193" s="15"/>
      <c r="L193" s="16"/>
      <c r="N193" s="23" t="s">
        <v>115</v>
      </c>
    </row>
    <row r="194" spans="1:14" x14ac:dyDescent="0.25">
      <c r="A194" s="33" t="s">
        <v>103</v>
      </c>
      <c r="B194" s="15"/>
      <c r="C194" s="16">
        <v>345</v>
      </c>
      <c r="D194" s="16">
        <v>0</v>
      </c>
      <c r="E194" s="16">
        <v>0</v>
      </c>
      <c r="F194" s="16">
        <v>0</v>
      </c>
      <c r="G194" s="16">
        <v>-345</v>
      </c>
      <c r="H194" s="16">
        <v>0</v>
      </c>
      <c r="I194" s="16">
        <v>1043</v>
      </c>
      <c r="J194" s="15"/>
      <c r="K194" s="15"/>
      <c r="L194" s="16"/>
      <c r="N194" s="23" t="s">
        <v>116</v>
      </c>
    </row>
    <row r="195" spans="1:14" x14ac:dyDescent="0.25">
      <c r="A195" s="33" t="s">
        <v>104</v>
      </c>
      <c r="B195" s="15"/>
      <c r="C195" s="16">
        <v>-408</v>
      </c>
      <c r="D195" s="16">
        <v>0</v>
      </c>
      <c r="E195" s="16">
        <v>0</v>
      </c>
      <c r="F195" s="16">
        <v>0</v>
      </c>
      <c r="G195" s="16">
        <v>409</v>
      </c>
      <c r="H195" s="16">
        <v>0</v>
      </c>
      <c r="I195" s="16">
        <v>634</v>
      </c>
      <c r="J195" s="15"/>
      <c r="K195" s="15"/>
      <c r="L195" s="16"/>
      <c r="N195" s="23" t="s">
        <v>117</v>
      </c>
    </row>
    <row r="196" spans="1:14" x14ac:dyDescent="0.25">
      <c r="A196" s="33" t="s">
        <v>105</v>
      </c>
      <c r="B196" s="15"/>
      <c r="C196" s="16">
        <v>770</v>
      </c>
      <c r="D196" s="16">
        <v>0</v>
      </c>
      <c r="E196" s="16">
        <v>0</v>
      </c>
      <c r="F196" s="16">
        <v>0</v>
      </c>
      <c r="G196" s="16">
        <v>-771</v>
      </c>
      <c r="H196" s="16">
        <v>0</v>
      </c>
      <c r="I196" s="16">
        <v>1405</v>
      </c>
      <c r="J196" s="15"/>
      <c r="K196" s="15"/>
      <c r="L196" s="16"/>
      <c r="N196" s="23" t="s">
        <v>118</v>
      </c>
    </row>
    <row r="197" spans="1:14" x14ac:dyDescent="0.25">
      <c r="A197" s="33" t="s">
        <v>106</v>
      </c>
      <c r="B197" s="15"/>
      <c r="C197" s="16">
        <v>-74</v>
      </c>
      <c r="D197" s="16">
        <v>0</v>
      </c>
      <c r="E197" s="16">
        <v>0</v>
      </c>
      <c r="F197" s="16">
        <v>0</v>
      </c>
      <c r="G197" s="16">
        <v>74</v>
      </c>
      <c r="H197" s="16">
        <v>0</v>
      </c>
      <c r="I197" s="16">
        <v>1331</v>
      </c>
      <c r="J197" s="15"/>
      <c r="K197" s="15"/>
      <c r="L197" s="16"/>
      <c r="N197" s="23" t="s">
        <v>119</v>
      </c>
    </row>
    <row r="198" spans="1:14" x14ac:dyDescent="0.25">
      <c r="A198" s="33" t="s">
        <v>107</v>
      </c>
      <c r="B198" s="15"/>
      <c r="C198" s="16">
        <v>-700</v>
      </c>
      <c r="D198" s="16">
        <v>0</v>
      </c>
      <c r="E198" s="16">
        <v>0</v>
      </c>
      <c r="F198" s="16">
        <v>0</v>
      </c>
      <c r="G198" s="16">
        <v>700</v>
      </c>
      <c r="H198" s="16">
        <v>0</v>
      </c>
      <c r="I198" s="16">
        <v>631</v>
      </c>
      <c r="J198" s="15"/>
      <c r="K198" s="15"/>
      <c r="L198" s="16"/>
      <c r="N198" s="23" t="s">
        <v>120</v>
      </c>
    </row>
    <row r="199" spans="1:14" x14ac:dyDescent="0.25">
      <c r="A199" s="33" t="s">
        <v>108</v>
      </c>
      <c r="B199" s="15"/>
      <c r="C199" s="16">
        <v>1156</v>
      </c>
      <c r="D199" s="16">
        <v>0</v>
      </c>
      <c r="E199" s="16">
        <v>0</v>
      </c>
      <c r="F199" s="16">
        <v>0</v>
      </c>
      <c r="G199" s="16">
        <v>-1156</v>
      </c>
      <c r="H199" s="16">
        <v>0</v>
      </c>
      <c r="I199" s="16">
        <v>1787</v>
      </c>
      <c r="J199" s="15"/>
      <c r="K199" s="15"/>
      <c r="L199" s="16"/>
      <c r="N199" s="23" t="s">
        <v>121</v>
      </c>
    </row>
    <row r="200" spans="1:14" x14ac:dyDescent="0.25">
      <c r="A200" s="33" t="s">
        <v>109</v>
      </c>
      <c r="B200" s="15"/>
      <c r="C200" s="16">
        <v>-1137</v>
      </c>
      <c r="D200" s="16">
        <v>0</v>
      </c>
      <c r="E200" s="16">
        <v>0</v>
      </c>
      <c r="F200" s="16">
        <v>0</v>
      </c>
      <c r="G200" s="16">
        <v>1137</v>
      </c>
      <c r="H200" s="16">
        <v>0</v>
      </c>
      <c r="I200" s="16">
        <v>650</v>
      </c>
      <c r="J200" s="15"/>
      <c r="K200" s="15"/>
      <c r="L200" s="16"/>
      <c r="N200" s="23" t="s">
        <v>122</v>
      </c>
    </row>
    <row r="201" spans="1:14" x14ac:dyDescent="0.25">
      <c r="A201" s="33" t="s">
        <v>110</v>
      </c>
      <c r="B201" s="15"/>
      <c r="C201" s="16">
        <v>168</v>
      </c>
      <c r="D201" s="16">
        <v>0</v>
      </c>
      <c r="E201" s="16">
        <v>0</v>
      </c>
      <c r="F201" s="16">
        <v>0</v>
      </c>
      <c r="G201" s="16">
        <v>-168</v>
      </c>
      <c r="H201" s="16">
        <v>0</v>
      </c>
      <c r="I201" s="16">
        <v>818</v>
      </c>
      <c r="J201" s="15"/>
      <c r="K201" s="15"/>
      <c r="L201" s="16"/>
      <c r="N201" s="23" t="s">
        <v>123</v>
      </c>
    </row>
    <row r="202" spans="1:14" x14ac:dyDescent="0.25">
      <c r="A202" s="33" t="s">
        <v>111</v>
      </c>
      <c r="B202" s="15"/>
      <c r="C202" s="16">
        <v>96</v>
      </c>
      <c r="D202" s="16">
        <v>0</v>
      </c>
      <c r="E202" s="16">
        <v>0</v>
      </c>
      <c r="F202" s="16">
        <v>0</v>
      </c>
      <c r="G202" s="16">
        <v>-97</v>
      </c>
      <c r="H202" s="16">
        <v>0</v>
      </c>
      <c r="I202" s="16">
        <v>915</v>
      </c>
      <c r="J202" s="15"/>
      <c r="K202" s="15"/>
      <c r="L202" s="16"/>
      <c r="N202" s="23" t="s">
        <v>124</v>
      </c>
    </row>
    <row r="203" spans="1:14" x14ac:dyDescent="0.25">
      <c r="A203" s="33" t="s">
        <v>112</v>
      </c>
      <c r="B203" s="15"/>
      <c r="C203" s="16">
        <v>-196</v>
      </c>
      <c r="D203" s="16">
        <v>0</v>
      </c>
      <c r="E203" s="16">
        <v>0</v>
      </c>
      <c r="F203" s="16">
        <v>0</v>
      </c>
      <c r="G203" s="16">
        <v>196</v>
      </c>
      <c r="H203" s="16">
        <v>0</v>
      </c>
      <c r="I203" s="16">
        <v>719</v>
      </c>
      <c r="J203" s="15"/>
      <c r="K203" s="15"/>
      <c r="L203" s="16"/>
      <c r="N203" s="23" t="s">
        <v>125</v>
      </c>
    </row>
    <row r="204" spans="1:14" ht="13.8" thickBot="1" x14ac:dyDescent="0.3">
      <c r="A204" s="41" t="s">
        <v>113</v>
      </c>
      <c r="C204" s="42">
        <v>626</v>
      </c>
      <c r="D204" s="42">
        <v>0</v>
      </c>
      <c r="E204" s="42">
        <v>0</v>
      </c>
      <c r="F204" s="42">
        <v>0</v>
      </c>
      <c r="G204" s="42">
        <v>-626</v>
      </c>
      <c r="H204" s="42">
        <v>0</v>
      </c>
      <c r="I204" s="42">
        <v>1345</v>
      </c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443</v>
      </c>
      <c r="D206" s="16">
        <v>0</v>
      </c>
      <c r="E206" s="16">
        <v>0</v>
      </c>
      <c r="F206" s="16">
        <v>0</v>
      </c>
      <c r="G206" s="16">
        <v>-443</v>
      </c>
      <c r="H206" s="16">
        <v>0</v>
      </c>
      <c r="I206" s="16">
        <v>1788</v>
      </c>
      <c r="J206" s="15"/>
      <c r="K206" s="15"/>
      <c r="L206" s="16"/>
      <c r="N206" s="23" t="s">
        <v>115</v>
      </c>
    </row>
    <row r="207" spans="1:14" x14ac:dyDescent="0.25">
      <c r="A207" s="33" t="s">
        <v>103</v>
      </c>
      <c r="B207" s="15"/>
      <c r="C207" s="16">
        <v>1351</v>
      </c>
      <c r="D207" s="16">
        <v>0</v>
      </c>
      <c r="E207" s="16">
        <v>0</v>
      </c>
      <c r="F207" s="16">
        <v>0</v>
      </c>
      <c r="G207" s="16">
        <v>-1352</v>
      </c>
      <c r="H207" s="16">
        <v>0</v>
      </c>
      <c r="I207" s="16">
        <v>3140</v>
      </c>
      <c r="J207" s="15"/>
      <c r="K207" s="15"/>
      <c r="L207" s="16"/>
      <c r="N207" s="23" t="s">
        <v>116</v>
      </c>
    </row>
    <row r="208" spans="1:14" x14ac:dyDescent="0.25">
      <c r="A208" s="33" t="s">
        <v>104</v>
      </c>
      <c r="B208" s="15"/>
      <c r="C208" s="16">
        <v>3232</v>
      </c>
      <c r="D208" s="16">
        <v>0</v>
      </c>
      <c r="E208" s="16">
        <v>4537</v>
      </c>
      <c r="F208" s="16">
        <v>0</v>
      </c>
      <c r="G208" s="16">
        <v>1305</v>
      </c>
      <c r="H208" s="16">
        <v>0</v>
      </c>
      <c r="I208" s="16">
        <v>1835</v>
      </c>
      <c r="J208" s="15"/>
      <c r="K208" s="15"/>
      <c r="L208" s="16"/>
      <c r="N208" s="23" t="s">
        <v>117</v>
      </c>
    </row>
    <row r="209" spans="1:14" x14ac:dyDescent="0.25">
      <c r="A209" s="33" t="s">
        <v>105</v>
      </c>
      <c r="B209" s="15"/>
      <c r="C209" s="16">
        <v>698</v>
      </c>
      <c r="D209" s="16">
        <v>0</v>
      </c>
      <c r="E209" s="16">
        <v>0</v>
      </c>
      <c r="F209" s="16">
        <v>0</v>
      </c>
      <c r="G209" s="16">
        <v>-698</v>
      </c>
      <c r="H209" s="16">
        <v>0</v>
      </c>
      <c r="I209" s="16">
        <v>2533</v>
      </c>
      <c r="J209" s="15"/>
      <c r="K209" s="15"/>
      <c r="L209" s="16"/>
      <c r="N209" s="23" t="s">
        <v>118</v>
      </c>
    </row>
    <row r="210" spans="1:14" x14ac:dyDescent="0.25">
      <c r="A210" s="33" t="s">
        <v>106</v>
      </c>
      <c r="B210" s="15"/>
      <c r="C210" s="16">
        <v>933</v>
      </c>
      <c r="D210" s="16">
        <v>0</v>
      </c>
      <c r="E210" s="16">
        <v>0</v>
      </c>
      <c r="F210" s="16">
        <v>0</v>
      </c>
      <c r="G210" s="16">
        <v>-933</v>
      </c>
      <c r="H210" s="16">
        <v>0</v>
      </c>
      <c r="I210" s="16">
        <v>3466</v>
      </c>
      <c r="J210" s="15"/>
      <c r="K210" s="15"/>
      <c r="L210" s="16"/>
      <c r="N210" s="23" t="s">
        <v>119</v>
      </c>
    </row>
    <row r="211" spans="1:14" x14ac:dyDescent="0.25">
      <c r="A211" s="33" t="s">
        <v>107</v>
      </c>
      <c r="B211" s="15"/>
      <c r="C211" s="16">
        <v>-911</v>
      </c>
      <c r="D211" s="16">
        <v>0</v>
      </c>
      <c r="E211" s="16">
        <v>0</v>
      </c>
      <c r="F211" s="16">
        <v>0</v>
      </c>
      <c r="G211" s="16">
        <v>911</v>
      </c>
      <c r="H211" s="16">
        <v>0</v>
      </c>
      <c r="I211" s="16">
        <v>2555</v>
      </c>
      <c r="J211" s="15"/>
      <c r="K211" s="15"/>
      <c r="L211" s="16"/>
      <c r="N211" s="23" t="s">
        <v>120</v>
      </c>
    </row>
    <row r="212" spans="1:14" x14ac:dyDescent="0.25">
      <c r="A212" s="33" t="s">
        <v>108</v>
      </c>
      <c r="B212" s="15"/>
      <c r="C212" s="16">
        <v>-625</v>
      </c>
      <c r="D212" s="16">
        <v>0</v>
      </c>
      <c r="E212" s="16">
        <v>0</v>
      </c>
      <c r="F212" s="16">
        <v>0</v>
      </c>
      <c r="G212" s="16">
        <v>625</v>
      </c>
      <c r="H212" s="16">
        <v>0</v>
      </c>
      <c r="I212" s="16">
        <v>1930</v>
      </c>
      <c r="J212" s="15"/>
      <c r="K212" s="15"/>
      <c r="L212" s="16"/>
      <c r="N212" s="23" t="s">
        <v>121</v>
      </c>
    </row>
    <row r="213" spans="1:14" x14ac:dyDescent="0.25">
      <c r="A213" s="33" t="s">
        <v>109</v>
      </c>
      <c r="B213" s="15"/>
      <c r="C213" s="16">
        <v>-1314</v>
      </c>
      <c r="D213" s="16">
        <v>0</v>
      </c>
      <c r="E213" s="16">
        <v>0</v>
      </c>
      <c r="F213" s="16">
        <v>0</v>
      </c>
      <c r="G213" s="16">
        <v>1314</v>
      </c>
      <c r="H213" s="16">
        <v>0</v>
      </c>
      <c r="I213" s="16">
        <v>616</v>
      </c>
      <c r="J213" s="15"/>
      <c r="K213" s="15"/>
      <c r="L213" s="16"/>
      <c r="N213" s="23" t="s">
        <v>122</v>
      </c>
    </row>
    <row r="214" spans="1:14" x14ac:dyDescent="0.25">
      <c r="A214" s="33" t="s">
        <v>110</v>
      </c>
      <c r="B214" s="15"/>
      <c r="C214" s="16">
        <v>823</v>
      </c>
      <c r="D214" s="16">
        <v>0</v>
      </c>
      <c r="E214" s="16">
        <v>0</v>
      </c>
      <c r="F214" s="16">
        <v>0</v>
      </c>
      <c r="G214" s="16">
        <v>-823</v>
      </c>
      <c r="H214" s="16">
        <v>0</v>
      </c>
      <c r="I214" s="16">
        <v>1439</v>
      </c>
      <c r="J214" s="15"/>
      <c r="K214" s="15"/>
      <c r="L214" s="16"/>
      <c r="N214" s="23" t="s">
        <v>123</v>
      </c>
    </row>
    <row r="215" spans="1:14" x14ac:dyDescent="0.25">
      <c r="A215" s="33" t="s">
        <v>111</v>
      </c>
      <c r="B215" s="15"/>
      <c r="C215" s="16">
        <v>-289</v>
      </c>
      <c r="D215" s="16">
        <v>0</v>
      </c>
      <c r="E215" s="16">
        <v>0</v>
      </c>
      <c r="F215" s="16">
        <v>0</v>
      </c>
      <c r="G215" s="16">
        <v>288</v>
      </c>
      <c r="H215" s="16">
        <v>0</v>
      </c>
      <c r="I215" s="16">
        <v>1151</v>
      </c>
      <c r="J215" s="15"/>
      <c r="K215" s="15"/>
      <c r="L215" s="16"/>
      <c r="N215" s="23" t="s">
        <v>124</v>
      </c>
    </row>
    <row r="216" spans="1:14" x14ac:dyDescent="0.25">
      <c r="A216" s="33" t="s">
        <v>112</v>
      </c>
      <c r="B216" s="15"/>
      <c r="C216" s="16">
        <v>1112</v>
      </c>
      <c r="D216" s="16">
        <v>0</v>
      </c>
      <c r="E216" s="16">
        <v>0</v>
      </c>
      <c r="F216" s="16">
        <v>0</v>
      </c>
      <c r="G216" s="16">
        <v>-1111</v>
      </c>
      <c r="H216" s="16">
        <v>0</v>
      </c>
      <c r="I216" s="16">
        <v>2262</v>
      </c>
      <c r="J216" s="15"/>
      <c r="K216" s="15"/>
      <c r="L216" s="16"/>
      <c r="N216" s="23" t="s">
        <v>125</v>
      </c>
    </row>
    <row r="217" spans="1:14" ht="13.8" thickBot="1" x14ac:dyDescent="0.3">
      <c r="A217" s="41" t="s">
        <v>113</v>
      </c>
      <c r="C217" s="42">
        <v>814</v>
      </c>
      <c r="D217" s="42">
        <v>0</v>
      </c>
      <c r="E217" s="42">
        <v>0</v>
      </c>
      <c r="F217" s="42">
        <v>0</v>
      </c>
      <c r="G217" s="42">
        <v>-814</v>
      </c>
      <c r="H217" s="42">
        <v>0</v>
      </c>
      <c r="I217" s="42">
        <v>3076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339</v>
      </c>
      <c r="D219" s="16">
        <v>0</v>
      </c>
      <c r="E219" s="16">
        <v>0</v>
      </c>
      <c r="F219" s="16">
        <v>0</v>
      </c>
      <c r="G219" s="16">
        <v>-340</v>
      </c>
      <c r="H219" s="16">
        <v>0</v>
      </c>
      <c r="I219" s="16">
        <v>3416</v>
      </c>
      <c r="J219" s="15"/>
      <c r="K219" s="15"/>
      <c r="L219" s="16">
        <v>0</v>
      </c>
      <c r="N219" s="23" t="s">
        <v>115</v>
      </c>
    </row>
    <row r="220" spans="1:14" x14ac:dyDescent="0.25">
      <c r="A220" s="33" t="s">
        <v>103</v>
      </c>
      <c r="B220" s="15"/>
      <c r="C220" s="16">
        <v>127</v>
      </c>
      <c r="D220" s="16">
        <v>0</v>
      </c>
      <c r="E220" s="16">
        <v>0</v>
      </c>
      <c r="F220" s="16">
        <v>0</v>
      </c>
      <c r="G220" s="16">
        <v>-127</v>
      </c>
      <c r="H220" s="16">
        <v>0</v>
      </c>
      <c r="I220" s="16">
        <v>3543</v>
      </c>
      <c r="J220" s="15"/>
      <c r="K220" s="15"/>
      <c r="L220" s="16">
        <v>0</v>
      </c>
      <c r="N220" s="23" t="s">
        <v>116</v>
      </c>
    </row>
    <row r="221" spans="1:14" x14ac:dyDescent="0.25">
      <c r="A221" s="33" t="s">
        <v>104</v>
      </c>
      <c r="B221" s="15"/>
      <c r="C221" s="16">
        <v>-372</v>
      </c>
      <c r="D221" s="16">
        <v>0</v>
      </c>
      <c r="E221" s="16">
        <v>0</v>
      </c>
      <c r="F221" s="16">
        <v>0</v>
      </c>
      <c r="G221" s="16">
        <v>372</v>
      </c>
      <c r="H221" s="16">
        <v>0</v>
      </c>
      <c r="I221" s="16">
        <v>3171</v>
      </c>
      <c r="J221" s="15"/>
      <c r="K221" s="15"/>
      <c r="L221" s="16">
        <v>0</v>
      </c>
      <c r="N221" s="23" t="s">
        <v>117</v>
      </c>
    </row>
    <row r="222" spans="1:14" x14ac:dyDescent="0.25">
      <c r="A222" s="33" t="s">
        <v>105</v>
      </c>
      <c r="B222" s="15"/>
      <c r="C222" s="16">
        <v>-2085</v>
      </c>
      <c r="D222" s="16">
        <v>0</v>
      </c>
      <c r="E222" s="16">
        <v>0</v>
      </c>
      <c r="F222" s="16">
        <v>0</v>
      </c>
      <c r="G222" s="16">
        <v>2085</v>
      </c>
      <c r="H222" s="16">
        <v>0</v>
      </c>
      <c r="I222" s="16">
        <v>1086</v>
      </c>
      <c r="J222" s="15"/>
      <c r="K222" s="15"/>
      <c r="L222" s="16">
        <v>0</v>
      </c>
      <c r="N222" s="23" t="s">
        <v>118</v>
      </c>
    </row>
    <row r="223" spans="1:14" x14ac:dyDescent="0.25">
      <c r="A223" s="33" t="s">
        <v>106</v>
      </c>
      <c r="B223" s="15"/>
      <c r="C223" s="16">
        <v>2630</v>
      </c>
      <c r="D223" s="16">
        <v>0</v>
      </c>
      <c r="E223" s="16">
        <v>0</v>
      </c>
      <c r="F223" s="16">
        <v>0</v>
      </c>
      <c r="G223" s="16">
        <v>-2630</v>
      </c>
      <c r="H223" s="16">
        <v>0</v>
      </c>
      <c r="I223" s="16">
        <v>3716</v>
      </c>
      <c r="J223" s="15"/>
      <c r="K223" s="15"/>
      <c r="L223" s="16">
        <v>0</v>
      </c>
      <c r="N223" s="23" t="s">
        <v>119</v>
      </c>
    </row>
    <row r="224" spans="1:14" x14ac:dyDescent="0.25">
      <c r="A224" s="33" t="s">
        <v>107</v>
      </c>
      <c r="B224" s="15"/>
      <c r="C224" s="16">
        <v>3854</v>
      </c>
      <c r="D224" s="16">
        <v>0</v>
      </c>
      <c r="E224" s="16">
        <v>0</v>
      </c>
      <c r="F224" s="16">
        <v>0</v>
      </c>
      <c r="G224" s="16">
        <v>-3854</v>
      </c>
      <c r="H224" s="16">
        <v>0</v>
      </c>
      <c r="I224" s="16">
        <v>7570</v>
      </c>
      <c r="J224" s="15"/>
      <c r="K224" s="15"/>
      <c r="L224" s="16">
        <v>0</v>
      </c>
      <c r="N224" s="23" t="s">
        <v>120</v>
      </c>
    </row>
    <row r="225" spans="1:14" x14ac:dyDescent="0.25">
      <c r="A225" s="33" t="s">
        <v>108</v>
      </c>
      <c r="B225" s="15"/>
      <c r="C225" s="16">
        <v>117</v>
      </c>
      <c r="D225" s="16">
        <v>0</v>
      </c>
      <c r="E225" s="16">
        <v>0</v>
      </c>
      <c r="F225" s="16">
        <v>0</v>
      </c>
      <c r="G225" s="16">
        <v>-117</v>
      </c>
      <c r="H225" s="16">
        <v>0</v>
      </c>
      <c r="I225" s="16">
        <v>7687</v>
      </c>
      <c r="J225" s="15"/>
      <c r="K225" s="15"/>
      <c r="L225" s="16">
        <v>0</v>
      </c>
      <c r="N225" s="23" t="s">
        <v>121</v>
      </c>
    </row>
    <row r="226" spans="1:14" x14ac:dyDescent="0.25">
      <c r="A226" s="33" t="s">
        <v>109</v>
      </c>
      <c r="B226" s="15"/>
      <c r="C226" s="16">
        <v>555</v>
      </c>
      <c r="D226" s="16">
        <v>0</v>
      </c>
      <c r="E226" s="16">
        <v>2846</v>
      </c>
      <c r="F226" s="16">
        <v>0</v>
      </c>
      <c r="G226" s="16">
        <v>2291</v>
      </c>
      <c r="H226" s="16">
        <v>0</v>
      </c>
      <c r="I226" s="16">
        <v>5396</v>
      </c>
      <c r="J226" s="15"/>
      <c r="K226" s="15"/>
      <c r="L226" s="16">
        <v>0</v>
      </c>
      <c r="N226" s="23" t="s">
        <v>122</v>
      </c>
    </row>
    <row r="227" spans="1:14" x14ac:dyDescent="0.25">
      <c r="A227" s="33" t="s">
        <v>110</v>
      </c>
      <c r="B227" s="15"/>
      <c r="C227" s="16">
        <v>-2338</v>
      </c>
      <c r="D227" s="16">
        <v>0</v>
      </c>
      <c r="E227" s="16">
        <v>0</v>
      </c>
      <c r="F227" s="16">
        <v>0</v>
      </c>
      <c r="G227" s="16">
        <v>2338</v>
      </c>
      <c r="H227" s="16">
        <v>0</v>
      </c>
      <c r="I227" s="16">
        <v>3058</v>
      </c>
      <c r="J227" s="15"/>
      <c r="K227" s="15"/>
      <c r="L227" s="16">
        <v>0</v>
      </c>
      <c r="N227" s="23" t="s">
        <v>123</v>
      </c>
    </row>
    <row r="228" spans="1:14" x14ac:dyDescent="0.25">
      <c r="A228" s="33" t="s">
        <v>111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897</v>
      </c>
      <c r="H228" s="16">
        <v>0</v>
      </c>
      <c r="I228" s="16">
        <v>2161</v>
      </c>
      <c r="J228" s="15"/>
      <c r="K228" s="15"/>
      <c r="L228" s="16">
        <v>0</v>
      </c>
      <c r="N228" s="23" t="s">
        <v>124</v>
      </c>
    </row>
    <row r="229" spans="1:14" x14ac:dyDescent="0.25">
      <c r="A229" s="33" t="s">
        <v>112</v>
      </c>
      <c r="B229" s="15"/>
      <c r="C229" s="16">
        <v>1603</v>
      </c>
      <c r="D229" s="16">
        <v>0</v>
      </c>
      <c r="E229" s="16">
        <v>0</v>
      </c>
      <c r="F229" s="16">
        <v>0</v>
      </c>
      <c r="G229" s="16">
        <v>-1603</v>
      </c>
      <c r="H229" s="16">
        <v>0</v>
      </c>
      <c r="I229" s="16">
        <v>3764</v>
      </c>
      <c r="J229" s="15"/>
      <c r="K229" s="15"/>
      <c r="L229" s="16">
        <v>0</v>
      </c>
      <c r="N229" s="23" t="s">
        <v>125</v>
      </c>
    </row>
    <row r="230" spans="1:14" ht="13.8" thickBot="1" x14ac:dyDescent="0.3">
      <c r="A230" s="41" t="s">
        <v>113</v>
      </c>
      <c r="C230" s="42">
        <v>-460</v>
      </c>
      <c r="D230" s="42">
        <v>0</v>
      </c>
      <c r="E230" s="42">
        <v>0</v>
      </c>
      <c r="F230" s="42">
        <v>0</v>
      </c>
      <c r="G230" s="42">
        <v>460</v>
      </c>
      <c r="H230" s="42">
        <v>0</v>
      </c>
      <c r="I230" s="42">
        <v>3304</v>
      </c>
      <c r="J230" s="2"/>
      <c r="K230" s="2"/>
      <c r="L230" s="42">
        <v>0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686</v>
      </c>
      <c r="H232" s="16">
        <v>0</v>
      </c>
      <c r="I232" s="16">
        <v>2618</v>
      </c>
      <c r="J232" s="15"/>
      <c r="K232" s="15"/>
      <c r="L232" s="16">
        <v>0</v>
      </c>
      <c r="N232" s="23" t="s">
        <v>115</v>
      </c>
    </row>
    <row r="233" spans="1:14" x14ac:dyDescent="0.25">
      <c r="A233" s="33" t="s">
        <v>103</v>
      </c>
      <c r="B233" s="15"/>
      <c r="C233" s="16">
        <v>12</v>
      </c>
      <c r="D233" s="16">
        <v>0</v>
      </c>
      <c r="E233" s="16">
        <v>0</v>
      </c>
      <c r="F233" s="16">
        <v>0</v>
      </c>
      <c r="G233" s="16">
        <v>-13</v>
      </c>
      <c r="H233" s="16">
        <v>0</v>
      </c>
      <c r="I233" s="16">
        <v>2631</v>
      </c>
      <c r="J233" s="15"/>
      <c r="K233" s="15"/>
      <c r="L233" s="16">
        <v>0</v>
      </c>
      <c r="N233" s="23" t="s">
        <v>116</v>
      </c>
    </row>
    <row r="234" spans="1:14" x14ac:dyDescent="0.25">
      <c r="A234" s="33" t="s">
        <v>104</v>
      </c>
      <c r="B234" s="15"/>
      <c r="C234" s="16">
        <v>844</v>
      </c>
      <c r="D234" s="16">
        <v>0</v>
      </c>
      <c r="E234" s="16">
        <v>0</v>
      </c>
      <c r="F234" s="16">
        <v>0</v>
      </c>
      <c r="G234" s="16">
        <v>-844</v>
      </c>
      <c r="H234" s="16">
        <v>0</v>
      </c>
      <c r="I234" s="16">
        <v>3475</v>
      </c>
      <c r="J234" s="15"/>
      <c r="K234" s="15"/>
      <c r="L234" s="16">
        <v>0</v>
      </c>
      <c r="N234" s="23" t="s">
        <v>117</v>
      </c>
    </row>
    <row r="235" spans="1:14" x14ac:dyDescent="0.25">
      <c r="A235" s="33" t="s">
        <v>105</v>
      </c>
      <c r="B235" s="15"/>
      <c r="C235" s="16">
        <v>-1108</v>
      </c>
      <c r="D235" s="16">
        <v>0</v>
      </c>
      <c r="E235" s="16">
        <v>0</v>
      </c>
      <c r="F235" s="16">
        <v>0</v>
      </c>
      <c r="G235" s="16">
        <v>1108</v>
      </c>
      <c r="H235" s="16">
        <v>0</v>
      </c>
      <c r="I235" s="16">
        <v>2367</v>
      </c>
      <c r="J235" s="15"/>
      <c r="K235" s="15"/>
      <c r="L235" s="16">
        <v>0</v>
      </c>
      <c r="N235" s="23" t="s">
        <v>118</v>
      </c>
    </row>
    <row r="236" spans="1:14" x14ac:dyDescent="0.25">
      <c r="A236" s="33" t="s">
        <v>106</v>
      </c>
      <c r="B236" s="15"/>
      <c r="C236" s="16">
        <v>1607</v>
      </c>
      <c r="D236" s="16">
        <v>0</v>
      </c>
      <c r="E236" s="16">
        <v>0</v>
      </c>
      <c r="F236" s="16">
        <v>0</v>
      </c>
      <c r="G236" s="16">
        <v>-1607</v>
      </c>
      <c r="H236" s="16">
        <v>0</v>
      </c>
      <c r="I236" s="16">
        <v>3974</v>
      </c>
      <c r="J236" s="15"/>
      <c r="K236" s="15"/>
      <c r="L236" s="16">
        <v>0</v>
      </c>
      <c r="N236" s="23" t="s">
        <v>119</v>
      </c>
    </row>
    <row r="237" spans="1:14" x14ac:dyDescent="0.25">
      <c r="A237" s="33" t="s">
        <v>107</v>
      </c>
      <c r="B237" s="15"/>
      <c r="C237" s="16">
        <v>0</v>
      </c>
      <c r="D237" s="16">
        <v>0</v>
      </c>
      <c r="E237" s="16">
        <v>0</v>
      </c>
      <c r="F237" s="16">
        <v>0</v>
      </c>
      <c r="G237" s="16">
        <v>-523</v>
      </c>
      <c r="H237" s="16">
        <v>0</v>
      </c>
      <c r="I237" s="16">
        <v>4497</v>
      </c>
      <c r="J237" s="15"/>
      <c r="K237" s="15"/>
      <c r="L237" s="16">
        <v>0</v>
      </c>
      <c r="N237" s="23" t="s">
        <v>120</v>
      </c>
    </row>
    <row r="238" spans="1:14" x14ac:dyDescent="0.25">
      <c r="A238" s="33" t="s">
        <v>108</v>
      </c>
      <c r="B238" s="15"/>
      <c r="C238" s="16">
        <v>2220</v>
      </c>
      <c r="D238" s="16">
        <v>0</v>
      </c>
      <c r="E238" s="16">
        <v>0</v>
      </c>
      <c r="F238" s="16">
        <v>0</v>
      </c>
      <c r="G238" s="16">
        <v>-2219</v>
      </c>
      <c r="H238" s="16">
        <v>0</v>
      </c>
      <c r="I238" s="16">
        <v>6716</v>
      </c>
      <c r="J238" s="15"/>
      <c r="K238" s="15"/>
      <c r="L238" s="16">
        <v>0</v>
      </c>
      <c r="N238" s="23" t="s">
        <v>121</v>
      </c>
    </row>
    <row r="239" spans="1:14" x14ac:dyDescent="0.25">
      <c r="A239" s="33" t="s">
        <v>109</v>
      </c>
      <c r="B239" s="15"/>
      <c r="C239" s="16">
        <v>1773</v>
      </c>
      <c r="D239" s="16">
        <v>0</v>
      </c>
      <c r="E239" s="16">
        <v>6701</v>
      </c>
      <c r="F239" s="16">
        <v>0</v>
      </c>
      <c r="G239" s="16">
        <v>4928</v>
      </c>
      <c r="H239" s="16">
        <v>0</v>
      </c>
      <c r="I239" s="16">
        <v>1788</v>
      </c>
      <c r="J239" s="15"/>
      <c r="K239" s="15"/>
      <c r="L239" s="16">
        <v>0</v>
      </c>
      <c r="N239" s="23" t="s">
        <v>122</v>
      </c>
    </row>
    <row r="240" spans="1:14" x14ac:dyDescent="0.25">
      <c r="A240" s="33" t="s">
        <v>110</v>
      </c>
      <c r="B240" s="15"/>
      <c r="C240" s="16">
        <v>1866</v>
      </c>
      <c r="D240" s="16">
        <v>0</v>
      </c>
      <c r="E240" s="16">
        <v>0</v>
      </c>
      <c r="F240" s="16">
        <v>0</v>
      </c>
      <c r="G240" s="16">
        <v>-1866</v>
      </c>
      <c r="H240" s="16">
        <v>0</v>
      </c>
      <c r="I240" s="16">
        <v>3654</v>
      </c>
      <c r="J240" s="15"/>
      <c r="K240" s="15"/>
      <c r="L240" s="16">
        <v>0</v>
      </c>
      <c r="N240" s="23" t="s">
        <v>123</v>
      </c>
    </row>
    <row r="241" spans="1:14" x14ac:dyDescent="0.25">
      <c r="A241" s="33" t="s">
        <v>111</v>
      </c>
      <c r="B241" s="15"/>
      <c r="C241" s="16">
        <v>1560</v>
      </c>
      <c r="D241" s="16">
        <v>0</v>
      </c>
      <c r="E241" s="16">
        <v>0</v>
      </c>
      <c r="F241" s="16">
        <v>0</v>
      </c>
      <c r="G241" s="16">
        <v>-1560</v>
      </c>
      <c r="H241" s="16">
        <v>0</v>
      </c>
      <c r="I241" s="16">
        <v>5214</v>
      </c>
      <c r="J241" s="15"/>
      <c r="K241" s="15"/>
      <c r="L241" s="16">
        <v>0</v>
      </c>
      <c r="N241" s="23" t="s">
        <v>124</v>
      </c>
    </row>
    <row r="242" spans="1:14" x14ac:dyDescent="0.25">
      <c r="A242" s="33" t="s">
        <v>112</v>
      </c>
      <c r="B242" s="15"/>
      <c r="C242" s="16">
        <v>3795</v>
      </c>
      <c r="D242" s="16">
        <v>0</v>
      </c>
      <c r="E242" s="16">
        <v>0</v>
      </c>
      <c r="F242" s="16">
        <v>0</v>
      </c>
      <c r="G242" s="16">
        <v>1139</v>
      </c>
      <c r="H242" s="16">
        <v>4933</v>
      </c>
      <c r="I242" s="16">
        <v>4075</v>
      </c>
      <c r="J242" s="15"/>
      <c r="K242" s="15"/>
      <c r="L242" s="16">
        <v>219.51849999999999</v>
      </c>
      <c r="N242" s="23" t="s">
        <v>125</v>
      </c>
    </row>
    <row r="243" spans="1:14" ht="13.8" thickBot="1" x14ac:dyDescent="0.3">
      <c r="A243" s="41" t="s">
        <v>113</v>
      </c>
      <c r="C243" s="42">
        <v>322</v>
      </c>
      <c r="D243" s="42">
        <v>0</v>
      </c>
      <c r="E243" s="42">
        <v>0</v>
      </c>
      <c r="F243" s="42">
        <v>0</v>
      </c>
      <c r="G243" s="42">
        <v>-322</v>
      </c>
      <c r="H243" s="42">
        <v>0</v>
      </c>
      <c r="I243" s="42">
        <v>4397</v>
      </c>
      <c r="J243" s="2"/>
      <c r="K243" s="2"/>
      <c r="L243" s="42">
        <v>0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3037</v>
      </c>
      <c r="D245" s="16">
        <v>0</v>
      </c>
      <c r="E245" s="16">
        <v>3907</v>
      </c>
      <c r="F245" s="16">
        <v>0</v>
      </c>
      <c r="G245" s="16">
        <v>869</v>
      </c>
      <c r="H245" s="16">
        <v>0</v>
      </c>
      <c r="I245" s="16">
        <v>3528</v>
      </c>
      <c r="J245" s="15"/>
      <c r="K245" s="15"/>
      <c r="L245" s="16">
        <v>0</v>
      </c>
      <c r="N245" s="23" t="s">
        <v>115</v>
      </c>
    </row>
    <row r="246" spans="1:14" x14ac:dyDescent="0.25">
      <c r="A246" s="33" t="s">
        <v>103</v>
      </c>
      <c r="B246" s="15"/>
      <c r="C246" s="16">
        <v>1502</v>
      </c>
      <c r="D246" s="16">
        <v>0</v>
      </c>
      <c r="E246" s="16">
        <v>0</v>
      </c>
      <c r="F246" s="16">
        <v>0</v>
      </c>
      <c r="G246" s="16">
        <v>-1502</v>
      </c>
      <c r="H246" s="16">
        <v>0</v>
      </c>
      <c r="I246" s="16">
        <v>5030</v>
      </c>
      <c r="J246" s="15"/>
      <c r="K246" s="15"/>
      <c r="L246" s="16">
        <v>0</v>
      </c>
      <c r="N246" s="23" t="s">
        <v>116</v>
      </c>
    </row>
    <row r="247" spans="1:14" x14ac:dyDescent="0.25">
      <c r="A247" s="33" t="s">
        <v>104</v>
      </c>
      <c r="B247" s="15"/>
      <c r="C247" s="16">
        <v>4477</v>
      </c>
      <c r="D247" s="16">
        <v>0</v>
      </c>
      <c r="E247" s="16">
        <v>4951</v>
      </c>
      <c r="F247" s="16">
        <v>0</v>
      </c>
      <c r="G247" s="16">
        <v>475</v>
      </c>
      <c r="H247" s="16">
        <v>0</v>
      </c>
      <c r="I247" s="16">
        <v>4555</v>
      </c>
      <c r="J247" s="15"/>
      <c r="K247" s="15"/>
      <c r="L247" s="16">
        <v>0</v>
      </c>
      <c r="N247" s="23" t="s">
        <v>117</v>
      </c>
    </row>
    <row r="248" spans="1:14" x14ac:dyDescent="0.25">
      <c r="A248" s="33" t="s">
        <v>105</v>
      </c>
      <c r="B248" s="15"/>
      <c r="C248" s="16">
        <v>3697</v>
      </c>
      <c r="D248" s="16">
        <v>0</v>
      </c>
      <c r="E248" s="16">
        <v>4353</v>
      </c>
      <c r="F248" s="16">
        <v>0</v>
      </c>
      <c r="G248" s="16">
        <v>656</v>
      </c>
      <c r="H248" s="16">
        <v>0</v>
      </c>
      <c r="I248" s="16">
        <v>3899</v>
      </c>
      <c r="J248" s="15"/>
      <c r="K248" s="15"/>
      <c r="L248" s="16">
        <v>0</v>
      </c>
      <c r="N248" s="23" t="s">
        <v>118</v>
      </c>
    </row>
    <row r="249" spans="1:14" x14ac:dyDescent="0.25">
      <c r="A249" s="33" t="s">
        <v>106</v>
      </c>
      <c r="B249" s="15"/>
      <c r="C249" s="16">
        <v>2080</v>
      </c>
      <c r="D249" s="16">
        <v>0</v>
      </c>
      <c r="E249" s="16">
        <v>0</v>
      </c>
      <c r="F249" s="16">
        <v>0</v>
      </c>
      <c r="G249" s="16">
        <v>-2080</v>
      </c>
      <c r="H249" s="16">
        <v>0</v>
      </c>
      <c r="I249" s="16">
        <v>5979</v>
      </c>
      <c r="J249" s="15"/>
      <c r="K249" s="15"/>
      <c r="L249" s="16">
        <v>0</v>
      </c>
      <c r="N249" s="23" t="s">
        <v>119</v>
      </c>
    </row>
    <row r="250" spans="1:14" x14ac:dyDescent="0.25">
      <c r="A250" s="33" t="s">
        <v>107</v>
      </c>
      <c r="B250" s="15"/>
      <c r="C250" s="16">
        <v>4929</v>
      </c>
      <c r="D250" s="16">
        <v>0</v>
      </c>
      <c r="E250" s="16">
        <v>2851</v>
      </c>
      <c r="F250" s="16">
        <v>0</v>
      </c>
      <c r="G250" s="16">
        <v>-2078</v>
      </c>
      <c r="H250" s="16">
        <v>0</v>
      </c>
      <c r="I250" s="16">
        <v>8057</v>
      </c>
      <c r="J250" s="15"/>
      <c r="K250" s="15"/>
      <c r="L250" s="16">
        <v>0</v>
      </c>
      <c r="N250" s="23" t="s">
        <v>120</v>
      </c>
    </row>
    <row r="251" spans="1:14" x14ac:dyDescent="0.25">
      <c r="A251" s="33" t="s">
        <v>108</v>
      </c>
      <c r="B251" s="15"/>
      <c r="C251" s="16">
        <v>1459</v>
      </c>
      <c r="D251" s="16">
        <v>0</v>
      </c>
      <c r="E251" s="16">
        <v>4730</v>
      </c>
      <c r="F251" s="16">
        <v>0</v>
      </c>
      <c r="G251" s="16">
        <v>3271</v>
      </c>
      <c r="H251" s="16">
        <v>0</v>
      </c>
      <c r="I251" s="16">
        <v>4786</v>
      </c>
      <c r="J251" s="15"/>
      <c r="K251" s="15"/>
      <c r="L251" s="16">
        <v>0</v>
      </c>
      <c r="N251" s="23" t="s">
        <v>121</v>
      </c>
    </row>
    <row r="252" spans="1:14" x14ac:dyDescent="0.25">
      <c r="A252" s="33" t="s">
        <v>109</v>
      </c>
      <c r="B252" s="15"/>
      <c r="C252" s="16">
        <v>9266</v>
      </c>
      <c r="D252" s="16">
        <v>0</v>
      </c>
      <c r="E252" s="16">
        <v>0</v>
      </c>
      <c r="F252" s="16">
        <v>0</v>
      </c>
      <c r="G252" s="16">
        <v>-9327</v>
      </c>
      <c r="H252" s="16">
        <v>0</v>
      </c>
      <c r="I252" s="16">
        <v>14113</v>
      </c>
      <c r="J252" s="15"/>
      <c r="K252" s="15"/>
      <c r="L252" s="16">
        <v>0</v>
      </c>
      <c r="N252" s="23" t="s">
        <v>122</v>
      </c>
    </row>
    <row r="253" spans="1:14" x14ac:dyDescent="0.25">
      <c r="A253" s="33" t="s">
        <v>110</v>
      </c>
      <c r="B253" s="15"/>
      <c r="C253" s="16">
        <v>-1000</v>
      </c>
      <c r="D253" s="16">
        <v>0</v>
      </c>
      <c r="E253" s="16">
        <v>4369</v>
      </c>
      <c r="F253" s="16">
        <v>0</v>
      </c>
      <c r="G253" s="16">
        <v>5368</v>
      </c>
      <c r="H253" s="16">
        <v>0</v>
      </c>
      <c r="I253" s="16">
        <v>8745</v>
      </c>
      <c r="J253" s="15"/>
      <c r="K253" s="15"/>
      <c r="L253" s="16">
        <v>0</v>
      </c>
      <c r="N253" s="23" t="s">
        <v>123</v>
      </c>
    </row>
    <row r="254" spans="1:14" x14ac:dyDescent="0.25">
      <c r="A254" s="33" t="s">
        <v>111</v>
      </c>
      <c r="B254" s="15"/>
      <c r="C254" s="16">
        <v>1063</v>
      </c>
      <c r="D254" s="16">
        <v>0</v>
      </c>
      <c r="E254" s="16">
        <v>3922</v>
      </c>
      <c r="F254" s="16">
        <v>0</v>
      </c>
      <c r="G254" s="16">
        <v>2863</v>
      </c>
      <c r="H254" s="16">
        <v>0</v>
      </c>
      <c r="I254" s="16">
        <v>5882</v>
      </c>
      <c r="J254" s="15"/>
      <c r="K254" s="15"/>
      <c r="L254" s="16">
        <v>0</v>
      </c>
      <c r="N254" s="23" t="s">
        <v>124</v>
      </c>
    </row>
    <row r="255" spans="1:14" x14ac:dyDescent="0.25">
      <c r="A255" s="33" t="s">
        <v>112</v>
      </c>
      <c r="B255" s="15"/>
      <c r="C255" s="16">
        <v>6651</v>
      </c>
      <c r="D255" s="16">
        <v>0</v>
      </c>
      <c r="E255" s="16">
        <v>4366</v>
      </c>
      <c r="F255" s="16">
        <v>0</v>
      </c>
      <c r="G255" s="16">
        <v>-2287</v>
      </c>
      <c r="H255" s="16">
        <v>0</v>
      </c>
      <c r="I255" s="16">
        <v>8169</v>
      </c>
      <c r="J255" s="15"/>
      <c r="K255" s="15"/>
      <c r="L255" s="16">
        <v>0</v>
      </c>
      <c r="N255" s="23" t="s">
        <v>125</v>
      </c>
    </row>
    <row r="256" spans="1:14" ht="13.8" thickBot="1" x14ac:dyDescent="0.3">
      <c r="A256" s="41" t="s">
        <v>113</v>
      </c>
      <c r="C256" s="42">
        <v>3074</v>
      </c>
      <c r="D256" s="42">
        <v>0</v>
      </c>
      <c r="E256" s="42">
        <v>9049</v>
      </c>
      <c r="F256" s="42">
        <v>0</v>
      </c>
      <c r="G256" s="42">
        <v>5975</v>
      </c>
      <c r="H256" s="42">
        <v>0</v>
      </c>
      <c r="I256" s="42">
        <v>2194</v>
      </c>
      <c r="J256" s="2"/>
      <c r="K256" s="2"/>
      <c r="L256" s="42">
        <v>0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4226</v>
      </c>
      <c r="D258" s="16">
        <v>0</v>
      </c>
      <c r="E258" s="16">
        <v>5058</v>
      </c>
      <c r="F258" s="16">
        <v>0</v>
      </c>
      <c r="G258" s="16">
        <v>832</v>
      </c>
      <c r="H258" s="16">
        <v>0</v>
      </c>
      <c r="I258" s="16">
        <v>1362</v>
      </c>
      <c r="J258" s="15"/>
      <c r="K258" s="15"/>
      <c r="L258" s="16">
        <v>0</v>
      </c>
      <c r="N258" s="23" t="s">
        <v>115</v>
      </c>
    </row>
    <row r="259" spans="1:15" x14ac:dyDescent="0.25">
      <c r="A259" s="33" t="s">
        <v>103</v>
      </c>
      <c r="B259" s="15"/>
      <c r="C259" s="16">
        <v>569</v>
      </c>
      <c r="D259" s="16">
        <v>0</v>
      </c>
      <c r="E259" s="16">
        <v>0</v>
      </c>
      <c r="F259" s="16">
        <v>0</v>
      </c>
      <c r="G259" s="16">
        <v>-509</v>
      </c>
      <c r="H259" s="16">
        <v>0</v>
      </c>
      <c r="I259" s="16">
        <v>1871</v>
      </c>
      <c r="J259" s="15"/>
      <c r="K259" s="15"/>
      <c r="L259" s="16">
        <v>0</v>
      </c>
      <c r="N259" s="23" t="s">
        <v>116</v>
      </c>
    </row>
    <row r="260" spans="1:15" x14ac:dyDescent="0.25">
      <c r="A260" s="33" t="s">
        <v>104</v>
      </c>
      <c r="B260" s="15"/>
      <c r="C260" s="16">
        <v>16564</v>
      </c>
      <c r="D260" s="16">
        <v>0</v>
      </c>
      <c r="E260" s="16">
        <v>0</v>
      </c>
      <c r="F260" s="16">
        <v>0</v>
      </c>
      <c r="G260" s="16">
        <v>-16564</v>
      </c>
      <c r="H260" s="16">
        <v>0</v>
      </c>
      <c r="I260" s="16">
        <v>18435</v>
      </c>
      <c r="J260" s="15"/>
      <c r="K260" s="15"/>
      <c r="L260" s="16">
        <v>0</v>
      </c>
      <c r="N260" s="23" t="s">
        <v>117</v>
      </c>
    </row>
    <row r="261" spans="1:15" x14ac:dyDescent="0.25">
      <c r="A261" s="33" t="s">
        <v>105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>
        <v>18435</v>
      </c>
      <c r="J261" s="15"/>
      <c r="K261" s="15"/>
      <c r="L261" s="16">
        <v>0</v>
      </c>
      <c r="N261" s="23" t="s">
        <v>118</v>
      </c>
    </row>
    <row r="262" spans="1:15" x14ac:dyDescent="0.25">
      <c r="A262" s="33" t="s">
        <v>106</v>
      </c>
      <c r="B262" s="15"/>
      <c r="C262" s="16">
        <v>6336</v>
      </c>
      <c r="D262" s="16">
        <v>0</v>
      </c>
      <c r="E262" s="16">
        <v>0</v>
      </c>
      <c r="F262" s="16">
        <v>0</v>
      </c>
      <c r="G262" s="16">
        <v>-6336</v>
      </c>
      <c r="H262" s="16">
        <v>0</v>
      </c>
      <c r="I262" s="16">
        <v>24771</v>
      </c>
      <c r="J262" s="15"/>
      <c r="K262" s="15"/>
      <c r="L262" s="16">
        <v>0</v>
      </c>
      <c r="N262" s="23" t="s">
        <v>119</v>
      </c>
    </row>
    <row r="263" spans="1:15" x14ac:dyDescent="0.25">
      <c r="A263" s="33" t="s">
        <v>107</v>
      </c>
      <c r="B263" s="15"/>
      <c r="C263" s="16">
        <v>-1198</v>
      </c>
      <c r="D263" s="16">
        <v>0</v>
      </c>
      <c r="E263" s="16">
        <v>0</v>
      </c>
      <c r="F263" s="16">
        <v>0</v>
      </c>
      <c r="G263" s="16">
        <v>1198</v>
      </c>
      <c r="H263" s="16">
        <v>0</v>
      </c>
      <c r="I263" s="16">
        <v>23573</v>
      </c>
      <c r="J263" s="15"/>
      <c r="K263" s="15"/>
      <c r="L263" s="16">
        <v>0</v>
      </c>
      <c r="N263" s="23" t="s">
        <v>120</v>
      </c>
    </row>
    <row r="264" spans="1:15" x14ac:dyDescent="0.25">
      <c r="A264" s="33" t="s">
        <v>108</v>
      </c>
      <c r="B264" s="15"/>
      <c r="C264" s="16">
        <v>-7</v>
      </c>
      <c r="D264" s="16">
        <v>0</v>
      </c>
      <c r="E264" s="16">
        <v>0</v>
      </c>
      <c r="F264" s="16">
        <v>0</v>
      </c>
      <c r="G264" s="16">
        <v>7</v>
      </c>
      <c r="H264" s="16">
        <v>0</v>
      </c>
      <c r="I264" s="16">
        <v>23566</v>
      </c>
      <c r="J264" s="15"/>
      <c r="K264" s="15"/>
      <c r="L264" s="16">
        <v>0</v>
      </c>
      <c r="N264" s="23" t="s">
        <v>121</v>
      </c>
    </row>
    <row r="265" spans="1:15" x14ac:dyDescent="0.25">
      <c r="A265" s="33" t="s">
        <v>109</v>
      </c>
      <c r="B265" s="15"/>
      <c r="C265" s="16">
        <v>1665</v>
      </c>
      <c r="D265" s="16">
        <v>0</v>
      </c>
      <c r="E265" s="16">
        <v>0</v>
      </c>
      <c r="F265" s="16">
        <v>0</v>
      </c>
      <c r="G265" s="16">
        <v>-1665</v>
      </c>
      <c r="H265" s="16">
        <v>0</v>
      </c>
      <c r="I265" s="16">
        <v>25231</v>
      </c>
      <c r="J265" s="15"/>
      <c r="K265" s="15"/>
      <c r="L265" s="16">
        <v>0</v>
      </c>
      <c r="N265" s="23" t="s">
        <v>122</v>
      </c>
    </row>
    <row r="266" spans="1:15" x14ac:dyDescent="0.25">
      <c r="A266" s="33" t="s">
        <v>110</v>
      </c>
      <c r="B266" s="15"/>
      <c r="C266" s="16">
        <v>-3364</v>
      </c>
      <c r="D266" s="16">
        <v>0</v>
      </c>
      <c r="E266" s="16">
        <v>0</v>
      </c>
      <c r="F266" s="16">
        <v>0</v>
      </c>
      <c r="G266" s="16">
        <v>24123</v>
      </c>
      <c r="H266" s="16">
        <v>0</v>
      </c>
      <c r="I266" s="16">
        <v>1108</v>
      </c>
      <c r="J266" s="15"/>
      <c r="K266" s="15"/>
      <c r="L266" s="16">
        <v>0</v>
      </c>
      <c r="N266" s="23" t="s">
        <v>123</v>
      </c>
    </row>
    <row r="267" spans="1:15" x14ac:dyDescent="0.25">
      <c r="A267" s="33" t="s">
        <v>111</v>
      </c>
      <c r="B267" s="15"/>
      <c r="C267" s="16">
        <v>2104</v>
      </c>
      <c r="D267" s="16">
        <v>0</v>
      </c>
      <c r="E267" s="16">
        <v>0</v>
      </c>
      <c r="F267" s="16">
        <v>0</v>
      </c>
      <c r="G267" s="16">
        <v>-2101</v>
      </c>
      <c r="H267" s="16">
        <v>0</v>
      </c>
      <c r="I267" s="16">
        <v>3209</v>
      </c>
      <c r="J267" s="15"/>
      <c r="K267" s="15"/>
      <c r="L267" s="16">
        <v>0</v>
      </c>
      <c r="N267" s="23" t="s">
        <v>124</v>
      </c>
    </row>
    <row r="268" spans="1:15" x14ac:dyDescent="0.25">
      <c r="A268" s="33" t="s">
        <v>112</v>
      </c>
      <c r="B268" s="15"/>
      <c r="C268" s="16">
        <v>-2403</v>
      </c>
      <c r="D268" s="16">
        <v>0</v>
      </c>
      <c r="E268" s="16">
        <v>0</v>
      </c>
      <c r="F268" s="16">
        <v>0</v>
      </c>
      <c r="G268" s="16">
        <v>2403</v>
      </c>
      <c r="H268" s="16">
        <v>0</v>
      </c>
      <c r="I268" s="16">
        <v>806</v>
      </c>
      <c r="J268" s="15"/>
      <c r="K268" s="15"/>
      <c r="L268" s="16">
        <v>0</v>
      </c>
      <c r="N268" s="23" t="s">
        <v>125</v>
      </c>
    </row>
    <row r="269" spans="1:15" ht="13.8" thickBot="1" x14ac:dyDescent="0.3">
      <c r="A269" s="41" t="s">
        <v>113</v>
      </c>
      <c r="C269" s="42">
        <v>2819</v>
      </c>
      <c r="D269" s="42">
        <v>0</v>
      </c>
      <c r="E269" s="42">
        <v>0</v>
      </c>
      <c r="F269" s="42">
        <v>0</v>
      </c>
      <c r="G269" s="42">
        <v>-2768</v>
      </c>
      <c r="H269" s="42">
        <v>0</v>
      </c>
      <c r="I269" s="42">
        <v>3574</v>
      </c>
      <c r="J269" s="2"/>
      <c r="K269" s="2"/>
      <c r="L269" s="42">
        <v>0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-1244</v>
      </c>
      <c r="D271" s="16">
        <v>0</v>
      </c>
      <c r="E271" s="16">
        <v>0</v>
      </c>
      <c r="F271" s="16">
        <v>0</v>
      </c>
      <c r="G271" s="16">
        <v>1244</v>
      </c>
      <c r="H271" s="16">
        <v>0</v>
      </c>
      <c r="I271" s="16">
        <v>2330</v>
      </c>
      <c r="J271" s="15"/>
      <c r="K271" s="15"/>
      <c r="L271" s="16">
        <v>0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2607</v>
      </c>
      <c r="D272" s="16">
        <v>0</v>
      </c>
      <c r="E272" s="16">
        <v>2676</v>
      </c>
      <c r="F272" s="16">
        <v>0</v>
      </c>
      <c r="G272" s="16">
        <v>69</v>
      </c>
      <c r="H272" s="16">
        <v>0</v>
      </c>
      <c r="I272" s="16">
        <v>2261</v>
      </c>
      <c r="J272" s="15"/>
      <c r="K272" s="15"/>
      <c r="L272" s="16">
        <v>0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-1462</v>
      </c>
      <c r="D273" s="16">
        <v>0</v>
      </c>
      <c r="E273" s="16">
        <v>0</v>
      </c>
      <c r="F273" s="16">
        <v>0</v>
      </c>
      <c r="G273" s="16">
        <v>1462</v>
      </c>
      <c r="H273" s="16">
        <v>0</v>
      </c>
      <c r="I273" s="16">
        <v>799</v>
      </c>
      <c r="J273" s="15"/>
      <c r="K273" s="15"/>
      <c r="L273" s="16">
        <v>0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2010</v>
      </c>
      <c r="D274" s="16">
        <v>0</v>
      </c>
      <c r="E274" s="16">
        <v>0</v>
      </c>
      <c r="F274" s="16">
        <v>0</v>
      </c>
      <c r="G274" s="16">
        <v>-2010</v>
      </c>
      <c r="H274" s="16">
        <v>0</v>
      </c>
      <c r="I274" s="16">
        <v>2809</v>
      </c>
      <c r="J274" s="15"/>
      <c r="K274" s="15"/>
      <c r="L274" s="16">
        <v>0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1317</v>
      </c>
      <c r="D275" s="16">
        <v>0</v>
      </c>
      <c r="E275" s="16">
        <v>0</v>
      </c>
      <c r="F275" s="16">
        <v>0</v>
      </c>
      <c r="G275" s="16">
        <v>-1317</v>
      </c>
      <c r="H275" s="16">
        <v>0</v>
      </c>
      <c r="I275" s="16">
        <v>4126</v>
      </c>
      <c r="J275" s="15"/>
      <c r="K275" s="15"/>
      <c r="L275" s="16">
        <v>0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1896</v>
      </c>
      <c r="D276" s="16">
        <v>0</v>
      </c>
      <c r="E276" s="16">
        <v>4876</v>
      </c>
      <c r="F276" s="16">
        <v>0</v>
      </c>
      <c r="G276" s="16">
        <v>2980</v>
      </c>
      <c r="H276" s="16">
        <v>0</v>
      </c>
      <c r="I276" s="16">
        <v>1146</v>
      </c>
      <c r="J276" s="15"/>
      <c r="K276" s="15"/>
      <c r="L276" s="16">
        <v>0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653</v>
      </c>
      <c r="D277" s="16">
        <v>0</v>
      </c>
      <c r="E277" s="16">
        <v>0</v>
      </c>
      <c r="F277" s="16">
        <v>0</v>
      </c>
      <c r="G277" s="16">
        <v>-653</v>
      </c>
      <c r="H277" s="16">
        <v>0</v>
      </c>
      <c r="I277" s="16">
        <v>1799</v>
      </c>
      <c r="J277" s="15"/>
      <c r="K277" s="15"/>
      <c r="L277" s="16">
        <v>0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-625</v>
      </c>
      <c r="D278" s="16">
        <v>0</v>
      </c>
      <c r="E278" s="16">
        <v>0</v>
      </c>
      <c r="F278" s="16">
        <v>0</v>
      </c>
      <c r="G278" s="16">
        <v>625</v>
      </c>
      <c r="H278" s="16">
        <v>0</v>
      </c>
      <c r="I278" s="16">
        <v>1174</v>
      </c>
      <c r="J278" s="15"/>
      <c r="K278" s="15"/>
      <c r="L278" s="16">
        <v>0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1846</v>
      </c>
      <c r="D279" s="16">
        <v>0</v>
      </c>
      <c r="E279" s="16">
        <v>0</v>
      </c>
      <c r="F279" s="16">
        <v>0</v>
      </c>
      <c r="G279" s="16">
        <v>-1846</v>
      </c>
      <c r="H279" s="16">
        <v>0</v>
      </c>
      <c r="I279" s="16">
        <v>3020</v>
      </c>
      <c r="J279" s="15"/>
      <c r="K279" s="15"/>
      <c r="L279" s="16">
        <v>0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-2679</v>
      </c>
      <c r="D280" s="16">
        <v>0</v>
      </c>
      <c r="E280" s="16">
        <v>0</v>
      </c>
      <c r="F280" s="16">
        <v>0</v>
      </c>
      <c r="G280" s="16">
        <v>2679</v>
      </c>
      <c r="H280" s="16">
        <v>0</v>
      </c>
      <c r="I280" s="16">
        <v>341</v>
      </c>
      <c r="J280" s="15"/>
      <c r="K280" s="15"/>
      <c r="L280" s="16">
        <v>0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1850</v>
      </c>
      <c r="D281" s="16">
        <v>0</v>
      </c>
      <c r="E281" s="16">
        <v>0</v>
      </c>
      <c r="F281" s="16">
        <v>0</v>
      </c>
      <c r="G281" s="16">
        <v>-1850</v>
      </c>
      <c r="H281" s="16">
        <v>0</v>
      </c>
      <c r="I281" s="16">
        <v>2191</v>
      </c>
      <c r="J281" s="15"/>
      <c r="K281" s="15"/>
      <c r="L281" s="16">
        <v>0</v>
      </c>
      <c r="N281" s="23" t="s">
        <v>125</v>
      </c>
      <c r="O281" s="10"/>
    </row>
    <row r="282" spans="1:15" ht="13.8" thickBot="1" x14ac:dyDescent="0.3">
      <c r="A282" s="41" t="s">
        <v>113</v>
      </c>
      <c r="C282" s="42">
        <v>5657</v>
      </c>
      <c r="D282" s="42">
        <v>0</v>
      </c>
      <c r="E282" s="42">
        <v>3177</v>
      </c>
      <c r="F282" s="42">
        <v>0</v>
      </c>
      <c r="G282" s="42">
        <v>-2480</v>
      </c>
      <c r="H282" s="42">
        <v>0</v>
      </c>
      <c r="I282" s="42">
        <v>4671</v>
      </c>
      <c r="J282" s="2"/>
      <c r="K282" s="2"/>
      <c r="L282" s="42">
        <v>0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1610</v>
      </c>
      <c r="D284" s="16">
        <v>0</v>
      </c>
      <c r="E284" s="16">
        <v>5018</v>
      </c>
      <c r="F284" s="16">
        <v>0</v>
      </c>
      <c r="G284" s="16">
        <v>3408</v>
      </c>
      <c r="H284" s="16">
        <v>0</v>
      </c>
      <c r="I284" s="16">
        <v>1263</v>
      </c>
      <c r="J284" s="15"/>
      <c r="K284" s="15"/>
      <c r="L284" s="16">
        <v>0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2588</v>
      </c>
      <c r="D285" s="16">
        <v>0</v>
      </c>
      <c r="E285" s="16">
        <v>0</v>
      </c>
      <c r="F285" s="16">
        <v>0</v>
      </c>
      <c r="G285" s="16">
        <v>-2588</v>
      </c>
      <c r="H285" s="16">
        <v>0</v>
      </c>
      <c r="I285" s="16">
        <v>3851</v>
      </c>
      <c r="J285" s="15"/>
      <c r="K285" s="15"/>
      <c r="L285" s="16">
        <v>0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1769</v>
      </c>
      <c r="D286" s="16">
        <v>0</v>
      </c>
      <c r="E286" s="16">
        <v>3045</v>
      </c>
      <c r="F286" s="16">
        <v>0</v>
      </c>
      <c r="G286" s="16">
        <v>1276</v>
      </c>
      <c r="H286" s="16">
        <v>0</v>
      </c>
      <c r="I286" s="16">
        <v>2575</v>
      </c>
      <c r="J286" s="15"/>
      <c r="K286" s="15"/>
      <c r="L286" s="16">
        <v>0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5277</v>
      </c>
      <c r="D287" s="16">
        <v>0</v>
      </c>
      <c r="E287" s="16">
        <v>4329</v>
      </c>
      <c r="F287" s="16">
        <v>0</v>
      </c>
      <c r="G287" s="16">
        <v>-948</v>
      </c>
      <c r="H287" s="16">
        <v>0</v>
      </c>
      <c r="I287" s="16">
        <v>3523</v>
      </c>
      <c r="J287" s="15"/>
      <c r="K287" s="15"/>
      <c r="L287" s="16">
        <v>0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1166</v>
      </c>
      <c r="D288" s="16">
        <v>0</v>
      </c>
      <c r="E288" s="16">
        <v>0</v>
      </c>
      <c r="F288" s="16">
        <v>0</v>
      </c>
      <c r="G288" s="16">
        <v>-1166</v>
      </c>
      <c r="H288" s="16">
        <v>0</v>
      </c>
      <c r="I288" s="16">
        <v>4689</v>
      </c>
      <c r="J288" s="15"/>
      <c r="K288" s="15"/>
      <c r="L288" s="16">
        <v>0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2893</v>
      </c>
      <c r="D289" s="16">
        <v>0</v>
      </c>
      <c r="E289" s="16">
        <v>5364</v>
      </c>
      <c r="F289" s="16">
        <v>0</v>
      </c>
      <c r="G289" s="16">
        <v>2471</v>
      </c>
      <c r="H289" s="16">
        <v>0</v>
      </c>
      <c r="I289" s="16">
        <v>2218</v>
      </c>
      <c r="J289" s="15"/>
      <c r="K289" s="15"/>
      <c r="L289" s="16">
        <v>0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215</v>
      </c>
      <c r="D290" s="16">
        <v>0</v>
      </c>
      <c r="E290" s="16">
        <v>741</v>
      </c>
      <c r="F290" s="16">
        <v>0</v>
      </c>
      <c r="G290" s="16">
        <v>527</v>
      </c>
      <c r="H290" s="16">
        <v>0</v>
      </c>
      <c r="I290" s="16">
        <v>1691</v>
      </c>
      <c r="J290" s="15"/>
      <c r="K290" s="15"/>
      <c r="L290" s="16">
        <v>0</v>
      </c>
      <c r="N290" s="23" t="s">
        <v>121</v>
      </c>
    </row>
    <row r="291" spans="1:15" x14ac:dyDescent="0.25">
      <c r="A291" s="33" t="s">
        <v>122</v>
      </c>
      <c r="C291" s="16">
        <v>-868</v>
      </c>
      <c r="D291" s="16">
        <v>0</v>
      </c>
      <c r="E291" s="16">
        <v>0</v>
      </c>
      <c r="F291" s="16">
        <v>0</v>
      </c>
      <c r="G291" s="16">
        <v>868</v>
      </c>
      <c r="H291" s="16">
        <v>0</v>
      </c>
      <c r="I291" s="16">
        <v>823</v>
      </c>
      <c r="J291" s="15"/>
      <c r="K291" s="15"/>
      <c r="L291" s="16">
        <v>0</v>
      </c>
      <c r="N291" s="23" t="s">
        <v>122</v>
      </c>
    </row>
    <row r="292" spans="1:15" x14ac:dyDescent="0.25">
      <c r="A292" s="33" t="s">
        <v>123</v>
      </c>
      <c r="C292" s="16">
        <v>194</v>
      </c>
      <c r="D292" s="16">
        <v>0</v>
      </c>
      <c r="E292" s="16">
        <v>0</v>
      </c>
      <c r="F292" s="16">
        <v>0</v>
      </c>
      <c r="G292" s="16">
        <v>-194</v>
      </c>
      <c r="H292" s="16">
        <v>0</v>
      </c>
      <c r="I292" s="16">
        <v>1017</v>
      </c>
      <c r="J292" s="15"/>
      <c r="K292" s="15"/>
      <c r="L292" s="16">
        <v>0</v>
      </c>
      <c r="N292" s="23" t="s">
        <v>123</v>
      </c>
    </row>
    <row r="293" spans="1:15" x14ac:dyDescent="0.25">
      <c r="A293" s="33" t="s">
        <v>131</v>
      </c>
      <c r="C293" s="3">
        <v>8964</v>
      </c>
      <c r="D293" s="3">
        <v>0</v>
      </c>
      <c r="E293" s="3">
        <v>5138</v>
      </c>
      <c r="F293" s="3">
        <v>0</v>
      </c>
      <c r="G293" s="3">
        <v>-3826</v>
      </c>
      <c r="H293" s="16">
        <v>0</v>
      </c>
      <c r="I293" s="16">
        <v>4843</v>
      </c>
      <c r="J293" s="15"/>
      <c r="K293" s="15"/>
      <c r="L293" s="16">
        <v>0</v>
      </c>
      <c r="N293" s="23" t="s">
        <v>124</v>
      </c>
    </row>
    <row r="294" spans="1:15" x14ac:dyDescent="0.25">
      <c r="A294" s="33" t="s">
        <v>125</v>
      </c>
      <c r="C294" s="3">
        <v>8796</v>
      </c>
      <c r="D294" s="3">
        <v>0</v>
      </c>
      <c r="E294" s="3">
        <v>10093</v>
      </c>
      <c r="F294" s="3">
        <v>0</v>
      </c>
      <c r="G294" s="3">
        <v>1297</v>
      </c>
      <c r="H294" s="16">
        <v>0</v>
      </c>
      <c r="I294" s="16">
        <v>3546</v>
      </c>
      <c r="J294" s="15"/>
      <c r="K294" s="15"/>
      <c r="L294" s="16">
        <v>0</v>
      </c>
      <c r="N294" s="23" t="s">
        <v>125</v>
      </c>
    </row>
    <row r="295" spans="1:15" ht="13.8" thickBot="1" x14ac:dyDescent="0.3">
      <c r="A295" s="41" t="s">
        <v>113</v>
      </c>
      <c r="C295" s="42">
        <v>7904</v>
      </c>
      <c r="D295" s="42">
        <v>0</v>
      </c>
      <c r="E295" s="42">
        <v>4938</v>
      </c>
      <c r="F295" s="42">
        <v>0</v>
      </c>
      <c r="G295" s="42">
        <v>-2965</v>
      </c>
      <c r="H295" s="42">
        <v>0</v>
      </c>
      <c r="I295" s="42">
        <v>6511</v>
      </c>
      <c r="J295" s="2"/>
      <c r="K295" s="2"/>
      <c r="L295" s="42">
        <v>0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0</v>
      </c>
      <c r="D297" s="3">
        <v>0</v>
      </c>
      <c r="E297" s="3">
        <v>0</v>
      </c>
      <c r="F297" s="3">
        <v>0</v>
      </c>
      <c r="G297" s="3">
        <v>6511</v>
      </c>
      <c r="H297" s="16">
        <v>0</v>
      </c>
      <c r="I297" s="16">
        <v>0</v>
      </c>
      <c r="J297" s="15"/>
      <c r="K297" s="15"/>
      <c r="L297" s="16">
        <v>0</v>
      </c>
      <c r="N297" s="23" t="s">
        <v>115</v>
      </c>
    </row>
    <row r="298" spans="1:15" x14ac:dyDescent="0.25">
      <c r="A298" s="33" t="s">
        <v>103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J298" s="15"/>
      <c r="K298" s="15"/>
      <c r="L298" s="16">
        <v>0</v>
      </c>
      <c r="N298" s="23" t="s">
        <v>116</v>
      </c>
    </row>
    <row r="299" spans="1:15" x14ac:dyDescent="0.25">
      <c r="A299" s="33" t="s">
        <v>104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J299" s="15"/>
      <c r="K299" s="15"/>
      <c r="L299" s="16">
        <v>0</v>
      </c>
      <c r="N299" s="23" t="s">
        <v>117</v>
      </c>
    </row>
    <row r="300" spans="1:15" x14ac:dyDescent="0.25">
      <c r="A300" s="33" t="s">
        <v>105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J300" s="15"/>
      <c r="K300" s="15"/>
      <c r="L300" s="16">
        <v>0</v>
      </c>
      <c r="N300" s="23" t="s">
        <v>118</v>
      </c>
    </row>
    <row r="301" spans="1:15" x14ac:dyDescent="0.25">
      <c r="A301" s="33" t="s">
        <v>137</v>
      </c>
      <c r="C301" s="3">
        <v>0</v>
      </c>
      <c r="D301" s="3">
        <v>0</v>
      </c>
      <c r="E301" s="3">
        <v>0</v>
      </c>
      <c r="F301" s="3">
        <v>0</v>
      </c>
      <c r="G301" s="3">
        <v>0</v>
      </c>
      <c r="H301" s="16">
        <v>0</v>
      </c>
      <c r="I301" s="16">
        <v>0</v>
      </c>
      <c r="J301" s="15"/>
      <c r="K301" s="15"/>
      <c r="L301" s="16">
        <v>0</v>
      </c>
      <c r="N301" s="23" t="s">
        <v>119</v>
      </c>
    </row>
    <row r="302" spans="1:15" x14ac:dyDescent="0.25">
      <c r="A302" s="33" t="s">
        <v>138</v>
      </c>
      <c r="C302" s="3">
        <v>0</v>
      </c>
      <c r="D302" s="3">
        <v>0</v>
      </c>
      <c r="E302" s="3">
        <v>0</v>
      </c>
      <c r="F302" s="3">
        <v>0</v>
      </c>
      <c r="G302" s="3">
        <v>0</v>
      </c>
      <c r="H302" s="16">
        <v>0</v>
      </c>
      <c r="I302" s="16">
        <v>0</v>
      </c>
      <c r="J302" s="15"/>
      <c r="K302" s="15"/>
      <c r="L302" s="16">
        <v>0</v>
      </c>
      <c r="N302" s="23" t="s">
        <v>120</v>
      </c>
    </row>
    <row r="303" spans="1:15" x14ac:dyDescent="0.25">
      <c r="A303" s="33" t="s">
        <v>129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J303" s="15"/>
      <c r="K303" s="15"/>
      <c r="L303" s="16">
        <v>0</v>
      </c>
      <c r="N303" s="23" t="s">
        <v>121</v>
      </c>
    </row>
    <row r="304" spans="1:15" x14ac:dyDescent="0.25">
      <c r="A304" s="33" t="s">
        <v>122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J304" s="15"/>
      <c r="K304" s="15"/>
      <c r="L304" s="16">
        <v>0</v>
      </c>
      <c r="N304" s="23" t="s">
        <v>122</v>
      </c>
    </row>
    <row r="305" spans="1:14" x14ac:dyDescent="0.25">
      <c r="A305" s="33" t="s">
        <v>123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J305" s="15"/>
      <c r="K305" s="15"/>
      <c r="L305" s="16">
        <v>0</v>
      </c>
      <c r="N305" s="23" t="s">
        <v>123</v>
      </c>
    </row>
    <row r="306" spans="1:14" x14ac:dyDescent="0.25">
      <c r="A306" s="33" t="s">
        <v>131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J306" s="15"/>
      <c r="K306" s="15"/>
      <c r="L306" s="16">
        <v>0</v>
      </c>
      <c r="N306" s="23" t="s">
        <v>124</v>
      </c>
    </row>
    <row r="307" spans="1:14" x14ac:dyDescent="0.25">
      <c r="A307" s="33" t="s">
        <v>125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J307" s="15"/>
      <c r="K307" s="15"/>
      <c r="L307" s="16">
        <v>0</v>
      </c>
      <c r="N307" s="23" t="s">
        <v>125</v>
      </c>
    </row>
    <row r="308" spans="1:14" ht="13.8" thickBot="1" x14ac:dyDescent="0.3">
      <c r="A308" s="41" t="s">
        <v>113</v>
      </c>
      <c r="C308" s="42">
        <v>0</v>
      </c>
      <c r="D308" s="42">
        <v>0</v>
      </c>
      <c r="E308" s="42">
        <v>0</v>
      </c>
      <c r="F308" s="42">
        <v>0</v>
      </c>
      <c r="G308" s="42">
        <v>0</v>
      </c>
      <c r="H308" s="42">
        <v>0</v>
      </c>
      <c r="I308" s="42">
        <v>0</v>
      </c>
      <c r="J308" s="2"/>
      <c r="K308" s="2"/>
      <c r="L308" s="42">
        <v>0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J310" s="15"/>
      <c r="K310" s="15"/>
      <c r="L310" s="16">
        <v>0</v>
      </c>
      <c r="N310" s="23" t="s">
        <v>115</v>
      </c>
    </row>
    <row r="311" spans="1:14" x14ac:dyDescent="0.25">
      <c r="A311" s="33" t="s">
        <v>154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J311" s="15"/>
      <c r="K311" s="15"/>
      <c r="L311" s="16">
        <v>0</v>
      </c>
      <c r="N311" s="23" t="s">
        <v>116</v>
      </c>
    </row>
    <row r="312" spans="1:14" x14ac:dyDescent="0.25">
      <c r="A312" s="33" t="s">
        <v>155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J312" s="15"/>
      <c r="K312" s="15"/>
      <c r="L312" s="16">
        <v>0</v>
      </c>
      <c r="N312" s="23" t="s">
        <v>117</v>
      </c>
    </row>
    <row r="313" spans="1:14" x14ac:dyDescent="0.25">
      <c r="A313" s="33" t="s">
        <v>118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J313" s="15"/>
      <c r="K313" s="15"/>
      <c r="L313" s="16">
        <v>0</v>
      </c>
      <c r="N313" s="23" t="s">
        <v>118</v>
      </c>
    </row>
    <row r="314" spans="1:14" x14ac:dyDescent="0.25">
      <c r="A314" s="33" t="s">
        <v>137</v>
      </c>
      <c r="C314" s="3">
        <v>0</v>
      </c>
      <c r="D314" s="3">
        <v>0</v>
      </c>
      <c r="E314" s="3">
        <v>0</v>
      </c>
      <c r="F314" s="3">
        <v>0</v>
      </c>
      <c r="G314" s="3">
        <v>0</v>
      </c>
      <c r="H314" s="16">
        <v>0</v>
      </c>
      <c r="I314" s="16">
        <v>0</v>
      </c>
      <c r="J314" s="15"/>
      <c r="K314" s="15"/>
      <c r="L314" s="16">
        <v>0</v>
      </c>
      <c r="N314" s="23" t="s">
        <v>119</v>
      </c>
    </row>
    <row r="315" spans="1:14" x14ac:dyDescent="0.25">
      <c r="A315" s="33" t="s">
        <v>138</v>
      </c>
      <c r="C315" s="3">
        <v>0</v>
      </c>
      <c r="D315" s="3">
        <v>0</v>
      </c>
      <c r="E315" s="3">
        <v>0</v>
      </c>
      <c r="F315" s="3">
        <v>0</v>
      </c>
      <c r="G315" s="3">
        <v>0</v>
      </c>
      <c r="H315" s="16">
        <v>0</v>
      </c>
      <c r="I315" s="16">
        <v>0</v>
      </c>
      <c r="J315" s="15"/>
      <c r="K315" s="15"/>
      <c r="L315" s="16">
        <v>0</v>
      </c>
      <c r="N315" s="23" t="s">
        <v>120</v>
      </c>
    </row>
    <row r="316" spans="1:14" x14ac:dyDescent="0.25">
      <c r="A316" s="33" t="s">
        <v>129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J316" s="15"/>
      <c r="K316" s="15"/>
      <c r="L316" s="16">
        <v>0</v>
      </c>
      <c r="N316" s="23" t="s">
        <v>121</v>
      </c>
    </row>
    <row r="317" spans="1:14" x14ac:dyDescent="0.25">
      <c r="A317" s="33" t="s">
        <v>122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J317" s="15"/>
      <c r="K317" s="15"/>
      <c r="L317" s="16">
        <v>0</v>
      </c>
      <c r="N317" s="23" t="s">
        <v>122</v>
      </c>
    </row>
    <row r="318" spans="1:14" x14ac:dyDescent="0.25">
      <c r="A318" s="33" t="s">
        <v>123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J318" s="15"/>
      <c r="K318" s="15"/>
      <c r="L318" s="16">
        <v>0</v>
      </c>
      <c r="N318" s="23" t="s">
        <v>123</v>
      </c>
    </row>
    <row r="319" spans="1:14" x14ac:dyDescent="0.25">
      <c r="A319" s="33" t="s">
        <v>131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J319" s="15"/>
      <c r="K319" s="15"/>
      <c r="L319" s="16">
        <v>0</v>
      </c>
      <c r="N319" s="23" t="s">
        <v>124</v>
      </c>
    </row>
    <row r="320" spans="1:14" x14ac:dyDescent="0.25">
      <c r="A320" s="33" t="s">
        <v>125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J320" s="15"/>
      <c r="K320" s="15"/>
      <c r="L320" s="16">
        <v>0</v>
      </c>
      <c r="N320" s="23" t="s">
        <v>125</v>
      </c>
    </row>
    <row r="321" spans="1:14" ht="13.8" thickBot="1" x14ac:dyDescent="0.3">
      <c r="A321" s="41" t="s">
        <v>113</v>
      </c>
      <c r="C321" s="42">
        <v>0</v>
      </c>
      <c r="D321" s="42">
        <v>0</v>
      </c>
      <c r="E321" s="42">
        <v>0</v>
      </c>
      <c r="F321" s="42">
        <v>0</v>
      </c>
      <c r="G321" s="42">
        <v>0</v>
      </c>
      <c r="H321" s="42">
        <v>0</v>
      </c>
      <c r="I321" s="42">
        <v>0</v>
      </c>
      <c r="J321" s="2"/>
      <c r="K321" s="2"/>
      <c r="L321" s="42">
        <v>0</v>
      </c>
      <c r="N321" s="43" t="s">
        <v>113</v>
      </c>
    </row>
    <row r="322" spans="1:14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J323" s="15"/>
      <c r="K323" s="15"/>
      <c r="L323" s="16">
        <v>0</v>
      </c>
      <c r="N323" s="23" t="s">
        <v>115</v>
      </c>
    </row>
    <row r="324" spans="1:14" x14ac:dyDescent="0.25">
      <c r="A324" s="33" t="s">
        <v>154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J324" s="15"/>
      <c r="K324" s="15"/>
      <c r="L324" s="16">
        <v>0</v>
      </c>
      <c r="N324" s="23" t="s">
        <v>116</v>
      </c>
    </row>
    <row r="325" spans="1:14" x14ac:dyDescent="0.25">
      <c r="A325" s="33" t="s">
        <v>155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J325" s="15"/>
      <c r="K325" s="15"/>
      <c r="L325" s="16">
        <v>0</v>
      </c>
      <c r="N325" s="23" t="s">
        <v>117</v>
      </c>
    </row>
    <row r="326" spans="1:14" x14ac:dyDescent="0.25">
      <c r="A326" s="33" t="s">
        <v>118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J326" s="15"/>
      <c r="K326" s="15"/>
      <c r="L326" s="16">
        <v>0</v>
      </c>
      <c r="N326" s="23" t="s">
        <v>118</v>
      </c>
    </row>
    <row r="327" spans="1:14" x14ac:dyDescent="0.25">
      <c r="A327" s="33" t="s">
        <v>137</v>
      </c>
      <c r="C327" s="3">
        <v>0</v>
      </c>
      <c r="D327" s="3">
        <v>0</v>
      </c>
      <c r="E327" s="3">
        <v>0</v>
      </c>
      <c r="F327" s="3">
        <v>0</v>
      </c>
      <c r="G327" s="3">
        <v>0</v>
      </c>
      <c r="H327" s="16">
        <v>0</v>
      </c>
      <c r="I327" s="16">
        <v>0</v>
      </c>
      <c r="J327" s="15"/>
      <c r="K327" s="15"/>
      <c r="L327" s="16">
        <v>0</v>
      </c>
      <c r="N327" s="23" t="s">
        <v>119</v>
      </c>
    </row>
    <row r="328" spans="1:14" x14ac:dyDescent="0.25">
      <c r="A328" s="33" t="s">
        <v>138</v>
      </c>
      <c r="C328" s="3">
        <v>0</v>
      </c>
      <c r="D328" s="3">
        <v>0</v>
      </c>
      <c r="E328" s="3">
        <v>0</v>
      </c>
      <c r="F328" s="3">
        <v>0</v>
      </c>
      <c r="G328" s="3">
        <v>0</v>
      </c>
      <c r="H328" s="16">
        <v>0</v>
      </c>
      <c r="I328" s="16">
        <v>0</v>
      </c>
      <c r="J328" s="15"/>
      <c r="K328" s="15"/>
      <c r="L328" s="16">
        <v>0</v>
      </c>
      <c r="N328" s="23" t="s">
        <v>120</v>
      </c>
    </row>
    <row r="329" spans="1:14" x14ac:dyDescent="0.25">
      <c r="A329" s="33" t="s">
        <v>129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J329" s="15"/>
      <c r="K329" s="15"/>
      <c r="L329" s="16">
        <v>0</v>
      </c>
      <c r="N329" s="23" t="s">
        <v>121</v>
      </c>
    </row>
    <row r="330" spans="1:14" x14ac:dyDescent="0.25">
      <c r="A330" s="33" t="s">
        <v>122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J330" s="15"/>
      <c r="K330" s="15"/>
      <c r="L330" s="16">
        <v>0</v>
      </c>
      <c r="N330" s="23" t="s">
        <v>122</v>
      </c>
    </row>
    <row r="331" spans="1:14" x14ac:dyDescent="0.25">
      <c r="A331" s="33" t="s">
        <v>123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J331" s="15"/>
      <c r="K331" s="15"/>
      <c r="L331" s="16">
        <v>0</v>
      </c>
      <c r="N331" s="23" t="s">
        <v>123</v>
      </c>
    </row>
    <row r="332" spans="1:14" x14ac:dyDescent="0.25">
      <c r="A332" s="33" t="s">
        <v>131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J332" s="15"/>
      <c r="K332" s="15"/>
      <c r="L332" s="16">
        <v>0</v>
      </c>
      <c r="N332" s="23" t="s">
        <v>124</v>
      </c>
    </row>
    <row r="333" spans="1:14" x14ac:dyDescent="0.25">
      <c r="A333" s="33" t="s">
        <v>125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J333" s="15"/>
      <c r="K333" s="15"/>
      <c r="L333" s="16">
        <v>0</v>
      </c>
      <c r="N333" s="23" t="s">
        <v>125</v>
      </c>
    </row>
    <row r="334" spans="1:14" ht="13.8" thickBot="1" x14ac:dyDescent="0.3">
      <c r="A334" s="41" t="s">
        <v>113</v>
      </c>
      <c r="C334" s="42">
        <v>0</v>
      </c>
      <c r="D334" s="42">
        <v>0</v>
      </c>
      <c r="E334" s="42">
        <v>0</v>
      </c>
      <c r="F334" s="42">
        <v>0</v>
      </c>
      <c r="G334" s="42">
        <v>0</v>
      </c>
      <c r="H334" s="42">
        <v>0</v>
      </c>
      <c r="I334" s="42">
        <v>0</v>
      </c>
      <c r="J334" s="2"/>
      <c r="K334" s="2"/>
      <c r="L334" s="42">
        <v>0</v>
      </c>
      <c r="N334" s="43" t="s">
        <v>113</v>
      </c>
    </row>
    <row r="335" spans="1:14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J336" s="15"/>
      <c r="K336" s="15"/>
      <c r="L336" s="16">
        <v>0</v>
      </c>
      <c r="N336" s="23" t="s">
        <v>115</v>
      </c>
    </row>
    <row r="337" spans="1:14" x14ac:dyDescent="0.25">
      <c r="A337" s="33" t="s">
        <v>154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J337" s="15"/>
      <c r="K337" s="15"/>
      <c r="L337" s="16">
        <v>0</v>
      </c>
      <c r="N337" s="23" t="s">
        <v>116</v>
      </c>
    </row>
    <row r="338" spans="1:14" x14ac:dyDescent="0.25">
      <c r="A338" s="33" t="s">
        <v>155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J338" s="15"/>
      <c r="K338" s="15"/>
      <c r="L338" s="16">
        <v>0</v>
      </c>
      <c r="N338" s="23" t="s">
        <v>117</v>
      </c>
    </row>
    <row r="339" spans="1:14" x14ac:dyDescent="0.25">
      <c r="A339" s="33" t="s">
        <v>118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J339" s="15"/>
      <c r="K339" s="15"/>
      <c r="L339" s="16">
        <v>0</v>
      </c>
      <c r="N339" s="23" t="s">
        <v>118</v>
      </c>
    </row>
    <row r="340" spans="1:14" x14ac:dyDescent="0.25">
      <c r="A340" s="33" t="s">
        <v>137</v>
      </c>
      <c r="C340" s="3">
        <v>0</v>
      </c>
      <c r="D340" s="3">
        <v>0</v>
      </c>
      <c r="E340" s="3">
        <v>0</v>
      </c>
      <c r="F340" s="3">
        <v>0</v>
      </c>
      <c r="G340" s="3">
        <v>0</v>
      </c>
      <c r="H340" s="16">
        <v>0</v>
      </c>
      <c r="I340" s="16">
        <v>0</v>
      </c>
      <c r="J340" s="15"/>
      <c r="K340" s="15"/>
      <c r="L340" s="16">
        <v>0</v>
      </c>
      <c r="N340" s="23" t="s">
        <v>119</v>
      </c>
    </row>
    <row r="341" spans="1:14" x14ac:dyDescent="0.25">
      <c r="A341" s="33" t="s">
        <v>138</v>
      </c>
      <c r="C341" s="3">
        <v>0</v>
      </c>
      <c r="D341" s="3">
        <v>0</v>
      </c>
      <c r="E341" s="3">
        <v>0</v>
      </c>
      <c r="F341" s="3">
        <v>0</v>
      </c>
      <c r="G341" s="3">
        <v>0</v>
      </c>
      <c r="H341" s="16">
        <v>0</v>
      </c>
      <c r="I341" s="16">
        <v>0</v>
      </c>
      <c r="J341" s="15"/>
      <c r="K341" s="15"/>
      <c r="L341" s="16">
        <v>0</v>
      </c>
      <c r="N341" s="23" t="s">
        <v>120</v>
      </c>
    </row>
    <row r="342" spans="1:14" x14ac:dyDescent="0.25">
      <c r="A342" s="33" t="s">
        <v>129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>
        <v>0</v>
      </c>
      <c r="J342" s="15"/>
      <c r="K342" s="15"/>
      <c r="L342" s="16">
        <v>0</v>
      </c>
      <c r="N342" s="23" t="s">
        <v>121</v>
      </c>
    </row>
    <row r="343" spans="1:14" x14ac:dyDescent="0.25">
      <c r="A343" s="33" t="s">
        <v>122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>
        <v>0</v>
      </c>
      <c r="J343" s="15"/>
      <c r="K343" s="15"/>
      <c r="L343" s="16">
        <v>0</v>
      </c>
      <c r="N343" s="23" t="s">
        <v>122</v>
      </c>
    </row>
    <row r="344" spans="1:14" x14ac:dyDescent="0.25">
      <c r="A344" s="33" t="s">
        <v>123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>
        <v>0</v>
      </c>
      <c r="J344" s="15"/>
      <c r="K344" s="15"/>
      <c r="L344" s="16">
        <v>0</v>
      </c>
      <c r="N344" s="23" t="s">
        <v>123</v>
      </c>
    </row>
    <row r="345" spans="1:14" x14ac:dyDescent="0.25">
      <c r="A345" s="33" t="s">
        <v>131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>
        <v>0</v>
      </c>
      <c r="J345" s="15"/>
      <c r="K345" s="15"/>
      <c r="L345" s="16">
        <v>0</v>
      </c>
      <c r="N345" s="23" t="s">
        <v>124</v>
      </c>
    </row>
    <row r="346" spans="1:14" x14ac:dyDescent="0.25">
      <c r="A346" s="33" t="s">
        <v>125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>
        <v>0</v>
      </c>
      <c r="J346" s="15"/>
      <c r="K346" s="15"/>
      <c r="L346" s="16">
        <v>0</v>
      </c>
      <c r="N346" s="23" t="s">
        <v>125</v>
      </c>
    </row>
    <row r="347" spans="1:14" ht="13.8" thickBot="1" x14ac:dyDescent="0.3">
      <c r="A347" s="41" t="s">
        <v>113</v>
      </c>
      <c r="C347" s="42">
        <v>0</v>
      </c>
      <c r="D347" s="42">
        <v>0</v>
      </c>
      <c r="E347" s="42">
        <v>0</v>
      </c>
      <c r="F347" s="42">
        <v>0</v>
      </c>
      <c r="G347" s="42">
        <v>0</v>
      </c>
      <c r="H347" s="42">
        <v>0</v>
      </c>
      <c r="I347" s="42">
        <v>0</v>
      </c>
      <c r="J347" s="2"/>
      <c r="K347" s="2"/>
      <c r="L347" s="42">
        <v>0</v>
      </c>
      <c r="N347" s="43" t="s">
        <v>113</v>
      </c>
    </row>
    <row r="348" spans="1:14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3">
        <v>0</v>
      </c>
      <c r="D349" s="3">
        <v>0</v>
      </c>
      <c r="E349" s="3">
        <v>0</v>
      </c>
      <c r="F349" s="3">
        <v>0</v>
      </c>
      <c r="G349" s="3">
        <f>I347-I349</f>
        <v>0</v>
      </c>
      <c r="H349" s="16">
        <v>0</v>
      </c>
      <c r="I349" s="16">
        <v>0</v>
      </c>
      <c r="J349" s="15"/>
      <c r="K349" s="15"/>
      <c r="L349" s="16">
        <f t="shared" ref="L349:L360" si="82">H349*44.5/1000</f>
        <v>0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C350" s="3">
        <v>0</v>
      </c>
      <c r="D350" s="3">
        <v>0</v>
      </c>
      <c r="E350" s="3">
        <v>0</v>
      </c>
      <c r="F350" s="3">
        <v>0</v>
      </c>
      <c r="G350" s="3">
        <f t="shared" ref="G350:G360" si="83">I349-I350</f>
        <v>0</v>
      </c>
      <c r="H350" s="16">
        <v>0</v>
      </c>
      <c r="I350" s="16">
        <v>0</v>
      </c>
      <c r="J350" s="15"/>
      <c r="K350" s="15"/>
      <c r="L350" s="16">
        <f t="shared" si="82"/>
        <v>0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C351" s="3">
        <v>0</v>
      </c>
      <c r="D351" s="3">
        <v>0</v>
      </c>
      <c r="E351" s="3">
        <v>0</v>
      </c>
      <c r="F351" s="3">
        <v>0</v>
      </c>
      <c r="G351" s="3">
        <f t="shared" si="83"/>
        <v>0</v>
      </c>
      <c r="H351" s="16">
        <v>0</v>
      </c>
      <c r="I351" s="16">
        <v>0</v>
      </c>
      <c r="J351" s="15"/>
      <c r="K351" s="15"/>
      <c r="L351" s="16">
        <f t="shared" si="82"/>
        <v>0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C352" s="3">
        <v>0</v>
      </c>
      <c r="D352" s="3">
        <v>0</v>
      </c>
      <c r="E352" s="3">
        <v>0</v>
      </c>
      <c r="F352" s="3">
        <v>0</v>
      </c>
      <c r="G352" s="3">
        <f t="shared" si="83"/>
        <v>0</v>
      </c>
      <c r="H352" s="16">
        <v>0</v>
      </c>
      <c r="I352" s="16">
        <v>0</v>
      </c>
      <c r="L352" s="16">
        <f t="shared" si="82"/>
        <v>0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C353" s="3">
        <v>0</v>
      </c>
      <c r="D353" s="3">
        <v>0</v>
      </c>
      <c r="E353" s="3">
        <v>0</v>
      </c>
      <c r="F353" s="3">
        <v>0</v>
      </c>
      <c r="G353" s="3">
        <f t="shared" si="83"/>
        <v>0</v>
      </c>
      <c r="H353" s="16">
        <v>0</v>
      </c>
      <c r="I353" s="16">
        <v>0</v>
      </c>
      <c r="L353" s="16">
        <f t="shared" si="82"/>
        <v>0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C354" s="3">
        <v>0</v>
      </c>
      <c r="D354" s="3">
        <v>0</v>
      </c>
      <c r="E354" s="3">
        <v>0</v>
      </c>
      <c r="F354" s="3">
        <v>0</v>
      </c>
      <c r="G354" s="3">
        <f t="shared" si="83"/>
        <v>0</v>
      </c>
      <c r="H354" s="16">
        <v>0</v>
      </c>
      <c r="I354" s="16">
        <v>0</v>
      </c>
      <c r="L354" s="16">
        <f t="shared" si="82"/>
        <v>0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C355" s="3">
        <v>0</v>
      </c>
      <c r="D355" s="3">
        <v>0</v>
      </c>
      <c r="E355" s="3">
        <v>0</v>
      </c>
      <c r="F355" s="3">
        <v>0</v>
      </c>
      <c r="G355" s="3">
        <f t="shared" si="83"/>
        <v>0</v>
      </c>
      <c r="H355" s="16">
        <v>0</v>
      </c>
      <c r="I355" s="16">
        <v>0</v>
      </c>
      <c r="L355" s="16">
        <f t="shared" si="82"/>
        <v>0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C356" s="3">
        <v>0</v>
      </c>
      <c r="D356" s="3">
        <v>0</v>
      </c>
      <c r="E356" s="3">
        <v>0</v>
      </c>
      <c r="F356" s="3">
        <v>0</v>
      </c>
      <c r="G356" s="3">
        <f t="shared" si="83"/>
        <v>0</v>
      </c>
      <c r="H356" s="16">
        <v>0</v>
      </c>
      <c r="I356" s="16">
        <v>0</v>
      </c>
      <c r="L356" s="16">
        <f t="shared" si="82"/>
        <v>0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C357" s="3">
        <v>0</v>
      </c>
      <c r="D357" s="3">
        <v>0</v>
      </c>
      <c r="E357" s="3">
        <v>0</v>
      </c>
      <c r="F357" s="3">
        <v>0</v>
      </c>
      <c r="G357" s="3">
        <f t="shared" si="83"/>
        <v>0</v>
      </c>
      <c r="H357" s="16">
        <v>0</v>
      </c>
      <c r="I357" s="16">
        <v>0</v>
      </c>
      <c r="L357" s="16">
        <f t="shared" si="82"/>
        <v>0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C358" s="3">
        <v>0</v>
      </c>
      <c r="D358" s="3">
        <v>0</v>
      </c>
      <c r="E358" s="3">
        <v>0</v>
      </c>
      <c r="F358" s="3">
        <v>0</v>
      </c>
      <c r="G358" s="3">
        <f t="shared" si="83"/>
        <v>0</v>
      </c>
      <c r="H358" s="16">
        <v>0</v>
      </c>
      <c r="I358" s="16">
        <v>0</v>
      </c>
      <c r="L358" s="16">
        <f t="shared" si="82"/>
        <v>0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C359" s="3">
        <v>0</v>
      </c>
      <c r="D359" s="3">
        <v>0</v>
      </c>
      <c r="E359" s="3">
        <v>0</v>
      </c>
      <c r="F359" s="3">
        <v>0</v>
      </c>
      <c r="G359" s="3">
        <f t="shared" si="83"/>
        <v>0</v>
      </c>
      <c r="H359" s="16">
        <v>0</v>
      </c>
      <c r="I359" s="16">
        <v>0</v>
      </c>
      <c r="L359" s="16">
        <f t="shared" si="82"/>
        <v>0</v>
      </c>
      <c r="N359" s="23" t="str">
        <f>'Olieforbrug, TJ'!M359</f>
        <v>November</v>
      </c>
    </row>
    <row r="360" spans="1:14" ht="13.8" thickBot="1" x14ac:dyDescent="0.3">
      <c r="A360" s="41" t="str">
        <f>'Olieforbrug, TJ'!A360</f>
        <v>December</v>
      </c>
      <c r="C360" s="42">
        <v>0</v>
      </c>
      <c r="D360" s="42">
        <v>0</v>
      </c>
      <c r="E360" s="42">
        <v>0</v>
      </c>
      <c r="F360" s="42">
        <v>0</v>
      </c>
      <c r="G360" s="42">
        <f t="shared" si="83"/>
        <v>0</v>
      </c>
      <c r="H360" s="42">
        <v>0</v>
      </c>
      <c r="I360" s="42">
        <v>0</v>
      </c>
      <c r="J360" s="2"/>
      <c r="K360" s="2"/>
      <c r="L360" s="42">
        <f t="shared" si="82"/>
        <v>0</v>
      </c>
      <c r="N360" s="43" t="str">
        <f>'Olieforbrug, TJ'!M360</f>
        <v>December</v>
      </c>
    </row>
    <row r="361" spans="1:14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5">
      <c r="A362" s="33" t="str">
        <f>'Olieforbrug, TJ'!A362</f>
        <v>Januar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J362" s="15"/>
      <c r="K362" s="15"/>
      <c r="L362" s="16">
        <v>0</v>
      </c>
      <c r="N362" s="23" t="str">
        <f>'Olieforbrug, TJ'!M362</f>
        <v>January</v>
      </c>
    </row>
    <row r="363" spans="1:14" x14ac:dyDescent="0.25">
      <c r="A363" s="33" t="str">
        <f>'Olieforbrug, TJ'!A363</f>
        <v>Februar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J363" s="15"/>
      <c r="K363" s="15"/>
      <c r="L363" s="16">
        <v>0</v>
      </c>
      <c r="N363" s="23" t="str">
        <f>'Olieforbrug, TJ'!M363</f>
        <v>February</v>
      </c>
    </row>
    <row r="364" spans="1:14" x14ac:dyDescent="0.25">
      <c r="A364" s="33" t="str">
        <f>'Olieforbrug, TJ'!A364</f>
        <v>Marts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J364" s="15"/>
      <c r="K364" s="15"/>
      <c r="L364" s="16">
        <v>0</v>
      </c>
      <c r="N364" s="23" t="str">
        <f>'Olieforbrug, TJ'!M364</f>
        <v>March</v>
      </c>
    </row>
    <row r="365" spans="1:14" x14ac:dyDescent="0.25">
      <c r="A365" s="33" t="str">
        <f>'Olieforbrug, TJ'!A365</f>
        <v>April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L365" s="16">
        <v>0</v>
      </c>
      <c r="N365" s="23" t="str">
        <f>'Olieforbrug, TJ'!M365</f>
        <v>April</v>
      </c>
    </row>
    <row r="366" spans="1:14" x14ac:dyDescent="0.25">
      <c r="A366" s="33" t="str">
        <f>'Olieforbrug, TJ'!A366</f>
        <v>Maj</v>
      </c>
      <c r="C366" s="3">
        <v>0</v>
      </c>
      <c r="D366" s="3">
        <v>0</v>
      </c>
      <c r="E366" s="3">
        <v>0</v>
      </c>
      <c r="F366" s="3">
        <v>0</v>
      </c>
      <c r="G366" s="3">
        <v>0</v>
      </c>
      <c r="H366" s="16">
        <v>0</v>
      </c>
      <c r="I366" s="16">
        <v>0</v>
      </c>
      <c r="L366" s="16">
        <v>0</v>
      </c>
      <c r="N366" s="23" t="str">
        <f>'Olieforbrug, TJ'!M366</f>
        <v>May</v>
      </c>
    </row>
    <row r="367" spans="1:14" x14ac:dyDescent="0.25">
      <c r="A367" s="33" t="str">
        <f>'Olieforbrug, TJ'!A367</f>
        <v>Juni</v>
      </c>
      <c r="C367" s="3">
        <v>0</v>
      </c>
      <c r="D367" s="3">
        <v>0</v>
      </c>
      <c r="E367" s="3">
        <v>0</v>
      </c>
      <c r="F367" s="3">
        <v>0</v>
      </c>
      <c r="G367" s="3">
        <v>0</v>
      </c>
      <c r="H367" s="16">
        <v>0</v>
      </c>
      <c r="I367" s="16">
        <v>0</v>
      </c>
      <c r="L367" s="16">
        <v>0</v>
      </c>
      <c r="N367" s="23" t="str">
        <f>'Olieforbrug, TJ'!M367</f>
        <v>June</v>
      </c>
    </row>
    <row r="368" spans="1:14" x14ac:dyDescent="0.25">
      <c r="A368" s="33" t="str">
        <f>'Olieforbrug, TJ'!A368</f>
        <v>Juli</v>
      </c>
      <c r="C368" s="3">
        <v>0</v>
      </c>
      <c r="D368" s="3">
        <v>0</v>
      </c>
      <c r="E368" s="3">
        <v>0</v>
      </c>
      <c r="F368" s="3">
        <v>0</v>
      </c>
      <c r="G368" s="3">
        <v>0</v>
      </c>
      <c r="H368" s="16">
        <v>0</v>
      </c>
      <c r="I368" s="16">
        <v>0</v>
      </c>
      <c r="L368" s="16">
        <v>0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C369" s="3">
        <v>0</v>
      </c>
      <c r="D369" s="3">
        <v>0</v>
      </c>
      <c r="E369" s="3">
        <v>0</v>
      </c>
      <c r="F369" s="3">
        <v>0</v>
      </c>
      <c r="G369" s="3">
        <v>0</v>
      </c>
      <c r="H369" s="16">
        <v>0</v>
      </c>
      <c r="I369" s="16">
        <v>0</v>
      </c>
      <c r="L369" s="16">
        <v>0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C370" s="3">
        <v>0</v>
      </c>
      <c r="D370" s="3">
        <v>0</v>
      </c>
      <c r="E370" s="3">
        <v>0</v>
      </c>
      <c r="F370" s="3">
        <v>0</v>
      </c>
      <c r="G370" s="3">
        <v>0</v>
      </c>
      <c r="H370" s="16">
        <v>0</v>
      </c>
      <c r="I370" s="16">
        <v>0</v>
      </c>
      <c r="L370" s="16">
        <v>0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C371" s="3">
        <v>0</v>
      </c>
      <c r="D371" s="3">
        <v>0</v>
      </c>
      <c r="E371" s="3">
        <v>0</v>
      </c>
      <c r="F371" s="3">
        <v>0</v>
      </c>
      <c r="G371" s="3">
        <v>0</v>
      </c>
      <c r="H371" s="16">
        <v>0</v>
      </c>
      <c r="I371" s="16">
        <v>0</v>
      </c>
      <c r="L371" s="16">
        <v>0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C372" s="3">
        <v>0</v>
      </c>
      <c r="D372" s="3">
        <v>0</v>
      </c>
      <c r="E372" s="3">
        <v>0</v>
      </c>
      <c r="F372" s="3">
        <v>0</v>
      </c>
      <c r="G372" s="3">
        <v>0</v>
      </c>
      <c r="H372" s="16">
        <v>0</v>
      </c>
      <c r="I372" s="16">
        <v>0</v>
      </c>
      <c r="L372" s="16">
        <v>0</v>
      </c>
      <c r="N372" s="23" t="str">
        <f>'Olieforbrug, TJ'!M372</f>
        <v>November</v>
      </c>
    </row>
    <row r="373" spans="1:14" ht="13.8" thickBot="1" x14ac:dyDescent="0.3">
      <c r="A373" s="41" t="str">
        <f>'Olieforbrug, TJ'!A373</f>
        <v>December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0</v>
      </c>
      <c r="I373" s="42">
        <v>0</v>
      </c>
      <c r="J373" s="2"/>
      <c r="K373" s="2"/>
      <c r="L373" s="42">
        <v>0</v>
      </c>
      <c r="N373" s="43" t="str">
        <f>'Olieforbrug, TJ'!M373</f>
        <v>December</v>
      </c>
    </row>
    <row r="374" spans="1:14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6"/>
      <c r="M374" s="3"/>
      <c r="N374" s="37">
        <v>2017</v>
      </c>
    </row>
    <row r="375" spans="1:14" x14ac:dyDescent="0.25">
      <c r="A375" s="23" t="str">
        <f>'Olieforbrug, TJ'!A375</f>
        <v>Januar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>
        <v>0</v>
      </c>
      <c r="J375" s="16"/>
      <c r="K375" s="16"/>
      <c r="L375" s="16">
        <v>0</v>
      </c>
      <c r="N375" s="23" t="str">
        <f>'Olieforbrug, TJ'!M375</f>
        <v>January</v>
      </c>
    </row>
    <row r="376" spans="1:14" x14ac:dyDescent="0.25">
      <c r="A376" s="23" t="str">
        <f>'Olieforbrug, TJ'!A376</f>
        <v>Februar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>
        <v>0</v>
      </c>
      <c r="J376" s="16"/>
      <c r="K376" s="16"/>
      <c r="L376" s="16">
        <v>0</v>
      </c>
      <c r="N376" s="23" t="str">
        <f>'Olieforbrug, TJ'!M376</f>
        <v>February</v>
      </c>
    </row>
    <row r="377" spans="1:14" x14ac:dyDescent="0.25">
      <c r="A377" s="23" t="str">
        <f>'Olieforbrug, TJ'!A377</f>
        <v>Marts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>
        <v>0</v>
      </c>
      <c r="J377" s="16"/>
      <c r="K377" s="16"/>
      <c r="L377" s="16">
        <v>0</v>
      </c>
      <c r="N377" s="23" t="str">
        <f>'Olieforbrug, TJ'!M377</f>
        <v>March</v>
      </c>
    </row>
    <row r="378" spans="1:14" x14ac:dyDescent="0.25">
      <c r="A378" s="23" t="str">
        <f>'Olieforbrug, TJ'!A378</f>
        <v>April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>
        <v>0</v>
      </c>
      <c r="J378" s="16"/>
      <c r="K378" s="16"/>
      <c r="L378" s="16">
        <v>0</v>
      </c>
      <c r="N378" s="23" t="str">
        <f>'Olieforbrug, TJ'!M378</f>
        <v>April</v>
      </c>
    </row>
    <row r="379" spans="1:14" x14ac:dyDescent="0.25">
      <c r="A379" s="23" t="str">
        <f>'Olieforbrug, TJ'!A379</f>
        <v>Maj</v>
      </c>
      <c r="C379" s="16">
        <v>0</v>
      </c>
      <c r="D379" s="16">
        <v>0</v>
      </c>
      <c r="E379" s="16">
        <v>0</v>
      </c>
      <c r="F379" s="16">
        <v>0</v>
      </c>
      <c r="G379" s="16">
        <v>0</v>
      </c>
      <c r="H379" s="16">
        <v>0</v>
      </c>
      <c r="I379" s="16">
        <v>0</v>
      </c>
      <c r="J379" s="16"/>
      <c r="K379" s="16"/>
      <c r="L379" s="16">
        <v>0</v>
      </c>
      <c r="N379" s="23" t="str">
        <f>'Olieforbrug, TJ'!M379</f>
        <v>May</v>
      </c>
    </row>
    <row r="380" spans="1:14" x14ac:dyDescent="0.25">
      <c r="A380" s="23" t="str">
        <f>'Olieforbrug, TJ'!A380</f>
        <v>Juni</v>
      </c>
      <c r="C380" s="16">
        <v>0</v>
      </c>
      <c r="D380" s="16">
        <v>0</v>
      </c>
      <c r="E380" s="16">
        <v>0</v>
      </c>
      <c r="F380" s="16">
        <v>0</v>
      </c>
      <c r="G380" s="16">
        <v>0</v>
      </c>
      <c r="H380" s="16">
        <v>0</v>
      </c>
      <c r="I380" s="16">
        <v>0</v>
      </c>
      <c r="J380" s="16"/>
      <c r="K380" s="16"/>
      <c r="L380" s="16">
        <v>0</v>
      </c>
      <c r="N380" s="23" t="str">
        <f>'Olieforbrug, TJ'!M380</f>
        <v>June</v>
      </c>
    </row>
    <row r="381" spans="1:14" x14ac:dyDescent="0.25">
      <c r="A381" s="23" t="str">
        <f>'Olieforbrug, TJ'!A381</f>
        <v>Juli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>
        <v>0</v>
      </c>
      <c r="J381" s="16"/>
      <c r="K381" s="16"/>
      <c r="L381" s="16">
        <v>0</v>
      </c>
      <c r="N381" s="23" t="str">
        <f>'Olieforbrug, TJ'!M381</f>
        <v>July</v>
      </c>
    </row>
    <row r="382" spans="1:14" x14ac:dyDescent="0.25">
      <c r="A382" s="23" t="str">
        <f>'Olieforbrug, TJ'!A382</f>
        <v>August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>
        <v>0</v>
      </c>
      <c r="J382" s="16"/>
      <c r="K382" s="16"/>
      <c r="L382" s="16">
        <v>0</v>
      </c>
      <c r="N382" s="23" t="str">
        <f>'Olieforbrug, TJ'!M382</f>
        <v>August</v>
      </c>
    </row>
    <row r="383" spans="1:14" x14ac:dyDescent="0.25">
      <c r="A383" s="23" t="str">
        <f>'Olieforbrug, TJ'!A383</f>
        <v>September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>
        <v>0</v>
      </c>
      <c r="J383" s="16"/>
      <c r="K383" s="16"/>
      <c r="L383" s="16">
        <v>0</v>
      </c>
      <c r="N383" s="23" t="str">
        <f>'Olieforbrug, TJ'!M383</f>
        <v>September</v>
      </c>
    </row>
    <row r="384" spans="1:14" x14ac:dyDescent="0.25">
      <c r="A384" s="23" t="str">
        <f>'Olieforbrug, TJ'!A384</f>
        <v>Oktober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>
        <v>0</v>
      </c>
      <c r="J384" s="16"/>
      <c r="K384" s="16"/>
      <c r="L384" s="16">
        <v>0</v>
      </c>
      <c r="N384" s="23" t="str">
        <f>'Olieforbrug, TJ'!M384</f>
        <v>October</v>
      </c>
    </row>
    <row r="385" spans="1:14" x14ac:dyDescent="0.25">
      <c r="A385" s="23" t="str">
        <f>'Olieforbrug, TJ'!A385</f>
        <v>November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>
        <v>0</v>
      </c>
      <c r="J385" s="16"/>
      <c r="K385" s="16"/>
      <c r="L385" s="16">
        <v>0</v>
      </c>
      <c r="N385" s="23" t="str">
        <f>'Olieforbrug, TJ'!M385</f>
        <v>November</v>
      </c>
    </row>
    <row r="386" spans="1:14" ht="13.8" thickBot="1" x14ac:dyDescent="0.3">
      <c r="A386" s="41" t="str">
        <f>'Olieforbrug, TJ'!A386</f>
        <v>December</v>
      </c>
      <c r="C386" s="42">
        <v>0</v>
      </c>
      <c r="D386" s="42">
        <v>0</v>
      </c>
      <c r="E386" s="42">
        <v>0</v>
      </c>
      <c r="F386" s="42">
        <v>0</v>
      </c>
      <c r="G386" s="42">
        <v>0</v>
      </c>
      <c r="H386" s="42">
        <v>0</v>
      </c>
      <c r="I386" s="42">
        <v>0</v>
      </c>
      <c r="J386" s="2"/>
      <c r="K386" s="2"/>
      <c r="L386" s="42">
        <v>0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6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>
        <v>0</v>
      </c>
      <c r="J388" s="16"/>
      <c r="K388" s="16"/>
      <c r="L388" s="16">
        <v>0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>
        <v>0</v>
      </c>
      <c r="J389" s="16"/>
      <c r="K389" s="16"/>
      <c r="L389" s="16">
        <v>0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>
        <v>0</v>
      </c>
      <c r="J390" s="16"/>
      <c r="K390" s="16"/>
      <c r="L390" s="16">
        <v>0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>
        <v>0</v>
      </c>
      <c r="J391" s="16"/>
      <c r="K391" s="16"/>
      <c r="L391" s="16">
        <v>0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0</v>
      </c>
      <c r="D392" s="16">
        <v>0</v>
      </c>
      <c r="E392" s="16">
        <v>0</v>
      </c>
      <c r="F392" s="16">
        <v>0</v>
      </c>
      <c r="G392" s="16">
        <v>0</v>
      </c>
      <c r="H392" s="16">
        <v>0</v>
      </c>
      <c r="I392" s="16">
        <v>0</v>
      </c>
      <c r="J392" s="16"/>
      <c r="K392" s="16"/>
      <c r="L392" s="16">
        <v>0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0</v>
      </c>
      <c r="D393" s="16">
        <v>0</v>
      </c>
      <c r="E393" s="16">
        <v>0</v>
      </c>
      <c r="F393" s="16">
        <v>0</v>
      </c>
      <c r="G393" s="16">
        <v>0</v>
      </c>
      <c r="H393" s="16">
        <v>0</v>
      </c>
      <c r="I393" s="16">
        <v>0</v>
      </c>
      <c r="J393" s="16"/>
      <c r="K393" s="16"/>
      <c r="L393" s="16">
        <v>0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>
        <v>0</v>
      </c>
      <c r="J394" s="16"/>
      <c r="K394" s="16"/>
      <c r="L394" s="16">
        <v>0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>
        <v>0</v>
      </c>
      <c r="J395" s="16"/>
      <c r="K395" s="16"/>
      <c r="L395" s="16">
        <v>0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>
        <v>0</v>
      </c>
      <c r="J396" s="16"/>
      <c r="K396" s="16"/>
      <c r="L396" s="16">
        <v>0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>
        <v>0</v>
      </c>
      <c r="J397" s="16"/>
      <c r="K397" s="16"/>
      <c r="L397" s="16">
        <v>0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>
        <v>0</v>
      </c>
      <c r="J398" s="16"/>
      <c r="K398" s="16"/>
      <c r="L398" s="16">
        <v>0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>
        <v>0</v>
      </c>
      <c r="D399" s="42">
        <v>0</v>
      </c>
      <c r="E399" s="42">
        <v>0</v>
      </c>
      <c r="F399" s="42">
        <v>0</v>
      </c>
      <c r="G399" s="42">
        <v>0</v>
      </c>
      <c r="H399" s="42">
        <v>0</v>
      </c>
      <c r="I399" s="42">
        <v>0</v>
      </c>
      <c r="J399" s="2"/>
      <c r="K399" s="2"/>
      <c r="L399" s="42">
        <v>0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6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>
        <v>0</v>
      </c>
      <c r="J401" s="16"/>
      <c r="K401" s="16"/>
      <c r="L401" s="16">
        <v>0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>
        <v>0</v>
      </c>
      <c r="J402" s="16"/>
      <c r="K402" s="16"/>
      <c r="L402" s="16">
        <v>0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>
        <v>0</v>
      </c>
      <c r="J403" s="16"/>
      <c r="K403" s="16"/>
      <c r="L403" s="16">
        <v>0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>
        <v>0</v>
      </c>
      <c r="J404" s="16"/>
      <c r="K404" s="16"/>
      <c r="L404" s="16">
        <v>0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C405" s="16">
        <v>0</v>
      </c>
      <c r="D405" s="16">
        <v>0</v>
      </c>
      <c r="E405" s="16">
        <v>0</v>
      </c>
      <c r="F405" s="16">
        <v>0</v>
      </c>
      <c r="G405" s="16">
        <v>0</v>
      </c>
      <c r="H405" s="16">
        <v>0</v>
      </c>
      <c r="I405" s="16">
        <v>0</v>
      </c>
      <c r="J405" s="16"/>
      <c r="K405" s="16"/>
      <c r="L405" s="16">
        <v>0</v>
      </c>
      <c r="N405" s="23" t="str">
        <f>'Olieforbrug, TJ'!M405</f>
        <v>May</v>
      </c>
    </row>
    <row r="406" spans="1:14" ht="15" customHeight="1" x14ac:dyDescent="0.25">
      <c r="A406" s="23" t="str">
        <f>'Olieforbrug, TJ'!A406</f>
        <v>Juni</v>
      </c>
      <c r="C406" s="16">
        <v>0</v>
      </c>
      <c r="D406" s="16">
        <v>0</v>
      </c>
      <c r="E406" s="16">
        <v>0</v>
      </c>
      <c r="F406" s="16">
        <v>0</v>
      </c>
      <c r="G406" s="16">
        <v>0</v>
      </c>
      <c r="H406" s="16">
        <v>0</v>
      </c>
      <c r="I406" s="16">
        <v>0</v>
      </c>
      <c r="J406" s="16"/>
      <c r="K406" s="16"/>
      <c r="L406" s="16">
        <v>0</v>
      </c>
      <c r="N406" s="23" t="str">
        <f>'Olieforbrug, TJ'!M406</f>
        <v>June</v>
      </c>
    </row>
    <row r="407" spans="1:14" ht="15" customHeight="1" x14ac:dyDescent="0.25">
      <c r="A407" s="23" t="str">
        <f>'Olieforbrug, TJ'!A407</f>
        <v>Juli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>
        <v>0</v>
      </c>
      <c r="J407" s="16"/>
      <c r="K407" s="16"/>
      <c r="L407" s="16">
        <v>0</v>
      </c>
      <c r="N407" s="23" t="str">
        <f>'Olieforbrug, TJ'!M407</f>
        <v>July</v>
      </c>
    </row>
    <row r="408" spans="1:14" ht="15" customHeight="1" x14ac:dyDescent="0.25">
      <c r="A408" s="23" t="str">
        <f>'Olieforbrug, TJ'!A408</f>
        <v>August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>
        <v>0</v>
      </c>
      <c r="J408" s="16"/>
      <c r="K408" s="16"/>
      <c r="L408" s="16">
        <v>0</v>
      </c>
      <c r="N408" s="23" t="str">
        <f>'Olieforbrug, TJ'!M408</f>
        <v>August</v>
      </c>
    </row>
    <row r="409" spans="1:14" ht="15" customHeight="1" x14ac:dyDescent="0.25">
      <c r="A409" s="23" t="str">
        <f>'Olieforbrug, TJ'!A409</f>
        <v>September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>
        <v>0</v>
      </c>
      <c r="J409" s="16"/>
      <c r="K409" s="16"/>
      <c r="L409" s="16">
        <v>0</v>
      </c>
      <c r="N409" s="23" t="str">
        <f>'Olieforbrug, TJ'!M409</f>
        <v>September</v>
      </c>
    </row>
    <row r="410" spans="1:14" ht="15" customHeight="1" x14ac:dyDescent="0.25">
      <c r="A410" s="23" t="str">
        <f>'Olieforbrug, TJ'!A410</f>
        <v>Oktober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>
        <v>0</v>
      </c>
      <c r="J410" s="16"/>
      <c r="K410" s="16"/>
      <c r="L410" s="16">
        <v>0</v>
      </c>
      <c r="N410" s="23" t="str">
        <f>'Olieforbrug, TJ'!M410</f>
        <v>October</v>
      </c>
    </row>
    <row r="411" spans="1:14" ht="15" customHeight="1" x14ac:dyDescent="0.25">
      <c r="A411" s="23" t="str">
        <f>'Olieforbrug, TJ'!A411</f>
        <v>November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>
        <v>0</v>
      </c>
      <c r="J411" s="16"/>
      <c r="K411" s="16"/>
      <c r="L411" s="16">
        <v>0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0</v>
      </c>
      <c r="D412" s="42">
        <v>0</v>
      </c>
      <c r="E412" s="42">
        <v>0</v>
      </c>
      <c r="F412" s="42">
        <v>0</v>
      </c>
      <c r="G412" s="42">
        <v>0</v>
      </c>
      <c r="H412" s="42">
        <v>0</v>
      </c>
      <c r="I412" s="42">
        <v>0</v>
      </c>
      <c r="J412" s="2"/>
      <c r="K412" s="2"/>
      <c r="L412" s="42">
        <v>0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6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I414" s="16">
        <v>0</v>
      </c>
      <c r="J414" s="16"/>
      <c r="K414" s="16"/>
      <c r="L414" s="16">
        <v>0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I415" s="16">
        <v>0</v>
      </c>
      <c r="J415" s="16"/>
      <c r="K415" s="16"/>
      <c r="L415" s="16">
        <v>0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I416" s="16">
        <v>0</v>
      </c>
      <c r="J416" s="16"/>
      <c r="K416" s="16"/>
      <c r="L416" s="16">
        <v>0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I417" s="16">
        <v>0</v>
      </c>
      <c r="J417" s="16"/>
      <c r="K417" s="16"/>
      <c r="L417" s="16">
        <v>0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0</v>
      </c>
      <c r="D418" s="16">
        <v>0</v>
      </c>
      <c r="E418" s="16">
        <v>0</v>
      </c>
      <c r="F418" s="16">
        <v>0</v>
      </c>
      <c r="G418" s="16">
        <v>0</v>
      </c>
      <c r="H418" s="16">
        <v>0</v>
      </c>
      <c r="I418" s="16">
        <v>0</v>
      </c>
      <c r="J418" s="16"/>
      <c r="K418" s="16"/>
      <c r="L418" s="16">
        <v>0</v>
      </c>
      <c r="N418" s="23" t="str">
        <f>'Olieforbrug, TJ'!M418</f>
        <v>May</v>
      </c>
    </row>
    <row r="419" spans="1:14" x14ac:dyDescent="0.25">
      <c r="A419" s="23" t="str">
        <f>'Olieforbrug, TJ'!A419</f>
        <v>Juni</v>
      </c>
      <c r="C419" s="16">
        <v>0</v>
      </c>
      <c r="D419" s="16">
        <v>0</v>
      </c>
      <c r="E419" s="16">
        <v>0</v>
      </c>
      <c r="F419" s="16">
        <v>0</v>
      </c>
      <c r="G419" s="16">
        <v>0</v>
      </c>
      <c r="H419" s="16">
        <v>0</v>
      </c>
      <c r="I419" s="16">
        <v>0</v>
      </c>
      <c r="J419" s="16"/>
      <c r="K419" s="16"/>
      <c r="L419" s="16">
        <v>0</v>
      </c>
      <c r="N419" s="23" t="str">
        <f>'Olieforbrug, TJ'!M419</f>
        <v>June</v>
      </c>
    </row>
    <row r="420" spans="1:14" x14ac:dyDescent="0.25">
      <c r="A420" s="23" t="str">
        <f>'Olieforbrug, TJ'!A420</f>
        <v>Juli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>
        <v>0</v>
      </c>
      <c r="J420" s="16"/>
      <c r="K420" s="16"/>
      <c r="L420" s="16">
        <v>0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I421" s="16">
        <v>0</v>
      </c>
      <c r="J421" s="16"/>
      <c r="K421" s="16"/>
      <c r="L421" s="16">
        <v>0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>
        <v>0</v>
      </c>
      <c r="J422" s="16"/>
      <c r="K422" s="16"/>
      <c r="L422" s="16">
        <v>0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6">
        <v>0</v>
      </c>
      <c r="J423" s="16"/>
      <c r="K423" s="16"/>
      <c r="L423" s="16">
        <v>0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I424" s="16">
        <v>0</v>
      </c>
      <c r="J424" s="16"/>
      <c r="K424" s="16"/>
      <c r="L424" s="16">
        <v>0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0</v>
      </c>
      <c r="D425" s="42">
        <v>0</v>
      </c>
      <c r="E425" s="42">
        <v>0</v>
      </c>
      <c r="F425" s="42">
        <v>0</v>
      </c>
      <c r="G425" s="42">
        <v>0</v>
      </c>
      <c r="H425" s="42">
        <v>0</v>
      </c>
      <c r="I425" s="42">
        <v>0</v>
      </c>
      <c r="J425" s="2"/>
      <c r="K425" s="2"/>
      <c r="L425" s="42">
        <v>0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6"/>
      <c r="M426" s="3"/>
      <c r="N426" s="37">
        <f>'Olieforbrug, TJ'!M426</f>
        <v>2021</v>
      </c>
    </row>
    <row r="427" spans="1:14" x14ac:dyDescent="0.25">
      <c r="A427" s="23" t="str">
        <f>'Olieforbrug, TJ'!A427</f>
        <v>Januar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>
        <v>0</v>
      </c>
      <c r="J427" s="16"/>
      <c r="K427" s="16"/>
      <c r="L427" s="16">
        <v>0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>
        <v>0</v>
      </c>
      <c r="J428" s="16"/>
      <c r="K428" s="16"/>
      <c r="L428" s="16">
        <v>0</v>
      </c>
      <c r="N428" s="23" t="str">
        <f>'Olieforbrug, TJ'!M428</f>
        <v>February</v>
      </c>
    </row>
    <row r="429" spans="1:14" x14ac:dyDescent="0.25">
      <c r="A429" s="23" t="str">
        <f>'Olieforbrug, TJ'!A429</f>
        <v>Marts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>
        <v>0</v>
      </c>
      <c r="J429" s="16"/>
      <c r="K429" s="16"/>
      <c r="L429" s="16">
        <v>0</v>
      </c>
      <c r="N429" s="23" t="str">
        <f>'Olieforbrug, TJ'!M429</f>
        <v>March</v>
      </c>
    </row>
    <row r="430" spans="1:14" x14ac:dyDescent="0.25">
      <c r="A430" s="23" t="str">
        <f>'Olieforbrug, TJ'!A430</f>
        <v>April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>
        <v>0</v>
      </c>
      <c r="J430" s="16"/>
      <c r="K430" s="16"/>
      <c r="L430" s="16">
        <v>0</v>
      </c>
      <c r="N430" s="23" t="str">
        <f>'Olieforbrug, TJ'!M430</f>
        <v>April</v>
      </c>
    </row>
    <row r="431" spans="1:14" x14ac:dyDescent="0.25">
      <c r="A431" s="23" t="str">
        <f>'Olieforbrug, TJ'!A431</f>
        <v>Maj</v>
      </c>
      <c r="C431" s="16">
        <v>0</v>
      </c>
      <c r="D431" s="16">
        <v>0</v>
      </c>
      <c r="E431" s="16">
        <v>0</v>
      </c>
      <c r="F431" s="16">
        <v>0</v>
      </c>
      <c r="G431" s="16">
        <v>0</v>
      </c>
      <c r="H431" s="16">
        <v>0</v>
      </c>
      <c r="I431" s="16">
        <v>0</v>
      </c>
      <c r="J431" s="16"/>
      <c r="K431" s="16"/>
      <c r="L431" s="16">
        <v>0</v>
      </c>
      <c r="N431" s="23" t="str">
        <f>'Olieforbrug, TJ'!M431</f>
        <v>May</v>
      </c>
    </row>
    <row r="432" spans="1:14" x14ac:dyDescent="0.25">
      <c r="A432" s="23" t="str">
        <f>'Olieforbrug, TJ'!A432</f>
        <v>Juni</v>
      </c>
      <c r="C432" s="16">
        <v>0</v>
      </c>
      <c r="D432" s="16">
        <v>0</v>
      </c>
      <c r="E432" s="16">
        <v>0</v>
      </c>
      <c r="F432" s="16">
        <v>0</v>
      </c>
      <c r="G432" s="16">
        <v>0</v>
      </c>
      <c r="H432" s="16">
        <v>0</v>
      </c>
      <c r="I432" s="16">
        <v>0</v>
      </c>
      <c r="J432" s="16"/>
      <c r="K432" s="16"/>
      <c r="L432" s="16">
        <v>0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>
        <v>0</v>
      </c>
      <c r="J433" s="16"/>
      <c r="K433" s="16"/>
      <c r="L433" s="16">
        <v>0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>
        <v>0</v>
      </c>
      <c r="J434" s="16"/>
      <c r="K434" s="16"/>
      <c r="L434" s="16">
        <v>0</v>
      </c>
      <c r="N434" s="23" t="str">
        <f>'Olieforbrug, TJ'!M434</f>
        <v>August</v>
      </c>
    </row>
    <row r="435" spans="1:14" ht="12" customHeight="1" x14ac:dyDescent="0.25">
      <c r="A435" s="23" t="str">
        <f>'Olieforbrug, TJ'!A435</f>
        <v>September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>
        <v>0</v>
      </c>
      <c r="J435" s="16"/>
      <c r="K435" s="16"/>
      <c r="L435" s="16">
        <v>0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>
        <v>0</v>
      </c>
      <c r="J436" s="16"/>
      <c r="K436" s="16"/>
      <c r="L436" s="16">
        <v>0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>
        <v>0</v>
      </c>
      <c r="J437" s="16"/>
      <c r="K437" s="16"/>
      <c r="L437" s="16">
        <v>0</v>
      </c>
      <c r="N437" s="23" t="str">
        <f>'Olieforbrug, TJ'!M437</f>
        <v>November</v>
      </c>
    </row>
    <row r="438" spans="1:14" ht="13.8" thickBot="1" x14ac:dyDescent="0.3">
      <c r="A438" s="43" t="str">
        <f>'Olieforbrug, TJ'!A438</f>
        <v>December</v>
      </c>
      <c r="C438" s="42">
        <v>0</v>
      </c>
      <c r="D438" s="42">
        <v>0</v>
      </c>
      <c r="E438" s="42">
        <v>0</v>
      </c>
      <c r="F438" s="42">
        <v>0</v>
      </c>
      <c r="G438" s="42">
        <v>0</v>
      </c>
      <c r="H438" s="42">
        <v>0</v>
      </c>
      <c r="I438" s="42">
        <v>0</v>
      </c>
      <c r="J438" s="42"/>
      <c r="K438" s="42"/>
      <c r="L438" s="42">
        <v>0</v>
      </c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6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>
        <v>0</v>
      </c>
      <c r="J440" s="16"/>
      <c r="K440" s="16"/>
      <c r="L440" s="16">
        <v>0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>
        <v>0</v>
      </c>
      <c r="J441" s="16"/>
      <c r="K441" s="16"/>
      <c r="L441" s="16">
        <v>0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>
        <v>0</v>
      </c>
      <c r="J442" s="16"/>
      <c r="K442" s="16"/>
      <c r="L442" s="16">
        <v>0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>
        <v>0</v>
      </c>
      <c r="J443" s="16"/>
      <c r="K443" s="16"/>
      <c r="L443" s="16">
        <v>0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0</v>
      </c>
      <c r="D444" s="16">
        <v>0</v>
      </c>
      <c r="E444" s="16">
        <v>0</v>
      </c>
      <c r="F444" s="16">
        <v>0</v>
      </c>
      <c r="G444" s="16">
        <v>0</v>
      </c>
      <c r="H444" s="16">
        <v>0</v>
      </c>
      <c r="I444" s="16">
        <v>0</v>
      </c>
      <c r="J444" s="16"/>
      <c r="K444" s="16"/>
      <c r="L444" s="16">
        <v>0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0</v>
      </c>
      <c r="D445" s="16">
        <v>0</v>
      </c>
      <c r="E445" s="16">
        <v>0</v>
      </c>
      <c r="F445" s="16">
        <v>0</v>
      </c>
      <c r="G445" s="16">
        <v>0</v>
      </c>
      <c r="H445" s="16">
        <v>0</v>
      </c>
      <c r="I445" s="16">
        <v>0</v>
      </c>
      <c r="J445" s="16"/>
      <c r="K445" s="16"/>
      <c r="L445" s="16">
        <v>0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0</v>
      </c>
      <c r="D446" s="16">
        <v>0</v>
      </c>
      <c r="E446" s="16">
        <v>0</v>
      </c>
      <c r="F446" s="16">
        <v>0</v>
      </c>
      <c r="G446" s="16">
        <v>0</v>
      </c>
      <c r="H446" s="16">
        <v>0</v>
      </c>
      <c r="I446" s="16">
        <v>0</v>
      </c>
      <c r="J446" s="16"/>
      <c r="K446" s="16"/>
      <c r="L446" s="16">
        <v>0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0</v>
      </c>
      <c r="D447" s="16">
        <v>0</v>
      </c>
      <c r="E447" s="16">
        <v>0</v>
      </c>
      <c r="F447" s="16">
        <v>0</v>
      </c>
      <c r="G447" s="16">
        <v>0</v>
      </c>
      <c r="H447" s="16">
        <v>0</v>
      </c>
      <c r="I447" s="16">
        <v>0</v>
      </c>
      <c r="J447" s="16"/>
      <c r="K447" s="16"/>
      <c r="L447" s="16">
        <v>0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0</v>
      </c>
      <c r="D448" s="16">
        <v>0</v>
      </c>
      <c r="E448" s="16">
        <v>0</v>
      </c>
      <c r="F448" s="16">
        <v>0</v>
      </c>
      <c r="G448" s="16">
        <v>0</v>
      </c>
      <c r="H448" s="16">
        <v>0</v>
      </c>
      <c r="I448" s="16">
        <v>0</v>
      </c>
      <c r="J448" s="16"/>
      <c r="K448" s="16"/>
      <c r="L448" s="16">
        <v>0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0</v>
      </c>
      <c r="D449" s="16">
        <v>0</v>
      </c>
      <c r="E449" s="16">
        <v>0</v>
      </c>
      <c r="F449" s="16">
        <v>0</v>
      </c>
      <c r="G449" s="16">
        <v>0</v>
      </c>
      <c r="H449" s="16">
        <v>0</v>
      </c>
      <c r="I449" s="16">
        <v>0</v>
      </c>
      <c r="J449" s="16"/>
      <c r="K449" s="16"/>
      <c r="L449" s="16">
        <v>0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0</v>
      </c>
      <c r="D450" s="16">
        <v>0</v>
      </c>
      <c r="E450" s="16">
        <v>0</v>
      </c>
      <c r="F450" s="16">
        <v>0</v>
      </c>
      <c r="G450" s="16">
        <v>0</v>
      </c>
      <c r="H450" s="16">
        <v>0</v>
      </c>
      <c r="I450" s="16">
        <v>0</v>
      </c>
      <c r="J450" s="16"/>
      <c r="K450" s="16"/>
      <c r="L450" s="16">
        <v>0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B451" s="15"/>
      <c r="C451" s="42">
        <v>0</v>
      </c>
      <c r="D451" s="42">
        <v>0</v>
      </c>
      <c r="E451" s="42">
        <v>0</v>
      </c>
      <c r="F451" s="42">
        <v>0</v>
      </c>
      <c r="G451" s="42">
        <v>0</v>
      </c>
      <c r="H451" s="42">
        <v>0</v>
      </c>
      <c r="I451" s="42">
        <v>0</v>
      </c>
      <c r="J451" s="42"/>
      <c r="K451" s="42"/>
      <c r="L451" s="42">
        <v>0</v>
      </c>
      <c r="M451" s="15"/>
      <c r="N451" s="43" t="str">
        <f>'Olieforbrug, TJ'!M451</f>
        <v>December</v>
      </c>
    </row>
    <row r="452" spans="1:14" x14ac:dyDescent="0.25">
      <c r="A452" s="22">
        <f>'Olieforbrug, TJ'!A452</f>
        <v>2023</v>
      </c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C453" s="16">
        <v>0</v>
      </c>
      <c r="D453" s="16">
        <v>0</v>
      </c>
      <c r="E453" s="16">
        <v>0</v>
      </c>
      <c r="F453" s="16">
        <v>0</v>
      </c>
      <c r="G453" s="69">
        <f>I451-I453</f>
        <v>0</v>
      </c>
      <c r="H453" s="16">
        <v>0</v>
      </c>
      <c r="I453" s="16">
        <v>0</v>
      </c>
      <c r="J453" s="16"/>
      <c r="K453" s="16"/>
      <c r="L453" s="16">
        <v>0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:G459" si="84">I453-I454</f>
        <v>0</v>
      </c>
      <c r="H454" s="16">
        <v>0</v>
      </c>
      <c r="I454" s="16">
        <v>0</v>
      </c>
      <c r="J454" s="16"/>
      <c r="K454" s="16"/>
      <c r="L454" s="16">
        <v>0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si="84"/>
        <v>0</v>
      </c>
      <c r="H455" s="16">
        <v>0</v>
      </c>
      <c r="I455" s="16">
        <v>0</v>
      </c>
      <c r="J455" s="16"/>
      <c r="K455" s="16"/>
      <c r="L455" s="16">
        <v>0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si="84"/>
        <v>0</v>
      </c>
      <c r="H456" s="16">
        <v>0</v>
      </c>
      <c r="I456" s="16">
        <v>0</v>
      </c>
      <c r="J456" s="16"/>
      <c r="K456" s="16"/>
      <c r="L456" s="16">
        <v>0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0</v>
      </c>
      <c r="D457" s="16">
        <v>0</v>
      </c>
      <c r="E457" s="16">
        <v>0</v>
      </c>
      <c r="F457" s="16">
        <v>0</v>
      </c>
      <c r="G457" s="69">
        <f t="shared" si="84"/>
        <v>0</v>
      </c>
      <c r="H457" s="16">
        <v>0</v>
      </c>
      <c r="I457" s="16">
        <v>0</v>
      </c>
      <c r="J457" s="16"/>
      <c r="K457" s="16"/>
      <c r="L457" s="16">
        <v>0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0</v>
      </c>
      <c r="D458" s="16">
        <v>0</v>
      </c>
      <c r="E458" s="16">
        <v>0</v>
      </c>
      <c r="F458" s="16">
        <v>0</v>
      </c>
      <c r="G458" s="69">
        <f t="shared" si="84"/>
        <v>0</v>
      </c>
      <c r="H458" s="16">
        <v>0</v>
      </c>
      <c r="I458" s="16">
        <v>0</v>
      </c>
      <c r="J458" s="16"/>
      <c r="K458" s="16"/>
      <c r="L458" s="16">
        <v>0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0</v>
      </c>
      <c r="D459" s="16">
        <v>0</v>
      </c>
      <c r="E459" s="16">
        <v>0</v>
      </c>
      <c r="F459" s="16">
        <v>0</v>
      </c>
      <c r="G459" s="69">
        <f t="shared" si="84"/>
        <v>0</v>
      </c>
      <c r="H459" s="16">
        <v>0</v>
      </c>
      <c r="I459" s="16">
        <v>0</v>
      </c>
      <c r="J459" s="16"/>
      <c r="K459" s="16"/>
      <c r="L459" s="16">
        <v>0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" si="85">I459-I460</f>
        <v>0</v>
      </c>
      <c r="H460" s="16">
        <v>0</v>
      </c>
      <c r="I460" s="16">
        <v>0</v>
      </c>
      <c r="J460" s="16"/>
      <c r="K460" s="16"/>
      <c r="L460" s="16">
        <v>0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ref="G461" si="86">I460-I461</f>
        <v>0</v>
      </c>
      <c r="H461" s="16">
        <v>0</v>
      </c>
      <c r="I461" s="16">
        <v>0</v>
      </c>
      <c r="J461" s="16"/>
      <c r="K461" s="16"/>
      <c r="L461" s="16">
        <v>0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ref="G462" si="87">I461-I462</f>
        <v>0</v>
      </c>
      <c r="H462" s="16">
        <v>0</v>
      </c>
      <c r="I462" s="16">
        <v>0</v>
      </c>
      <c r="J462" s="16"/>
      <c r="K462" s="16"/>
      <c r="L462" s="16">
        <v>0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ref="G463" si="88">I462-I463</f>
        <v>0</v>
      </c>
      <c r="H463" s="16">
        <v>0</v>
      </c>
      <c r="I463" s="16">
        <v>0</v>
      </c>
      <c r="J463" s="16"/>
      <c r="K463" s="16"/>
      <c r="L463" s="16">
        <v>0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0</v>
      </c>
      <c r="D464" s="72">
        <v>0</v>
      </c>
      <c r="E464" s="72">
        <v>0</v>
      </c>
      <c r="F464" s="72">
        <v>0</v>
      </c>
      <c r="G464" s="72">
        <f t="shared" ref="G464" si="89">I463-I464</f>
        <v>0</v>
      </c>
      <c r="H464" s="72">
        <v>0</v>
      </c>
      <c r="I464" s="72">
        <v>0</v>
      </c>
      <c r="J464" s="66"/>
      <c r="K464" s="66"/>
      <c r="L464" s="72">
        <v>0</v>
      </c>
      <c r="M464" s="69"/>
      <c r="N464" s="73" t="str">
        <f>'Olieforbrug, TJ'!M464</f>
        <v>December</v>
      </c>
    </row>
    <row r="465" spans="1:14" x14ac:dyDescent="0.25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0</v>
      </c>
      <c r="D466" s="16">
        <v>0</v>
      </c>
      <c r="E466" s="16">
        <v>0</v>
      </c>
      <c r="F466" s="16">
        <v>0</v>
      </c>
      <c r="G466" s="69">
        <f>I464-I466</f>
        <v>0</v>
      </c>
      <c r="H466" s="16">
        <v>0</v>
      </c>
      <c r="I466" s="16">
        <v>0</v>
      </c>
      <c r="J466" s="16"/>
      <c r="K466" s="16"/>
      <c r="L466" s="16">
        <v>0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:G472" si="90">I466-I467</f>
        <v>0</v>
      </c>
      <c r="H467" s="16">
        <v>0</v>
      </c>
      <c r="I467" s="16">
        <v>0</v>
      </c>
      <c r="J467" s="16"/>
      <c r="K467" s="16"/>
      <c r="L467" s="16">
        <v>0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si="90"/>
        <v>0</v>
      </c>
      <c r="H468" s="16">
        <v>0</v>
      </c>
      <c r="I468" s="16">
        <v>0</v>
      </c>
      <c r="J468" s="16"/>
      <c r="K468" s="16"/>
      <c r="L468" s="16">
        <v>0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si="90"/>
        <v>0</v>
      </c>
      <c r="H469" s="16">
        <v>0</v>
      </c>
      <c r="I469" s="16">
        <v>0</v>
      </c>
      <c r="J469" s="16"/>
      <c r="K469" s="16"/>
      <c r="L469" s="16">
        <v>0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0</v>
      </c>
      <c r="D470" s="16">
        <v>0</v>
      </c>
      <c r="E470" s="16">
        <v>0</v>
      </c>
      <c r="F470" s="16">
        <v>0</v>
      </c>
      <c r="G470" s="69">
        <f t="shared" si="90"/>
        <v>0</v>
      </c>
      <c r="H470" s="16">
        <v>0</v>
      </c>
      <c r="I470" s="16">
        <v>0</v>
      </c>
      <c r="J470" s="16"/>
      <c r="K470" s="16"/>
      <c r="L470" s="16">
        <v>0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0</v>
      </c>
      <c r="D471" s="16">
        <v>0</v>
      </c>
      <c r="E471" s="16">
        <v>0</v>
      </c>
      <c r="F471" s="16">
        <v>0</v>
      </c>
      <c r="G471" s="69">
        <f t="shared" si="90"/>
        <v>0</v>
      </c>
      <c r="H471" s="16">
        <v>0</v>
      </c>
      <c r="I471" s="16">
        <v>0</v>
      </c>
      <c r="J471" s="16"/>
      <c r="K471" s="16"/>
      <c r="L471" s="16">
        <v>0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0</v>
      </c>
      <c r="D472" s="16">
        <v>0</v>
      </c>
      <c r="E472" s="16">
        <v>0</v>
      </c>
      <c r="F472" s="16">
        <v>0</v>
      </c>
      <c r="G472" s="69">
        <f t="shared" si="90"/>
        <v>0</v>
      </c>
      <c r="H472" s="16">
        <v>0</v>
      </c>
      <c r="I472" s="16">
        <v>0</v>
      </c>
      <c r="J472" s="16"/>
      <c r="K472" s="16"/>
      <c r="L472" s="16">
        <v>0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0</v>
      </c>
      <c r="D473" s="16">
        <v>0</v>
      </c>
      <c r="E473" s="16">
        <v>0</v>
      </c>
      <c r="F473" s="16">
        <v>0</v>
      </c>
      <c r="G473" s="69">
        <f t="shared" ref="G473" si="91">I472-I473</f>
        <v>0</v>
      </c>
      <c r="H473" s="16">
        <v>0</v>
      </c>
      <c r="I473" s="16">
        <v>0</v>
      </c>
      <c r="J473" s="16"/>
      <c r="K473" s="16"/>
      <c r="L473" s="16">
        <v>0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0</v>
      </c>
      <c r="D474" s="16">
        <v>0</v>
      </c>
      <c r="E474" s="16">
        <v>0</v>
      </c>
      <c r="F474" s="16">
        <v>0</v>
      </c>
      <c r="G474" s="69">
        <f t="shared" ref="G474" si="92">I473-I474</f>
        <v>0</v>
      </c>
      <c r="H474" s="16">
        <v>0</v>
      </c>
      <c r="I474" s="16">
        <v>0</v>
      </c>
      <c r="J474" s="16"/>
      <c r="K474" s="16"/>
      <c r="L474" s="16">
        <v>0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0</v>
      </c>
      <c r="D475" s="16">
        <v>0</v>
      </c>
      <c r="E475" s="16">
        <v>0</v>
      </c>
      <c r="F475" s="16">
        <v>0</v>
      </c>
      <c r="G475" s="69">
        <f t="shared" ref="G475" si="93">I474-I475</f>
        <v>0</v>
      </c>
      <c r="H475" s="16">
        <v>0</v>
      </c>
      <c r="I475" s="16">
        <v>0</v>
      </c>
      <c r="J475" s="16"/>
      <c r="K475" s="16"/>
      <c r="L475" s="16">
        <v>0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0</v>
      </c>
      <c r="D476" s="16">
        <v>0</v>
      </c>
      <c r="E476" s="16">
        <v>0</v>
      </c>
      <c r="F476" s="16">
        <v>0</v>
      </c>
      <c r="G476" s="69">
        <f t="shared" ref="G476" si="94">I475-I476</f>
        <v>0</v>
      </c>
      <c r="H476" s="16">
        <v>0</v>
      </c>
      <c r="I476" s="16">
        <v>0</v>
      </c>
      <c r="J476" s="16"/>
      <c r="K476" s="16"/>
      <c r="L476" s="16">
        <v>0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>
        <v>0</v>
      </c>
      <c r="D477" s="42">
        <v>0</v>
      </c>
      <c r="E477" s="42">
        <v>0</v>
      </c>
      <c r="F477" s="42">
        <v>0</v>
      </c>
      <c r="G477" s="72">
        <f t="shared" ref="G477" si="95">I476-I477</f>
        <v>0</v>
      </c>
      <c r="H477" s="42">
        <v>0</v>
      </c>
      <c r="I477" s="42">
        <v>0</v>
      </c>
      <c r="J477" s="42"/>
      <c r="K477" s="42"/>
      <c r="L477" s="42">
        <v>0</v>
      </c>
      <c r="N477" s="43" t="str">
        <f>'Olieforbrug, TJ'!M477</f>
        <v>December</v>
      </c>
    </row>
    <row r="478" spans="1:14" x14ac:dyDescent="0.25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>I477-I479</f>
        <v>0</v>
      </c>
      <c r="H479" s="16">
        <v>0</v>
      </c>
      <c r="I479" s="16">
        <v>0</v>
      </c>
      <c r="J479" s="16"/>
      <c r="K479" s="16"/>
      <c r="L479" s="16">
        <v>0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:G485" si="96">I479-I480</f>
        <v>0</v>
      </c>
      <c r="H480" s="16">
        <v>0</v>
      </c>
      <c r="I480" s="16">
        <v>0</v>
      </c>
      <c r="J480" s="16"/>
      <c r="K480" s="16"/>
      <c r="L480" s="16">
        <v>0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si="96"/>
        <v>0</v>
      </c>
      <c r="H481" s="16">
        <v>0</v>
      </c>
      <c r="I481" s="16">
        <v>0</v>
      </c>
      <c r="J481" s="16"/>
      <c r="K481" s="16"/>
      <c r="L481" s="16">
        <v>0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si="96"/>
        <v>0</v>
      </c>
      <c r="H482" s="16">
        <v>0</v>
      </c>
      <c r="I482" s="16">
        <v>0</v>
      </c>
      <c r="J482" s="16"/>
      <c r="K482" s="16"/>
      <c r="L482" s="16">
        <v>0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16">
        <v>0</v>
      </c>
      <c r="D483" s="16">
        <v>0</v>
      </c>
      <c r="E483" s="16">
        <v>0</v>
      </c>
      <c r="F483" s="16">
        <v>0</v>
      </c>
      <c r="G483" s="69">
        <f t="shared" si="96"/>
        <v>0</v>
      </c>
      <c r="H483" s="16">
        <v>0</v>
      </c>
      <c r="I483" s="16">
        <v>0</v>
      </c>
      <c r="J483" s="16"/>
      <c r="K483" s="16"/>
      <c r="L483" s="16">
        <v>0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16">
        <v>0</v>
      </c>
      <c r="D484" s="16">
        <v>0</v>
      </c>
      <c r="E484" s="16">
        <v>0</v>
      </c>
      <c r="F484" s="16">
        <v>0</v>
      </c>
      <c r="G484" s="69">
        <f t="shared" si="96"/>
        <v>0</v>
      </c>
      <c r="H484" s="16">
        <v>0</v>
      </c>
      <c r="I484" s="16">
        <v>0</v>
      </c>
      <c r="J484" s="16"/>
      <c r="K484" s="16"/>
      <c r="L484" s="16">
        <v>0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16">
        <v>0</v>
      </c>
      <c r="D485" s="16">
        <v>0</v>
      </c>
      <c r="E485" s="16">
        <v>0</v>
      </c>
      <c r="F485" s="16">
        <v>0</v>
      </c>
      <c r="G485" s="69">
        <f t="shared" si="96"/>
        <v>0</v>
      </c>
      <c r="H485" s="16">
        <v>0</v>
      </c>
      <c r="I485" s="16">
        <v>0</v>
      </c>
      <c r="J485" s="16"/>
      <c r="K485" s="16"/>
      <c r="L485" s="16">
        <v>0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16">
        <v>0</v>
      </c>
      <c r="D486" s="16">
        <v>0</v>
      </c>
      <c r="E486" s="16">
        <v>0</v>
      </c>
      <c r="F486" s="16">
        <v>0</v>
      </c>
      <c r="G486" s="69">
        <f t="shared" ref="G486" si="97">I485-I486</f>
        <v>0</v>
      </c>
      <c r="H486" s="16">
        <v>0</v>
      </c>
      <c r="I486" s="16">
        <v>0</v>
      </c>
      <c r="J486" s="16"/>
      <c r="K486" s="16"/>
      <c r="L486" s="16">
        <v>0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16">
        <v>0</v>
      </c>
      <c r="D487" s="16">
        <v>0</v>
      </c>
      <c r="E487" s="16">
        <v>0</v>
      </c>
      <c r="F487" s="16">
        <v>0</v>
      </c>
      <c r="G487" s="69">
        <f t="shared" ref="G487" si="98">I486-I487</f>
        <v>0</v>
      </c>
      <c r="H487" s="16">
        <v>0</v>
      </c>
      <c r="I487" s="16">
        <v>0</v>
      </c>
      <c r="J487" s="16"/>
      <c r="K487" s="16"/>
      <c r="L487" s="16">
        <v>0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16">
        <v>0</v>
      </c>
      <c r="D488" s="16">
        <v>0</v>
      </c>
      <c r="E488" s="16">
        <v>0</v>
      </c>
      <c r="F488" s="16">
        <v>0</v>
      </c>
      <c r="G488" s="69">
        <f t="shared" ref="G488" si="99">I487-I488</f>
        <v>0</v>
      </c>
      <c r="H488" s="16">
        <v>0</v>
      </c>
      <c r="I488" s="16">
        <v>0</v>
      </c>
      <c r="J488" s="16"/>
      <c r="K488" s="16"/>
      <c r="L488" s="16">
        <v>0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16">
        <v>0</v>
      </c>
      <c r="D489" s="16">
        <v>0</v>
      </c>
      <c r="E489" s="16">
        <v>0</v>
      </c>
      <c r="F489" s="16">
        <v>0</v>
      </c>
      <c r="G489" s="69">
        <f t="shared" ref="G489" si="100">I488-I489</f>
        <v>0</v>
      </c>
      <c r="H489" s="16">
        <v>0</v>
      </c>
      <c r="I489" s="16">
        <v>0</v>
      </c>
      <c r="J489" s="16"/>
      <c r="K489" s="16"/>
      <c r="L489" s="16">
        <v>0</v>
      </c>
      <c r="M489" s="172"/>
      <c r="N489" s="178" t="str">
        <f>'Olieforbrug, TJ'!M489</f>
        <v>November</v>
      </c>
    </row>
    <row r="490" spans="1:14" ht="13.8" thickBot="1" x14ac:dyDescent="0.3">
      <c r="A490" s="174" t="str">
        <f>'Olieforbrug, TJ'!A490</f>
        <v>December</v>
      </c>
      <c r="B490" s="77"/>
      <c r="C490" s="42">
        <v>0</v>
      </c>
      <c r="D490" s="42">
        <v>0</v>
      </c>
      <c r="E490" s="42">
        <v>0</v>
      </c>
      <c r="F490" s="42">
        <v>0</v>
      </c>
      <c r="G490" s="72">
        <f t="shared" ref="G490" si="101">I489-I490</f>
        <v>0</v>
      </c>
      <c r="H490" s="42">
        <v>0</v>
      </c>
      <c r="I490" s="42">
        <v>0</v>
      </c>
      <c r="J490" s="42"/>
      <c r="K490" s="42"/>
      <c r="L490" s="42">
        <v>0</v>
      </c>
      <c r="M490" s="172"/>
      <c r="N490" s="176" t="str">
        <f>'Olieforbrug, TJ'!M490</f>
        <v>December</v>
      </c>
    </row>
    <row r="491" spans="1:14" x14ac:dyDescent="0.25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C492" s="16">
        <v>0</v>
      </c>
      <c r="D492" s="16">
        <v>0</v>
      </c>
      <c r="E492" s="16">
        <v>0</v>
      </c>
      <c r="F492" s="16">
        <v>0</v>
      </c>
      <c r="G492" s="69">
        <f>I490-I492</f>
        <v>0</v>
      </c>
      <c r="H492" s="16">
        <v>0</v>
      </c>
      <c r="I492" s="16">
        <v>0</v>
      </c>
      <c r="J492" s="16"/>
      <c r="K492" s="16"/>
      <c r="L492" s="16">
        <v>0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16">
        <v>0</v>
      </c>
      <c r="D493" s="16">
        <v>0</v>
      </c>
      <c r="E493" s="16">
        <v>0</v>
      </c>
      <c r="F493" s="16">
        <v>0</v>
      </c>
      <c r="G493" s="69">
        <f>I492-I493</f>
        <v>0</v>
      </c>
      <c r="H493" s="16">
        <v>0</v>
      </c>
      <c r="I493" s="16">
        <v>0</v>
      </c>
      <c r="J493" s="16"/>
      <c r="K493" s="16"/>
      <c r="L493" s="16">
        <v>0</v>
      </c>
      <c r="M493" s="172"/>
      <c r="N493" s="178" t="str">
        <f>'Olieforbrug, TJ'!M493</f>
        <v>February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4:H54 C100:L108 C110:L116 C53:K53 C117:L117 C118:L118 C120:L120 C121:H121 J121:L121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11">
    <tabColor indexed="42"/>
  </sheetPr>
  <dimension ref="A1:U493"/>
  <sheetViews>
    <sheetView zoomScale="80" zoomScaleNormal="80" workbookViewId="0">
      <pane xSplit="2" ySplit="5" topLeftCell="C455" activePane="bottomRight" state="frozen"/>
      <selection pane="topRight" activeCell="C1" sqref="C1"/>
      <selection pane="bottomLeft" activeCell="A6" sqref="A6"/>
      <selection pane="bottomRight" activeCell="P492" sqref="P492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6" x14ac:dyDescent="0.25">
      <c r="A1" s="1" t="s">
        <v>15</v>
      </c>
      <c r="B1" s="1"/>
      <c r="C1"/>
      <c r="D1"/>
      <c r="E1"/>
      <c r="F1"/>
      <c r="G1"/>
      <c r="H1"/>
      <c r="I1"/>
      <c r="M1" s="4"/>
      <c r="N1" s="27" t="s">
        <v>75</v>
      </c>
      <c r="O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145396</v>
      </c>
      <c r="D7" s="3">
        <v>5880</v>
      </c>
      <c r="E7" s="3">
        <v>86569</v>
      </c>
      <c r="F7" s="3">
        <v>0</v>
      </c>
      <c r="G7" s="3">
        <v>-1855</v>
      </c>
      <c r="H7" s="3">
        <v>70610</v>
      </c>
      <c r="I7" s="3">
        <v>6439</v>
      </c>
      <c r="J7" s="3"/>
      <c r="K7" s="3"/>
      <c r="L7" s="3">
        <v>3259.8820000000001</v>
      </c>
      <c r="N7" s="22">
        <v>2005</v>
      </c>
    </row>
    <row r="8" spans="1:16" x14ac:dyDescent="0.25">
      <c r="A8" s="22">
        <v>2006</v>
      </c>
      <c r="C8" s="3">
        <v>166310</v>
      </c>
      <c r="D8" s="3">
        <v>4202</v>
      </c>
      <c r="E8" s="3">
        <v>101608</v>
      </c>
      <c r="F8" s="3">
        <v>0</v>
      </c>
      <c r="G8" s="3">
        <v>-612</v>
      </c>
      <c r="H8" s="3">
        <v>71655</v>
      </c>
      <c r="I8" s="3">
        <v>7051</v>
      </c>
      <c r="J8" s="3"/>
      <c r="K8" s="3"/>
      <c r="L8" s="3">
        <v>3296.13</v>
      </c>
      <c r="N8" s="22">
        <v>2006</v>
      </c>
    </row>
    <row r="9" spans="1:16" x14ac:dyDescent="0.25">
      <c r="A9" s="22">
        <v>2007</v>
      </c>
      <c r="C9" s="3">
        <v>159209</v>
      </c>
      <c r="D9" s="3">
        <v>6060</v>
      </c>
      <c r="E9" s="3">
        <v>102965</v>
      </c>
      <c r="F9" s="3">
        <v>0</v>
      </c>
      <c r="G9" s="3">
        <v>-641</v>
      </c>
      <c r="H9" s="3">
        <v>64347</v>
      </c>
      <c r="I9" s="3">
        <v>7692</v>
      </c>
      <c r="J9" s="3"/>
      <c r="K9" s="3"/>
      <c r="L9" s="3">
        <v>2959.962</v>
      </c>
      <c r="N9" s="22">
        <v>2007</v>
      </c>
    </row>
    <row r="10" spans="1:16" x14ac:dyDescent="0.25">
      <c r="A10" s="22">
        <v>2008</v>
      </c>
      <c r="C10" s="3">
        <v>114205</v>
      </c>
      <c r="D10" s="3">
        <v>14238</v>
      </c>
      <c r="E10" s="3">
        <v>68921</v>
      </c>
      <c r="F10" s="3">
        <v>0</v>
      </c>
      <c r="G10" s="3">
        <v>-181</v>
      </c>
      <c r="H10" s="3">
        <v>59053</v>
      </c>
      <c r="I10" s="3">
        <v>7873</v>
      </c>
      <c r="J10" s="3"/>
      <c r="K10" s="3"/>
      <c r="L10" s="3">
        <v>2716.4380000000001</v>
      </c>
      <c r="N10" s="22">
        <v>2008</v>
      </c>
    </row>
    <row r="11" spans="1:16" x14ac:dyDescent="0.25">
      <c r="A11" s="22">
        <v>2009</v>
      </c>
      <c r="C11" s="3">
        <v>140015</v>
      </c>
      <c r="D11" s="3">
        <v>4542</v>
      </c>
      <c r="E11" s="3">
        <v>97134</v>
      </c>
      <c r="F11" s="3">
        <v>0</v>
      </c>
      <c r="G11" s="3">
        <v>2876</v>
      </c>
      <c r="H11" s="3">
        <v>50895</v>
      </c>
      <c r="I11" s="3">
        <v>4997</v>
      </c>
      <c r="J11" s="3"/>
      <c r="K11" s="3"/>
      <c r="L11" s="3">
        <v>2341.17</v>
      </c>
      <c r="N11" s="22">
        <v>2009</v>
      </c>
    </row>
    <row r="12" spans="1:16" x14ac:dyDescent="0.25">
      <c r="A12" s="22">
        <v>2010</v>
      </c>
      <c r="C12" s="3">
        <v>151679</v>
      </c>
      <c r="D12" s="3">
        <v>7267</v>
      </c>
      <c r="E12" s="3">
        <v>109303</v>
      </c>
      <c r="F12" s="3">
        <v>0</v>
      </c>
      <c r="G12" s="3">
        <v>742</v>
      </c>
      <c r="H12" s="3">
        <v>52365</v>
      </c>
      <c r="I12" s="3">
        <v>4255</v>
      </c>
      <c r="J12" s="3"/>
      <c r="K12" s="3"/>
      <c r="L12" s="3">
        <v>2408.79</v>
      </c>
      <c r="N12" s="22">
        <v>2010</v>
      </c>
    </row>
    <row r="13" spans="1:16" x14ac:dyDescent="0.25">
      <c r="A13" s="22">
        <v>2011</v>
      </c>
      <c r="C13" s="3">
        <v>131802</v>
      </c>
      <c r="D13" s="3">
        <v>7760</v>
      </c>
      <c r="E13" s="3">
        <v>93041</v>
      </c>
      <c r="F13" s="3">
        <v>0</v>
      </c>
      <c r="G13" s="3">
        <v>283</v>
      </c>
      <c r="H13" s="3">
        <v>50272</v>
      </c>
      <c r="I13" s="3">
        <v>3972</v>
      </c>
      <c r="J13" s="3"/>
      <c r="K13" s="3"/>
      <c r="L13" s="3">
        <v>2312.5120000000002</v>
      </c>
      <c r="N13" s="22">
        <v>2011</v>
      </c>
    </row>
    <row r="14" spans="1:16" x14ac:dyDescent="0.25">
      <c r="A14" s="22">
        <v>2012</v>
      </c>
      <c r="C14" s="3">
        <v>161861</v>
      </c>
      <c r="D14" s="3">
        <v>4135</v>
      </c>
      <c r="E14" s="3">
        <v>119082</v>
      </c>
      <c r="F14" s="3">
        <v>0</v>
      </c>
      <c r="G14" s="3">
        <v>-678</v>
      </c>
      <c r="H14" s="3">
        <v>53695</v>
      </c>
      <c r="I14" s="3">
        <v>4650</v>
      </c>
      <c r="J14" s="3"/>
      <c r="K14" s="3"/>
      <c r="L14" s="3">
        <v>2469.9700000000003</v>
      </c>
      <c r="N14" s="22">
        <v>2012</v>
      </c>
      <c r="P14" s="3"/>
    </row>
    <row r="15" spans="1:16" ht="12.75" customHeight="1" x14ac:dyDescent="0.25">
      <c r="A15" s="22">
        <v>2013</v>
      </c>
      <c r="C15" s="3">
        <v>103476</v>
      </c>
      <c r="D15" s="3">
        <v>18209</v>
      </c>
      <c r="E15" s="3">
        <v>73891</v>
      </c>
      <c r="F15" s="3">
        <v>0</v>
      </c>
      <c r="G15" s="3">
        <v>-3275</v>
      </c>
      <c r="H15" s="3">
        <f>SUM(H95:H98)</f>
        <v>45027</v>
      </c>
      <c r="I15" s="3">
        <v>7925</v>
      </c>
      <c r="J15" s="3"/>
      <c r="K15" s="22"/>
      <c r="L15" s="3">
        <f>SUM(L95:L98)</f>
        <v>2071.2420000000002</v>
      </c>
      <c r="M15" s="3"/>
      <c r="N15" s="22">
        <v>2013</v>
      </c>
      <c r="P15" s="3"/>
    </row>
    <row r="16" spans="1:16" ht="12.75" customHeight="1" x14ac:dyDescent="0.25">
      <c r="A16" s="22">
        <v>2014</v>
      </c>
      <c r="C16" s="3">
        <f t="shared" ref="C16:H16" si="0">SUM(C100:C103)</f>
        <v>118364</v>
      </c>
      <c r="D16" s="3">
        <f t="shared" si="0"/>
        <v>17940</v>
      </c>
      <c r="E16" s="3">
        <f t="shared" si="0"/>
        <v>97704</v>
      </c>
      <c r="F16" s="3">
        <f t="shared" si="0"/>
        <v>0</v>
      </c>
      <c r="G16" s="3">
        <f t="shared" si="0"/>
        <v>3693</v>
      </c>
      <c r="H16" s="3">
        <f t="shared" si="0"/>
        <v>45883</v>
      </c>
      <c r="I16" s="3">
        <f>I103</f>
        <v>4232</v>
      </c>
      <c r="J16" s="3"/>
      <c r="K16" s="22"/>
      <c r="L16" s="3">
        <f>SUM(L100:L103)</f>
        <v>2110.6179999999999</v>
      </c>
      <c r="M16" s="3"/>
      <c r="N16" s="22">
        <v>2014</v>
      </c>
      <c r="P16" s="3"/>
    </row>
    <row r="17" spans="1:16" x14ac:dyDescent="0.25">
      <c r="A17" s="22">
        <v>2015</v>
      </c>
      <c r="C17" s="3">
        <f t="shared" ref="C17:H17" si="1">SUM(C105:C108)</f>
        <v>116121</v>
      </c>
      <c r="D17" s="3">
        <f t="shared" si="1"/>
        <v>25248</v>
      </c>
      <c r="E17" s="3">
        <f t="shared" si="1"/>
        <v>95226</v>
      </c>
      <c r="F17" s="3">
        <f t="shared" si="1"/>
        <v>0</v>
      </c>
      <c r="G17" s="3">
        <f t="shared" si="1"/>
        <v>-1299</v>
      </c>
      <c r="H17" s="3">
        <f t="shared" si="1"/>
        <v>49183</v>
      </c>
      <c r="I17" s="3">
        <f>I108</f>
        <v>5531</v>
      </c>
      <c r="J17" s="3"/>
      <c r="K17" s="3"/>
      <c r="L17" s="3">
        <f>SUM(L105:L108)</f>
        <v>2170.2339999999999</v>
      </c>
      <c r="M17" s="3"/>
      <c r="N17" s="22">
        <v>2015</v>
      </c>
      <c r="P17" s="3"/>
    </row>
    <row r="18" spans="1:16" x14ac:dyDescent="0.25">
      <c r="A18" s="22">
        <v>2016</v>
      </c>
      <c r="C18" s="3">
        <f>SUM(C110:C113)</f>
        <v>94204</v>
      </c>
      <c r="D18" s="3">
        <f t="shared" ref="D18:L18" si="2">SUM(D110:D113)</f>
        <v>31509</v>
      </c>
      <c r="E18" s="3">
        <f t="shared" si="2"/>
        <v>78059</v>
      </c>
      <c r="F18" s="3">
        <f t="shared" si="2"/>
        <v>0</v>
      </c>
      <c r="G18" s="3">
        <f t="shared" si="2"/>
        <v>2312</v>
      </c>
      <c r="H18" s="3">
        <f t="shared" si="2"/>
        <v>49920</v>
      </c>
      <c r="I18" s="3">
        <f>I113</f>
        <v>3219</v>
      </c>
      <c r="J18" s="3"/>
      <c r="K18" s="3"/>
      <c r="L18" s="3">
        <f t="shared" si="2"/>
        <v>2296.3199999999997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SUM(C115:C118)</f>
        <v>105527</v>
      </c>
      <c r="D19" s="3">
        <f t="shared" si="3"/>
        <v>34801</v>
      </c>
      <c r="E19" s="3">
        <f t="shared" si="3"/>
        <v>84916</v>
      </c>
      <c r="F19" s="3">
        <f t="shared" si="3"/>
        <v>0</v>
      </c>
      <c r="G19" s="3">
        <f t="shared" si="3"/>
        <v>-3555</v>
      </c>
      <c r="H19" s="3">
        <f t="shared" si="3"/>
        <v>53506</v>
      </c>
      <c r="I19" s="3">
        <f>I118</f>
        <v>6774</v>
      </c>
      <c r="J19" s="3"/>
      <c r="K19" s="65"/>
      <c r="L19" s="3">
        <f>SUM(L115:L118)</f>
        <v>2461.2759999999998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SUM(C120:C123)</f>
        <v>118162</v>
      </c>
      <c r="D20" s="3">
        <f t="shared" si="4"/>
        <v>18698</v>
      </c>
      <c r="E20" s="3">
        <f t="shared" si="4"/>
        <v>84667</v>
      </c>
      <c r="F20" s="3">
        <f t="shared" si="4"/>
        <v>0</v>
      </c>
      <c r="G20" s="3">
        <f t="shared" si="4"/>
        <v>-46</v>
      </c>
      <c r="H20" s="3">
        <f t="shared" si="4"/>
        <v>52524</v>
      </c>
      <c r="I20" s="3">
        <f>I123</f>
        <v>6820</v>
      </c>
      <c r="J20" s="3"/>
      <c r="L20" s="3">
        <f>SUM(L120:L123)</f>
        <v>2416.1040000000003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SUM(C125:C128)</f>
        <v>122245</v>
      </c>
      <c r="D21" s="3">
        <f t="shared" si="5"/>
        <v>16040</v>
      </c>
      <c r="E21" s="3">
        <f t="shared" si="5"/>
        <v>83814</v>
      </c>
      <c r="F21" s="3">
        <f t="shared" si="5"/>
        <v>0</v>
      </c>
      <c r="G21" s="3">
        <f t="shared" si="5"/>
        <v>1425</v>
      </c>
      <c r="H21" s="3">
        <f t="shared" si="5"/>
        <v>57317</v>
      </c>
      <c r="I21" s="3">
        <f>SUM(I128)</f>
        <v>5395</v>
      </c>
      <c r="J21" s="3"/>
      <c r="L21" s="3">
        <f>SUM(L125:L128)</f>
        <v>2636.5820000000003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SUM(C130:C133)</f>
        <v>111874</v>
      </c>
      <c r="D22" s="3">
        <f t="shared" si="6"/>
        <v>12171</v>
      </c>
      <c r="E22" s="3">
        <f t="shared" si="6"/>
        <v>66070</v>
      </c>
      <c r="F22" s="3">
        <f t="shared" si="6"/>
        <v>0</v>
      </c>
      <c r="G22" s="3">
        <f t="shared" si="6"/>
        <v>-2605</v>
      </c>
      <c r="H22" s="3">
        <f t="shared" si="6"/>
        <v>56458</v>
      </c>
      <c r="I22" s="3">
        <f>SUM(I133)</f>
        <v>8000</v>
      </c>
      <c r="J22" s="3"/>
      <c r="L22" s="3">
        <f>SUM(L130:L133)</f>
        <v>2597.0680000000002</v>
      </c>
      <c r="M22" s="57"/>
      <c r="N22" s="22">
        <v>2020</v>
      </c>
    </row>
    <row r="23" spans="1:16" x14ac:dyDescent="0.25">
      <c r="A23" s="22">
        <v>2021</v>
      </c>
      <c r="C23" s="3">
        <f>SUM(C135:C138)</f>
        <v>86913</v>
      </c>
      <c r="D23" s="3">
        <f t="shared" ref="D23:L23" si="7">SUM(D135:D138)</f>
        <v>21687</v>
      </c>
      <c r="E23" s="3">
        <f t="shared" si="7"/>
        <v>50631</v>
      </c>
      <c r="F23" s="3">
        <f t="shared" si="7"/>
        <v>0</v>
      </c>
      <c r="G23" s="3">
        <f t="shared" si="7"/>
        <v>3038</v>
      </c>
      <c r="H23" s="3">
        <f t="shared" si="7"/>
        <v>62300</v>
      </c>
      <c r="I23" s="3">
        <f>SUM(I138)</f>
        <v>4962</v>
      </c>
      <c r="J23" s="3"/>
      <c r="L23" s="3">
        <f t="shared" si="7"/>
        <v>2865.8</v>
      </c>
      <c r="M23" s="57"/>
      <c r="N23" s="22">
        <v>2021</v>
      </c>
    </row>
    <row r="24" spans="1:16" x14ac:dyDescent="0.25">
      <c r="A24" s="22">
        <v>2022</v>
      </c>
      <c r="C24" s="3">
        <f>SUM(C140:C143)</f>
        <v>74132</v>
      </c>
      <c r="D24" s="3">
        <f t="shared" ref="D24:L24" si="8">SUM(D140:D143)</f>
        <v>38653</v>
      </c>
      <c r="E24" s="3">
        <f t="shared" si="8"/>
        <v>48253</v>
      </c>
      <c r="F24" s="3">
        <f t="shared" si="8"/>
        <v>0</v>
      </c>
      <c r="G24" s="3">
        <f t="shared" si="8"/>
        <v>-210</v>
      </c>
      <c r="H24" s="3">
        <f t="shared" si="8"/>
        <v>66580</v>
      </c>
      <c r="I24" s="3">
        <f>SUM(I143)</f>
        <v>5172</v>
      </c>
      <c r="J24" s="3"/>
      <c r="K24" s="3"/>
      <c r="L24" s="3">
        <f t="shared" si="8"/>
        <v>3062.6800000000003</v>
      </c>
      <c r="M24" s="57"/>
      <c r="N24" s="22">
        <v>2022</v>
      </c>
      <c r="O24" s="3"/>
    </row>
    <row r="25" spans="1:16" x14ac:dyDescent="0.25">
      <c r="A25" s="22">
        <v>2023</v>
      </c>
      <c r="C25" s="3">
        <f>SUM(C145:C148)</f>
        <v>67105</v>
      </c>
      <c r="D25" s="3">
        <f t="shared" ref="D25:L25" si="9">SUM(D145:D148)</f>
        <v>62952</v>
      </c>
      <c r="E25" s="3">
        <f t="shared" si="9"/>
        <v>47137</v>
      </c>
      <c r="F25" s="3">
        <f t="shared" si="9"/>
        <v>0</v>
      </c>
      <c r="G25" s="3">
        <f t="shared" si="9"/>
        <v>-2043</v>
      </c>
      <c r="H25" s="3">
        <f t="shared" si="9"/>
        <v>85272</v>
      </c>
      <c r="I25" s="3">
        <f>SUM(I148)</f>
        <v>7215</v>
      </c>
      <c r="J25" s="3"/>
      <c r="K25" s="3"/>
      <c r="L25" s="3">
        <f t="shared" si="9"/>
        <v>3922.5120000000002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SUM(C466:C477)</f>
        <v>50473</v>
      </c>
      <c r="D26" s="3">
        <f t="shared" si="10"/>
        <v>49297</v>
      </c>
      <c r="E26" s="3">
        <f t="shared" si="10"/>
        <v>31278</v>
      </c>
      <c r="F26" s="3">
        <f t="shared" si="10"/>
        <v>0</v>
      </c>
      <c r="G26" s="3">
        <f t="shared" si="10"/>
        <v>422</v>
      </c>
      <c r="H26" s="3">
        <f t="shared" si="10"/>
        <v>72161</v>
      </c>
      <c r="I26" s="3">
        <f>I477</f>
        <v>6793</v>
      </c>
      <c r="J26" s="3"/>
      <c r="K26" s="3"/>
      <c r="L26" s="3">
        <f>SUM(L466:L477)</f>
        <v>3319.4059999999999</v>
      </c>
      <c r="M26" s="57"/>
      <c r="N26" s="22">
        <v>2024</v>
      </c>
    </row>
    <row r="27" spans="1:16" x14ac:dyDescent="0.25">
      <c r="A27" s="22">
        <v>2025</v>
      </c>
      <c r="C27" s="3">
        <f>SUM(C479:C490)</f>
        <v>79966</v>
      </c>
      <c r="D27" s="3">
        <f t="shared" ref="D27:L27" si="11">SUM(D479:D490)</f>
        <v>32575</v>
      </c>
      <c r="E27" s="3">
        <f t="shared" si="11"/>
        <v>52934</v>
      </c>
      <c r="F27" s="3">
        <f t="shared" si="11"/>
        <v>0</v>
      </c>
      <c r="G27" s="3">
        <f t="shared" si="11"/>
        <v>-58</v>
      </c>
      <c r="H27" s="3">
        <f t="shared" si="11"/>
        <v>61037</v>
      </c>
      <c r="I27" s="3">
        <f>I490</f>
        <v>6851</v>
      </c>
      <c r="J27" s="3"/>
      <c r="K27" s="3"/>
      <c r="L27" s="3">
        <f t="shared" si="11"/>
        <v>2807.7019999999998</v>
      </c>
      <c r="M27" s="57"/>
      <c r="N27" s="22">
        <v>2025</v>
      </c>
    </row>
    <row r="28" spans="1:16" x14ac:dyDescent="0.25">
      <c r="A28" s="22">
        <v>2026</v>
      </c>
      <c r="J28" s="3"/>
      <c r="K28" s="3"/>
      <c r="L28" s="3"/>
      <c r="M28" s="57"/>
      <c r="N28" s="22">
        <v>2026</v>
      </c>
    </row>
    <row r="29" spans="1:16" ht="12.75" customHeight="1" x14ac:dyDescent="0.25">
      <c r="A29" s="23"/>
      <c r="J29" s="3"/>
      <c r="L29" s="3"/>
      <c r="M29" s="3"/>
    </row>
    <row r="30" spans="1:16" ht="12.75" customHeight="1" x14ac:dyDescent="0.25">
      <c r="A30" s="22" t="str">
        <f>'Olieforbrug, TJ'!A30</f>
        <v>Januar - Februar</v>
      </c>
      <c r="J30" s="3"/>
      <c r="L30" s="3"/>
      <c r="M30" s="3"/>
      <c r="N30" s="22" t="str">
        <f>'Olieforbrug, TJ'!M30</f>
        <v>January - February</v>
      </c>
    </row>
    <row r="31" spans="1:16" x14ac:dyDescent="0.25">
      <c r="A31" s="22">
        <f>'Olieforbrug, TJ'!A31</f>
        <v>2005</v>
      </c>
      <c r="C31" s="3">
        <f>SUM(C219:C220)</f>
        <v>21639</v>
      </c>
      <c r="D31" s="3">
        <f t="shared" ref="D31:L31" si="12">SUM(D219:D220)</f>
        <v>0</v>
      </c>
      <c r="E31" s="3">
        <f t="shared" si="12"/>
        <v>9479</v>
      </c>
      <c r="F31" s="3">
        <f t="shared" si="12"/>
        <v>0</v>
      </c>
      <c r="G31" s="3">
        <f t="shared" si="12"/>
        <v>-2357</v>
      </c>
      <c r="H31" s="3">
        <f t="shared" si="12"/>
        <v>10631</v>
      </c>
      <c r="I31" s="3">
        <f>I220</f>
        <v>6941</v>
      </c>
      <c r="J31" s="3"/>
      <c r="K31" s="3"/>
      <c r="L31" s="3">
        <f t="shared" si="12"/>
        <v>489.02599999999995</v>
      </c>
      <c r="M31" s="3"/>
      <c r="N31" s="22">
        <f>'Olieforbrug, TJ'!M31</f>
        <v>2005</v>
      </c>
      <c r="P31" s="3"/>
    </row>
    <row r="32" spans="1:16" x14ac:dyDescent="0.25">
      <c r="A32" s="22">
        <f>'Olieforbrug, TJ'!A32</f>
        <v>2006</v>
      </c>
      <c r="C32" s="3">
        <f>SUM(C232:C233)</f>
        <v>23519</v>
      </c>
      <c r="D32" s="3">
        <f t="shared" ref="D32:L32" si="13">SUM(D232:D233)</f>
        <v>0</v>
      </c>
      <c r="E32" s="3">
        <f t="shared" si="13"/>
        <v>12403</v>
      </c>
      <c r="F32" s="3">
        <f t="shared" si="13"/>
        <v>0</v>
      </c>
      <c r="G32" s="3">
        <f t="shared" si="13"/>
        <v>1571</v>
      </c>
      <c r="H32" s="3">
        <f t="shared" si="13"/>
        <v>11127</v>
      </c>
      <c r="I32" s="3">
        <f>I233</f>
        <v>4868</v>
      </c>
      <c r="J32" s="3"/>
      <c r="K32" s="3"/>
      <c r="L32" s="3">
        <f t="shared" si="13"/>
        <v>511.84199999999998</v>
      </c>
      <c r="M32" s="3"/>
      <c r="N32" s="22">
        <f>'Olieforbrug, TJ'!M32</f>
        <v>2006</v>
      </c>
      <c r="P32" s="3"/>
    </row>
    <row r="33" spans="1:16" x14ac:dyDescent="0.25">
      <c r="A33" s="22">
        <f>'Olieforbrug, TJ'!A33</f>
        <v>2007</v>
      </c>
      <c r="C33" s="3">
        <f>SUM(C245:C246)</f>
        <v>29825</v>
      </c>
      <c r="D33" s="3">
        <f t="shared" ref="D33:L33" si="14">SUM(D245:D246)</f>
        <v>0</v>
      </c>
      <c r="E33" s="3">
        <f t="shared" si="14"/>
        <v>21328</v>
      </c>
      <c r="F33" s="3">
        <f t="shared" si="14"/>
        <v>0</v>
      </c>
      <c r="G33" s="3">
        <f t="shared" si="14"/>
        <v>446</v>
      </c>
      <c r="H33" s="3">
        <f t="shared" si="14"/>
        <v>9113</v>
      </c>
      <c r="I33" s="3">
        <f>I246</f>
        <v>6605</v>
      </c>
      <c r="J33" s="3"/>
      <c r="K33" s="3"/>
      <c r="L33" s="3">
        <f t="shared" si="14"/>
        <v>419.19799999999998</v>
      </c>
      <c r="M33" s="3"/>
      <c r="N33" s="22">
        <f>'Olieforbrug, TJ'!M33</f>
        <v>2007</v>
      </c>
      <c r="P33" s="3"/>
    </row>
    <row r="34" spans="1:16" x14ac:dyDescent="0.25">
      <c r="A34" s="22">
        <f>'Olieforbrug, TJ'!A34</f>
        <v>2008</v>
      </c>
      <c r="C34" s="3">
        <f>SUM(C258:C259)</f>
        <v>12222</v>
      </c>
      <c r="D34" s="3">
        <f t="shared" ref="D34:L34" si="15">SUM(D258:D259)</f>
        <v>4022</v>
      </c>
      <c r="E34" s="3">
        <f t="shared" si="15"/>
        <v>8390</v>
      </c>
      <c r="F34" s="3">
        <f t="shared" si="15"/>
        <v>0</v>
      </c>
      <c r="G34" s="3">
        <f t="shared" si="15"/>
        <v>1919</v>
      </c>
      <c r="H34" s="3">
        <f t="shared" si="15"/>
        <v>10060</v>
      </c>
      <c r="I34" s="3">
        <f>I259</f>
        <v>5773</v>
      </c>
      <c r="J34" s="3"/>
      <c r="K34" s="3"/>
      <c r="L34" s="3">
        <f t="shared" si="15"/>
        <v>462.76</v>
      </c>
      <c r="M34" s="3"/>
      <c r="N34" s="22">
        <f>'Olieforbrug, TJ'!M34</f>
        <v>2008</v>
      </c>
      <c r="P34" s="3"/>
    </row>
    <row r="35" spans="1:16" x14ac:dyDescent="0.25">
      <c r="A35" s="22">
        <f>'Olieforbrug, TJ'!A35</f>
        <v>2009</v>
      </c>
      <c r="C35" s="3">
        <f>SUM(C271:C272)</f>
        <v>22450</v>
      </c>
      <c r="D35" s="3">
        <f t="shared" ref="D35:L35" si="16">SUM(D271:D272)</f>
        <v>0</v>
      </c>
      <c r="E35" s="3">
        <f t="shared" si="16"/>
        <v>15936</v>
      </c>
      <c r="F35" s="3">
        <f t="shared" si="16"/>
        <v>0</v>
      </c>
      <c r="G35" s="3">
        <f t="shared" si="16"/>
        <v>1503</v>
      </c>
      <c r="H35" s="3">
        <f t="shared" si="16"/>
        <v>8161</v>
      </c>
      <c r="I35" s="3">
        <f>I272</f>
        <v>6370</v>
      </c>
      <c r="J35" s="3"/>
      <c r="K35" s="3"/>
      <c r="L35" s="3">
        <f t="shared" si="16"/>
        <v>375.40600000000001</v>
      </c>
      <c r="M35" s="3"/>
      <c r="N35" s="22">
        <f>'Olieforbrug, TJ'!M35</f>
        <v>2009</v>
      </c>
      <c r="P35" s="3"/>
    </row>
    <row r="36" spans="1:16" x14ac:dyDescent="0.25">
      <c r="A36" s="22">
        <f>'Olieforbrug, TJ'!A36</f>
        <v>2010</v>
      </c>
      <c r="C36" s="3">
        <f>SUM(C284:C285)</f>
        <v>22994</v>
      </c>
      <c r="D36" s="3">
        <f t="shared" ref="D36:L36" si="17">SUM(D284:D285)</f>
        <v>1775</v>
      </c>
      <c r="E36" s="3">
        <f t="shared" si="17"/>
        <v>17493</v>
      </c>
      <c r="F36" s="3">
        <f t="shared" si="17"/>
        <v>0</v>
      </c>
      <c r="G36" s="3">
        <f t="shared" si="17"/>
        <v>171</v>
      </c>
      <c r="H36" s="3">
        <f t="shared" si="17"/>
        <v>8664</v>
      </c>
      <c r="I36" s="3">
        <f>I285</f>
        <v>4826</v>
      </c>
      <c r="J36" s="3"/>
      <c r="K36" s="3"/>
      <c r="L36" s="3">
        <f t="shared" si="17"/>
        <v>398.54399999999998</v>
      </c>
      <c r="M36" s="3"/>
      <c r="N36" s="22">
        <f>'Olieforbrug, TJ'!M36</f>
        <v>2010</v>
      </c>
      <c r="P36" s="3"/>
    </row>
    <row r="37" spans="1:16" x14ac:dyDescent="0.25">
      <c r="A37" s="22">
        <f>'Olieforbrug, TJ'!A37</f>
        <v>2011</v>
      </c>
      <c r="C37" s="3">
        <f>SUM(C297:C298)</f>
        <v>18241</v>
      </c>
      <c r="D37" s="3">
        <f t="shared" ref="D37:L37" si="18">SUM(D297:D298)</f>
        <v>915</v>
      </c>
      <c r="E37" s="3">
        <f t="shared" si="18"/>
        <v>10717</v>
      </c>
      <c r="F37" s="3">
        <f t="shared" si="18"/>
        <v>0</v>
      </c>
      <c r="G37" s="3">
        <f t="shared" si="18"/>
        <v>-1107</v>
      </c>
      <c r="H37" s="3">
        <f t="shared" si="18"/>
        <v>7596</v>
      </c>
      <c r="I37" s="3">
        <f>I298</f>
        <v>5362</v>
      </c>
      <c r="J37" s="3"/>
      <c r="K37" s="3"/>
      <c r="L37" s="3">
        <f t="shared" si="18"/>
        <v>349.416</v>
      </c>
      <c r="M37" s="3"/>
      <c r="N37" s="22">
        <f>'Olieforbrug, TJ'!M37</f>
        <v>2011</v>
      </c>
      <c r="P37" s="3"/>
    </row>
    <row r="38" spans="1:16" x14ac:dyDescent="0.25">
      <c r="A38" s="22">
        <f>'Olieforbrug, TJ'!A38</f>
        <v>2012</v>
      </c>
      <c r="C38" s="3">
        <f>SUM(C310:C311)</f>
        <v>27401</v>
      </c>
      <c r="D38" s="3">
        <f t="shared" ref="D38:L38" si="19">SUM(D310:D311)</f>
        <v>0</v>
      </c>
      <c r="E38" s="3">
        <f t="shared" si="19"/>
        <v>16914</v>
      </c>
      <c r="F38" s="3">
        <f t="shared" si="19"/>
        <v>0</v>
      </c>
      <c r="G38" s="3">
        <f t="shared" si="19"/>
        <v>-2864</v>
      </c>
      <c r="H38" s="3">
        <f t="shared" si="19"/>
        <v>9555</v>
      </c>
      <c r="I38" s="3">
        <f>I311</f>
        <v>6836</v>
      </c>
      <c r="J38" s="3"/>
      <c r="K38" s="3"/>
      <c r="L38" s="3">
        <f t="shared" si="19"/>
        <v>439.53</v>
      </c>
      <c r="M38" s="3"/>
      <c r="N38" s="22">
        <f>'Olieforbrug, TJ'!M38</f>
        <v>2012</v>
      </c>
      <c r="P38" s="3"/>
    </row>
    <row r="39" spans="1:16" x14ac:dyDescent="0.25">
      <c r="A39" s="22">
        <f>'Olieforbrug, TJ'!A39</f>
        <v>2013</v>
      </c>
      <c r="C39" s="3">
        <f>SUM(C323:C324)</f>
        <v>9166</v>
      </c>
      <c r="D39" s="3">
        <f t="shared" ref="D39:L39" si="20">SUM(D323:D324)</f>
        <v>2215</v>
      </c>
      <c r="E39" s="3">
        <f t="shared" si="20"/>
        <v>4762</v>
      </c>
      <c r="F39" s="3">
        <f t="shared" si="20"/>
        <v>0</v>
      </c>
      <c r="G39" s="3">
        <f t="shared" si="20"/>
        <v>305</v>
      </c>
      <c r="H39" s="3">
        <f t="shared" si="20"/>
        <v>6776</v>
      </c>
      <c r="I39" s="3">
        <f>I324</f>
        <v>4345</v>
      </c>
      <c r="J39" s="3"/>
      <c r="K39" s="3"/>
      <c r="L39" s="3">
        <f t="shared" si="20"/>
        <v>311.69600000000003</v>
      </c>
      <c r="M39" s="3"/>
      <c r="N39" s="22">
        <f>'Olieforbrug, TJ'!M39</f>
        <v>2013</v>
      </c>
      <c r="P39" s="3"/>
    </row>
    <row r="40" spans="1:16" x14ac:dyDescent="0.25">
      <c r="A40" s="22">
        <f>'Olieforbrug, TJ'!A40</f>
        <v>2014</v>
      </c>
      <c r="C40" s="3">
        <f>SUM(C336:C337)</f>
        <v>6859</v>
      </c>
      <c r="D40" s="3">
        <f t="shared" ref="D40:L40" si="21">SUM(D336:D337)</f>
        <v>3484</v>
      </c>
      <c r="E40" s="3">
        <f t="shared" si="21"/>
        <v>6874</v>
      </c>
      <c r="F40" s="3">
        <f t="shared" si="21"/>
        <v>0</v>
      </c>
      <c r="G40" s="3">
        <f t="shared" si="21"/>
        <v>673</v>
      </c>
      <c r="H40" s="3">
        <f t="shared" si="21"/>
        <v>6983</v>
      </c>
      <c r="I40" s="3">
        <f>I337</f>
        <v>7252</v>
      </c>
      <c r="J40" s="3"/>
      <c r="K40" s="3"/>
      <c r="L40" s="3">
        <f t="shared" si="21"/>
        <v>321.21800000000002</v>
      </c>
      <c r="M40" s="3"/>
      <c r="N40" s="22">
        <f>'Olieforbrug, TJ'!M40</f>
        <v>2014</v>
      </c>
      <c r="P40" s="3"/>
    </row>
    <row r="41" spans="1:16" x14ac:dyDescent="0.25">
      <c r="A41" s="22">
        <f>'Olieforbrug, TJ'!A41</f>
        <v>2015</v>
      </c>
      <c r="C41" s="3">
        <f>SUM(C349:C350)</f>
        <v>16601</v>
      </c>
      <c r="D41" s="3">
        <f t="shared" ref="D41:L41" si="22">SUM(D349:D350)</f>
        <v>1769</v>
      </c>
      <c r="E41" s="3">
        <f t="shared" si="22"/>
        <v>12110</v>
      </c>
      <c r="F41" s="3">
        <f t="shared" si="22"/>
        <v>0</v>
      </c>
      <c r="G41" s="3">
        <f t="shared" si="22"/>
        <v>-923</v>
      </c>
      <c r="H41" s="3">
        <f t="shared" si="22"/>
        <v>7050</v>
      </c>
      <c r="I41" s="3">
        <f>I350</f>
        <v>5155</v>
      </c>
      <c r="J41" s="3"/>
      <c r="K41" s="3"/>
      <c r="L41" s="3">
        <f t="shared" si="22"/>
        <v>324.16200000000003</v>
      </c>
      <c r="M41" s="3"/>
      <c r="N41" s="22">
        <f>'Olieforbrug, TJ'!M41</f>
        <v>2015</v>
      </c>
      <c r="P41" s="3"/>
    </row>
    <row r="42" spans="1:16" x14ac:dyDescent="0.25">
      <c r="A42" s="22">
        <f>'Olieforbrug, TJ'!A42</f>
        <v>2016</v>
      </c>
      <c r="C42" s="3">
        <f>SUM(C362:C363)</f>
        <v>15255</v>
      </c>
      <c r="D42" s="3">
        <f t="shared" ref="D42:L42" si="23">SUM(D362:D363)</f>
        <v>1814</v>
      </c>
      <c r="E42" s="3">
        <f t="shared" si="23"/>
        <v>10491</v>
      </c>
      <c r="F42" s="3">
        <f t="shared" si="23"/>
        <v>0</v>
      </c>
      <c r="G42" s="3">
        <f t="shared" si="23"/>
        <v>628</v>
      </c>
      <c r="H42" s="3">
        <f t="shared" si="23"/>
        <v>7408</v>
      </c>
      <c r="I42" s="3">
        <f>I363</f>
        <v>4903</v>
      </c>
      <c r="J42" s="3"/>
      <c r="K42" s="3"/>
      <c r="L42" s="3">
        <f t="shared" si="23"/>
        <v>340.76800000000003</v>
      </c>
      <c r="M42" s="3"/>
      <c r="N42" s="22">
        <f>'Olieforbrug, TJ'!M42</f>
        <v>2016</v>
      </c>
      <c r="P42" s="3"/>
    </row>
    <row r="43" spans="1:16" x14ac:dyDescent="0.25">
      <c r="A43" s="22">
        <f>'Olieforbrug, TJ'!A43</f>
        <v>2017</v>
      </c>
      <c r="C43" s="3">
        <f>SUM(C375:C376)</f>
        <v>10148</v>
      </c>
      <c r="D43" s="3">
        <f t="shared" ref="D43:L43" si="24">SUM(D375:D376)</f>
        <v>6128</v>
      </c>
      <c r="E43" s="3">
        <f t="shared" si="24"/>
        <v>6533</v>
      </c>
      <c r="F43" s="3">
        <f t="shared" si="24"/>
        <v>0</v>
      </c>
      <c r="G43" s="3">
        <f t="shared" si="24"/>
        <v>-2388</v>
      </c>
      <c r="H43" s="3">
        <f t="shared" si="24"/>
        <v>8052</v>
      </c>
      <c r="I43" s="3">
        <f>I376</f>
        <v>5607</v>
      </c>
      <c r="J43" s="3"/>
      <c r="K43" s="3"/>
      <c r="L43" s="3">
        <f t="shared" si="24"/>
        <v>370.392</v>
      </c>
      <c r="M43" s="3"/>
      <c r="N43" s="22">
        <f>'Olieforbrug, TJ'!M43</f>
        <v>2017</v>
      </c>
      <c r="P43" s="3"/>
    </row>
    <row r="44" spans="1:16" x14ac:dyDescent="0.25">
      <c r="A44" s="22">
        <f>'Olieforbrug, TJ'!A44</f>
        <v>2018</v>
      </c>
      <c r="C44" s="3">
        <f>SUM(C388:C389)</f>
        <v>20431</v>
      </c>
      <c r="D44" s="3">
        <f t="shared" ref="D44:L44" si="25">SUM(D388:D389)</f>
        <v>3600</v>
      </c>
      <c r="E44" s="3">
        <f t="shared" si="25"/>
        <v>16870</v>
      </c>
      <c r="F44" s="3">
        <f t="shared" si="25"/>
        <v>0</v>
      </c>
      <c r="G44" s="3">
        <f t="shared" si="25"/>
        <v>1631</v>
      </c>
      <c r="H44" s="3">
        <f t="shared" si="25"/>
        <v>8875</v>
      </c>
      <c r="I44" s="3">
        <f>I389</f>
        <v>5143</v>
      </c>
      <c r="J44" s="3"/>
      <c r="K44" s="3"/>
      <c r="L44" s="3">
        <f t="shared" si="25"/>
        <v>408.25</v>
      </c>
      <c r="M44" s="3"/>
      <c r="N44" s="22">
        <f>'Olieforbrug, TJ'!M44</f>
        <v>2018</v>
      </c>
      <c r="P44" s="3"/>
    </row>
    <row r="45" spans="1:16" x14ac:dyDescent="0.25">
      <c r="A45" s="22">
        <f>'Olieforbrug, TJ'!A45</f>
        <v>2019</v>
      </c>
      <c r="C45" s="3">
        <f>SUM(C401:C402)</f>
        <v>15236</v>
      </c>
      <c r="D45" s="3">
        <f t="shared" ref="D45:H45" si="26">SUM(D401:D402)</f>
        <v>1784</v>
      </c>
      <c r="E45" s="3">
        <f t="shared" si="26"/>
        <v>6540</v>
      </c>
      <c r="F45" s="3">
        <f t="shared" si="26"/>
        <v>0</v>
      </c>
      <c r="G45" s="3">
        <f t="shared" si="26"/>
        <v>-1560</v>
      </c>
      <c r="H45" s="3">
        <f t="shared" si="26"/>
        <v>9175</v>
      </c>
      <c r="I45" s="3">
        <f>I402</f>
        <v>8380</v>
      </c>
      <c r="J45" s="3"/>
      <c r="K45" s="3"/>
      <c r="L45" s="3">
        <f>SUM(L401:L402)</f>
        <v>422.05</v>
      </c>
      <c r="M45" s="3"/>
      <c r="N45" s="22">
        <f>'Olieforbrug, TJ'!M45</f>
        <v>2019</v>
      </c>
      <c r="P45" s="3"/>
    </row>
    <row r="46" spans="1:16" x14ac:dyDescent="0.25">
      <c r="A46" s="22">
        <f>'Olieforbrug, TJ'!A46</f>
        <v>2020</v>
      </c>
      <c r="C46" s="3">
        <f>SUM(C414:C415)</f>
        <v>17925</v>
      </c>
      <c r="D46" s="3">
        <f t="shared" ref="D46:L46" si="27">SUM(D414:D415)</f>
        <v>1743</v>
      </c>
      <c r="E46" s="3">
        <f t="shared" si="27"/>
        <v>9372</v>
      </c>
      <c r="F46" s="3">
        <f t="shared" si="27"/>
        <v>0</v>
      </c>
      <c r="G46" s="3">
        <f t="shared" si="27"/>
        <v>-1766</v>
      </c>
      <c r="H46" s="3">
        <f t="shared" si="27"/>
        <v>8641</v>
      </c>
      <c r="I46" s="3">
        <f>I415</f>
        <v>7161</v>
      </c>
      <c r="J46" s="3"/>
      <c r="K46" s="3"/>
      <c r="L46" s="3">
        <f t="shared" si="27"/>
        <v>397.48599999999999</v>
      </c>
      <c r="M46" s="3"/>
      <c r="N46" s="22">
        <f>'Olieforbrug, TJ'!M46</f>
        <v>2020</v>
      </c>
      <c r="P46" s="3"/>
    </row>
    <row r="47" spans="1:16" x14ac:dyDescent="0.25">
      <c r="A47" s="22">
        <f>'Olieforbrug, TJ'!A47</f>
        <v>2021</v>
      </c>
      <c r="C47" s="3">
        <f>SUM(C427:C428)</f>
        <v>10156</v>
      </c>
      <c r="D47" s="3">
        <f t="shared" ref="D47:L47" si="28">SUM(D427:D428)</f>
        <v>3400</v>
      </c>
      <c r="E47" s="3">
        <f t="shared" si="28"/>
        <v>6188</v>
      </c>
      <c r="F47" s="3">
        <f t="shared" si="28"/>
        <v>0</v>
      </c>
      <c r="G47" s="3">
        <f t="shared" si="28"/>
        <v>1412</v>
      </c>
      <c r="H47" s="3">
        <f t="shared" si="28"/>
        <v>8863</v>
      </c>
      <c r="I47" s="3">
        <f>I428</f>
        <v>6588</v>
      </c>
      <c r="J47" s="3"/>
      <c r="K47" s="3"/>
      <c r="L47" s="3">
        <f t="shared" si="28"/>
        <v>407.69799999999998</v>
      </c>
      <c r="M47" s="3"/>
      <c r="N47" s="22">
        <f>'Olieforbrug, TJ'!M47</f>
        <v>2021</v>
      </c>
      <c r="P47" s="3"/>
    </row>
    <row r="48" spans="1:16" x14ac:dyDescent="0.25">
      <c r="A48" s="22">
        <f>'Olieforbrug, TJ'!A48</f>
        <v>2022</v>
      </c>
      <c r="C48" s="3">
        <f>SUM(C440:C441)</f>
        <v>13588</v>
      </c>
      <c r="D48" s="3">
        <f t="shared" ref="D48:L48" si="29">SUM(D440:D441)</f>
        <v>3520</v>
      </c>
      <c r="E48" s="3">
        <f t="shared" si="29"/>
        <v>4102</v>
      </c>
      <c r="F48" s="3">
        <f t="shared" si="29"/>
        <v>0</v>
      </c>
      <c r="G48" s="3">
        <f t="shared" si="29"/>
        <v>-3906</v>
      </c>
      <c r="H48" s="3">
        <f t="shared" si="29"/>
        <v>9019</v>
      </c>
      <c r="I48" s="3">
        <f>I441</f>
        <v>8868</v>
      </c>
      <c r="J48" s="3"/>
      <c r="K48" s="3"/>
      <c r="L48" s="3">
        <f t="shared" si="29"/>
        <v>414.87400000000002</v>
      </c>
      <c r="M48" s="3"/>
      <c r="N48" s="22">
        <f>'Olieforbrug, TJ'!M48</f>
        <v>2022</v>
      </c>
      <c r="P48" s="3"/>
    </row>
    <row r="49" spans="1:16" x14ac:dyDescent="0.25">
      <c r="A49" s="22">
        <f>'Olieforbrug, TJ'!A49</f>
        <v>2023</v>
      </c>
      <c r="C49" s="3">
        <f>SUM(C453:C454)</f>
        <v>3073</v>
      </c>
      <c r="D49" s="3">
        <f t="shared" ref="D49:L49" si="30">SUM(D453:D454)</f>
        <v>16403</v>
      </c>
      <c r="E49" s="3">
        <f t="shared" si="30"/>
        <v>5210</v>
      </c>
      <c r="F49" s="3">
        <f t="shared" si="30"/>
        <v>0</v>
      </c>
      <c r="G49" s="3">
        <f t="shared" si="30"/>
        <v>846</v>
      </c>
      <c r="H49" s="3">
        <f t="shared" si="30"/>
        <v>16196</v>
      </c>
      <c r="I49" s="3">
        <f>I454</f>
        <v>4326</v>
      </c>
      <c r="J49" s="3"/>
      <c r="K49" s="3"/>
      <c r="L49" s="3">
        <f t="shared" si="30"/>
        <v>745.01600000000008</v>
      </c>
      <c r="M49" s="3"/>
      <c r="N49" s="22">
        <f>'Olieforbrug, TJ'!M49</f>
        <v>2023</v>
      </c>
      <c r="P49" s="3"/>
    </row>
    <row r="50" spans="1:16" x14ac:dyDescent="0.25">
      <c r="A50" s="22">
        <f>'Olieforbrug, TJ'!A50</f>
        <v>2024</v>
      </c>
      <c r="C50" s="3">
        <f>SUM(C466:C467)</f>
        <v>7756</v>
      </c>
      <c r="D50" s="3">
        <f t="shared" ref="D50:L50" si="31">SUM(D466:D467)</f>
        <v>8754</v>
      </c>
      <c r="E50" s="3">
        <f t="shared" si="31"/>
        <v>6705</v>
      </c>
      <c r="F50" s="3">
        <f t="shared" si="31"/>
        <v>0</v>
      </c>
      <c r="G50" s="3">
        <f t="shared" si="31"/>
        <v>1444</v>
      </c>
      <c r="H50" s="3">
        <f t="shared" si="31"/>
        <v>11463</v>
      </c>
      <c r="I50" s="3">
        <f>I467</f>
        <v>5771</v>
      </c>
      <c r="J50" s="3"/>
      <c r="K50" s="3"/>
      <c r="L50" s="3">
        <f t="shared" si="31"/>
        <v>527.298</v>
      </c>
      <c r="M50" s="3"/>
      <c r="N50" s="22">
        <f>'Olieforbrug, TJ'!M50</f>
        <v>2024</v>
      </c>
      <c r="P50" s="3"/>
    </row>
    <row r="51" spans="1:16" x14ac:dyDescent="0.25">
      <c r="A51" s="22">
        <f>'Olieforbrug, TJ'!A51</f>
        <v>2025</v>
      </c>
      <c r="C51" s="3">
        <f>SUM(C479:C480)</f>
        <v>7023</v>
      </c>
      <c r="D51" s="3">
        <f t="shared" ref="D51:L51" si="32">SUM(D479:D480)</f>
        <v>6277</v>
      </c>
      <c r="E51" s="3">
        <f t="shared" si="32"/>
        <v>3884</v>
      </c>
      <c r="F51" s="3">
        <f t="shared" si="32"/>
        <v>0</v>
      </c>
      <c r="G51" s="3">
        <f t="shared" si="32"/>
        <v>782</v>
      </c>
      <c r="H51" s="3">
        <f t="shared" si="32"/>
        <v>10337</v>
      </c>
      <c r="I51" s="3">
        <f>I480</f>
        <v>6011</v>
      </c>
      <c r="J51" s="3"/>
      <c r="K51" s="3"/>
      <c r="L51" s="3">
        <f t="shared" si="32"/>
        <v>475.50200000000001</v>
      </c>
      <c r="M51" s="3"/>
      <c r="N51" s="22">
        <f>'Olieforbrug, TJ'!M51</f>
        <v>2025</v>
      </c>
      <c r="P51" s="3"/>
    </row>
    <row r="52" spans="1:16" x14ac:dyDescent="0.25">
      <c r="A52" s="22">
        <f>'Olieforbrug, TJ'!A52</f>
        <v>2026</v>
      </c>
      <c r="C52" s="3">
        <f>SUM(C492:C493)</f>
        <v>12563</v>
      </c>
      <c r="D52" s="3">
        <f t="shared" ref="D52:L52" si="33">SUM(D492:D493)</f>
        <v>1811</v>
      </c>
      <c r="E52" s="3">
        <f t="shared" si="33"/>
        <v>7129</v>
      </c>
      <c r="F52" s="3">
        <f t="shared" si="33"/>
        <v>0</v>
      </c>
      <c r="G52" s="3">
        <f t="shared" si="33"/>
        <v>1821</v>
      </c>
      <c r="H52" s="3">
        <f t="shared" si="33"/>
        <v>9177</v>
      </c>
      <c r="I52" s="3">
        <f>I493</f>
        <v>5030</v>
      </c>
      <c r="J52" s="3"/>
      <c r="K52" s="3"/>
      <c r="L52" s="3">
        <f t="shared" si="33"/>
        <v>422.142</v>
      </c>
      <c r="M52" s="3"/>
      <c r="N52" s="22">
        <f>'Olieforbrug, TJ'!M52</f>
        <v>2026</v>
      </c>
      <c r="P52" s="3"/>
    </row>
    <row r="53" spans="1:16" x14ac:dyDescent="0.25">
      <c r="A53" s="22"/>
      <c r="J53" s="3"/>
      <c r="K53" s="3"/>
      <c r="L53" s="3"/>
      <c r="M53" s="3"/>
      <c r="N53" s="22"/>
    </row>
    <row r="54" spans="1:16" ht="13.8" thickBot="1" x14ac:dyDescent="0.3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x14ac:dyDescent="0.25">
      <c r="A55" s="23" t="s">
        <v>40</v>
      </c>
      <c r="C55" s="3">
        <v>36823</v>
      </c>
      <c r="D55" s="3">
        <v>0</v>
      </c>
      <c r="E55" s="3">
        <v>17485</v>
      </c>
      <c r="F55" s="3">
        <v>0</v>
      </c>
      <c r="G55" s="3">
        <v>-2813</v>
      </c>
      <c r="H55" s="3">
        <v>16774</v>
      </c>
      <c r="I55" s="3">
        <v>7397</v>
      </c>
      <c r="L55" s="3">
        <v>771.60399999999993</v>
      </c>
      <c r="N55" s="26" t="s">
        <v>61</v>
      </c>
    </row>
    <row r="56" spans="1:16" x14ac:dyDescent="0.25">
      <c r="A56" s="23" t="s">
        <v>41</v>
      </c>
      <c r="C56" s="3">
        <v>47569</v>
      </c>
      <c r="D56" s="3">
        <v>4066</v>
      </c>
      <c r="E56" s="3">
        <v>37595</v>
      </c>
      <c r="F56" s="3">
        <v>0</v>
      </c>
      <c r="G56" s="3">
        <v>1349</v>
      </c>
      <c r="H56" s="3">
        <v>19218</v>
      </c>
      <c r="I56" s="3">
        <v>6048</v>
      </c>
      <c r="L56" s="3">
        <v>884.02800000000002</v>
      </c>
      <c r="N56" s="26" t="s">
        <v>62</v>
      </c>
    </row>
    <row r="57" spans="1:16" x14ac:dyDescent="0.25">
      <c r="A57" s="23" t="s">
        <v>42</v>
      </c>
      <c r="C57" s="3">
        <v>40805</v>
      </c>
      <c r="D57" s="3">
        <v>0</v>
      </c>
      <c r="E57" s="3">
        <v>25411</v>
      </c>
      <c r="F57" s="3">
        <v>0</v>
      </c>
      <c r="G57" s="3">
        <v>-617</v>
      </c>
      <c r="H57" s="3">
        <v>17386</v>
      </c>
      <c r="I57" s="3">
        <v>6665</v>
      </c>
      <c r="L57" s="3">
        <v>811.57800000000009</v>
      </c>
      <c r="N57" s="26" t="s">
        <v>63</v>
      </c>
    </row>
    <row r="58" spans="1:16" x14ac:dyDescent="0.25">
      <c r="A58" s="23" t="s">
        <v>43</v>
      </c>
      <c r="C58" s="3">
        <v>20199</v>
      </c>
      <c r="D58" s="3">
        <v>1814</v>
      </c>
      <c r="E58" s="3">
        <v>6078</v>
      </c>
      <c r="F58" s="3">
        <v>0</v>
      </c>
      <c r="G58" s="3">
        <v>226</v>
      </c>
      <c r="H58" s="3">
        <v>17232</v>
      </c>
      <c r="I58" s="3">
        <v>6439</v>
      </c>
      <c r="L58" s="3">
        <v>792.67200000000003</v>
      </c>
      <c r="N58" s="26" t="s">
        <v>64</v>
      </c>
    </row>
    <row r="59" spans="1:16" x14ac:dyDescent="0.25">
      <c r="A59" s="23"/>
      <c r="L59" s="3"/>
    </row>
    <row r="60" spans="1:16" x14ac:dyDescent="0.25">
      <c r="A60" s="23" t="s">
        <v>44</v>
      </c>
      <c r="C60" s="3">
        <v>33316</v>
      </c>
      <c r="D60" s="3">
        <v>666</v>
      </c>
      <c r="E60" s="3">
        <v>15677</v>
      </c>
      <c r="F60" s="3">
        <v>0</v>
      </c>
      <c r="G60" s="3">
        <v>-105</v>
      </c>
      <c r="H60" s="3">
        <v>17464</v>
      </c>
      <c r="I60" s="3">
        <v>6544</v>
      </c>
      <c r="L60" s="3">
        <v>803.34400000000005</v>
      </c>
      <c r="N60" s="26" t="s">
        <v>81</v>
      </c>
    </row>
    <row r="61" spans="1:16" x14ac:dyDescent="0.25">
      <c r="A61" s="23" t="s">
        <v>45</v>
      </c>
      <c r="C61" s="3">
        <v>47802</v>
      </c>
      <c r="D61" s="3">
        <v>2761</v>
      </c>
      <c r="E61" s="3">
        <v>34508</v>
      </c>
      <c r="F61" s="3">
        <v>0</v>
      </c>
      <c r="G61" s="3">
        <v>1000</v>
      </c>
      <c r="H61" s="3">
        <v>17264</v>
      </c>
      <c r="I61" s="3">
        <v>5544</v>
      </c>
      <c r="L61" s="3">
        <v>794.14400000000001</v>
      </c>
      <c r="N61" s="26" t="s">
        <v>82</v>
      </c>
    </row>
    <row r="62" spans="1:16" x14ac:dyDescent="0.25">
      <c r="A62" s="23" t="s">
        <v>46</v>
      </c>
      <c r="C62" s="3">
        <v>45666</v>
      </c>
      <c r="D62" s="3">
        <v>775</v>
      </c>
      <c r="E62" s="3">
        <v>28196</v>
      </c>
      <c r="F62" s="3">
        <v>0</v>
      </c>
      <c r="G62" s="3">
        <v>920</v>
      </c>
      <c r="H62" s="3">
        <v>19189</v>
      </c>
      <c r="I62" s="3">
        <v>4624</v>
      </c>
      <c r="L62" s="3">
        <v>882.69399999999996</v>
      </c>
      <c r="N62" s="26" t="s">
        <v>83</v>
      </c>
    </row>
    <row r="63" spans="1:16" x14ac:dyDescent="0.25">
      <c r="A63" s="23" t="s">
        <v>47</v>
      </c>
      <c r="C63" s="3">
        <v>39526</v>
      </c>
      <c r="D63" s="3">
        <v>0</v>
      </c>
      <c r="E63" s="3">
        <v>23227</v>
      </c>
      <c r="F63" s="3">
        <v>0</v>
      </c>
      <c r="G63" s="3">
        <v>-2427</v>
      </c>
      <c r="H63" s="3">
        <v>17738</v>
      </c>
      <c r="I63" s="3">
        <v>7051</v>
      </c>
      <c r="L63" s="3">
        <v>815.94800000000009</v>
      </c>
      <c r="N63" s="26" t="s">
        <v>84</v>
      </c>
    </row>
    <row r="64" spans="1:16" x14ac:dyDescent="0.25">
      <c r="A64" s="23"/>
      <c r="L64" s="3"/>
    </row>
    <row r="65" spans="1:14" x14ac:dyDescent="0.25">
      <c r="A65" s="23" t="s">
        <v>48</v>
      </c>
      <c r="C65" s="3">
        <v>43376</v>
      </c>
      <c r="D65" s="3">
        <v>0</v>
      </c>
      <c r="E65" s="3">
        <v>29709</v>
      </c>
      <c r="F65" s="3">
        <v>0</v>
      </c>
      <c r="G65" s="3">
        <v>871</v>
      </c>
      <c r="H65" s="3">
        <v>14782</v>
      </c>
      <c r="I65" s="3">
        <v>6180</v>
      </c>
      <c r="L65" s="3">
        <v>679.97199999999998</v>
      </c>
      <c r="N65" s="26" t="s">
        <v>85</v>
      </c>
    </row>
    <row r="66" spans="1:14" x14ac:dyDescent="0.25">
      <c r="A66" s="23" t="s">
        <v>49</v>
      </c>
      <c r="C66" s="3">
        <v>52772</v>
      </c>
      <c r="D66" s="3">
        <v>2535</v>
      </c>
      <c r="E66" s="3">
        <v>39192</v>
      </c>
      <c r="F66" s="3">
        <v>0</v>
      </c>
      <c r="G66" s="3">
        <v>-113</v>
      </c>
      <c r="H66" s="3">
        <v>16798</v>
      </c>
      <c r="I66" s="3">
        <v>6293</v>
      </c>
      <c r="L66" s="3">
        <v>772.70799999999997</v>
      </c>
      <c r="N66" s="26" t="s">
        <v>86</v>
      </c>
    </row>
    <row r="67" spans="1:14" x14ac:dyDescent="0.25">
      <c r="A67" s="23" t="s">
        <v>50</v>
      </c>
      <c r="C67" s="3">
        <v>38813</v>
      </c>
      <c r="D67" s="3">
        <v>1726</v>
      </c>
      <c r="E67" s="3">
        <v>25091</v>
      </c>
      <c r="F67" s="3">
        <v>0</v>
      </c>
      <c r="G67" s="3">
        <v>459</v>
      </c>
      <c r="H67" s="3">
        <v>16239</v>
      </c>
      <c r="I67" s="3">
        <v>5834</v>
      </c>
      <c r="L67" s="3">
        <v>746.99399999999991</v>
      </c>
      <c r="N67" s="26" t="s">
        <v>87</v>
      </c>
    </row>
    <row r="68" spans="1:14" x14ac:dyDescent="0.25">
      <c r="A68" s="23" t="s">
        <v>51</v>
      </c>
      <c r="C68" s="3">
        <v>24248</v>
      </c>
      <c r="D68" s="3">
        <v>1799</v>
      </c>
      <c r="E68" s="3">
        <v>8973</v>
      </c>
      <c r="F68" s="3">
        <v>0</v>
      </c>
      <c r="G68" s="3">
        <v>-1858</v>
      </c>
      <c r="H68" s="3">
        <v>16528</v>
      </c>
      <c r="I68" s="3">
        <v>7692</v>
      </c>
      <c r="L68" s="3">
        <v>760.28800000000001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17626</v>
      </c>
      <c r="D70" s="3">
        <v>7026</v>
      </c>
      <c r="E70" s="3">
        <v>11056</v>
      </c>
      <c r="F70" s="3">
        <v>0</v>
      </c>
      <c r="G70" s="3">
        <v>799</v>
      </c>
      <c r="H70" s="3">
        <v>14792</v>
      </c>
      <c r="I70" s="3">
        <v>6893</v>
      </c>
      <c r="L70" s="3">
        <v>680.43200000000002</v>
      </c>
      <c r="N70" s="26" t="s">
        <v>89</v>
      </c>
    </row>
    <row r="71" spans="1:14" x14ac:dyDescent="0.25">
      <c r="A71" s="23" t="s">
        <v>53</v>
      </c>
      <c r="C71" s="3">
        <v>35676</v>
      </c>
      <c r="D71" s="3">
        <v>6479</v>
      </c>
      <c r="E71" s="3">
        <v>26400</v>
      </c>
      <c r="F71" s="3">
        <v>0</v>
      </c>
      <c r="G71" s="3">
        <v>306</v>
      </c>
      <c r="H71" s="3">
        <v>14892</v>
      </c>
      <c r="I71" s="3">
        <v>6587</v>
      </c>
      <c r="L71" s="3">
        <v>685.03200000000004</v>
      </c>
      <c r="N71" s="26" t="s">
        <v>90</v>
      </c>
    </row>
    <row r="72" spans="1:14" x14ac:dyDescent="0.25">
      <c r="A72" s="23" t="s">
        <v>54</v>
      </c>
      <c r="C72" s="3">
        <v>35749</v>
      </c>
      <c r="D72" s="3">
        <v>733</v>
      </c>
      <c r="E72" s="3">
        <v>23581</v>
      </c>
      <c r="F72" s="3">
        <v>0</v>
      </c>
      <c r="G72" s="3">
        <v>2961</v>
      </c>
      <c r="H72" s="3">
        <v>15574</v>
      </c>
      <c r="I72" s="3">
        <v>3626</v>
      </c>
      <c r="L72" s="3">
        <v>716.404</v>
      </c>
      <c r="N72" s="26" t="s">
        <v>91</v>
      </c>
    </row>
    <row r="73" spans="1:14" x14ac:dyDescent="0.25">
      <c r="A73" s="23" t="s">
        <v>55</v>
      </c>
      <c r="C73" s="3">
        <v>25154</v>
      </c>
      <c r="D73" s="3">
        <v>0</v>
      </c>
      <c r="E73" s="3">
        <v>7884</v>
      </c>
      <c r="F73" s="3">
        <v>0</v>
      </c>
      <c r="G73" s="3">
        <v>-4247</v>
      </c>
      <c r="H73" s="3">
        <v>13795</v>
      </c>
      <c r="I73" s="3">
        <v>7873</v>
      </c>
      <c r="L73" s="3">
        <v>634.57000000000005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37487</v>
      </c>
      <c r="D75" s="3">
        <v>0</v>
      </c>
      <c r="E75" s="3">
        <v>25337</v>
      </c>
      <c r="F75" s="3">
        <v>0</v>
      </c>
      <c r="G75" s="3">
        <v>-93</v>
      </c>
      <c r="H75" s="3">
        <v>12352</v>
      </c>
      <c r="I75" s="3">
        <v>7966</v>
      </c>
      <c r="L75" s="3">
        <v>568.19200000000001</v>
      </c>
      <c r="N75" s="26" t="s">
        <v>93</v>
      </c>
    </row>
    <row r="76" spans="1:14" x14ac:dyDescent="0.25">
      <c r="A76" s="23" t="s">
        <v>57</v>
      </c>
      <c r="C76" s="3">
        <v>42054</v>
      </c>
      <c r="D76" s="3">
        <v>656</v>
      </c>
      <c r="E76" s="3">
        <v>32249</v>
      </c>
      <c r="F76" s="3">
        <v>0</v>
      </c>
      <c r="G76" s="3">
        <v>2682</v>
      </c>
      <c r="H76" s="3">
        <v>13311</v>
      </c>
      <c r="I76" s="3">
        <v>5284</v>
      </c>
      <c r="L76" s="3">
        <v>612.30600000000004</v>
      </c>
      <c r="N76" s="26" t="s">
        <v>94</v>
      </c>
    </row>
    <row r="77" spans="1:14" x14ac:dyDescent="0.25">
      <c r="A77" s="23" t="s">
        <v>58</v>
      </c>
      <c r="C77" s="3">
        <v>32695</v>
      </c>
      <c r="D77" s="3">
        <v>2478</v>
      </c>
      <c r="E77" s="3">
        <v>22363</v>
      </c>
      <c r="F77" s="3">
        <v>0</v>
      </c>
      <c r="G77" s="3">
        <v>184</v>
      </c>
      <c r="H77" s="3">
        <v>13109</v>
      </c>
      <c r="I77" s="3">
        <v>5100</v>
      </c>
      <c r="L77" s="3">
        <v>603.01400000000001</v>
      </c>
      <c r="N77" s="26" t="s">
        <v>95</v>
      </c>
    </row>
    <row r="78" spans="1:14" x14ac:dyDescent="0.25">
      <c r="A78" s="23" t="s">
        <v>96</v>
      </c>
      <c r="C78" s="3">
        <v>27779</v>
      </c>
      <c r="D78" s="3">
        <v>1408</v>
      </c>
      <c r="E78" s="3">
        <v>17185</v>
      </c>
      <c r="F78" s="3">
        <v>0</v>
      </c>
      <c r="G78" s="3">
        <v>103</v>
      </c>
      <c r="H78" s="3">
        <v>12123</v>
      </c>
      <c r="I78" s="3">
        <v>4997</v>
      </c>
      <c r="L78" s="3">
        <v>557.65800000000002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39457</v>
      </c>
      <c r="D80" s="3">
        <v>1775</v>
      </c>
      <c r="E80" s="3">
        <v>30028</v>
      </c>
      <c r="F80" s="3">
        <v>0</v>
      </c>
      <c r="G80" s="3">
        <v>498</v>
      </c>
      <c r="H80" s="3">
        <v>13202</v>
      </c>
      <c r="I80" s="3">
        <v>4499</v>
      </c>
      <c r="L80" s="3">
        <v>607.29199999999992</v>
      </c>
      <c r="N80" s="26" t="s">
        <v>99</v>
      </c>
    </row>
    <row r="81" spans="1:14" x14ac:dyDescent="0.25">
      <c r="A81" s="32" t="s">
        <v>114</v>
      </c>
      <c r="C81" s="3">
        <v>58881</v>
      </c>
      <c r="D81" s="3">
        <v>882</v>
      </c>
      <c r="E81" s="3">
        <v>46386</v>
      </c>
      <c r="F81" s="3">
        <v>0</v>
      </c>
      <c r="G81" s="3">
        <v>-1146</v>
      </c>
      <c r="H81" s="3">
        <v>12639</v>
      </c>
      <c r="I81" s="3">
        <v>5645</v>
      </c>
      <c r="J81" s="3"/>
      <c r="K81" s="3"/>
      <c r="L81" s="3">
        <v>581.39400000000001</v>
      </c>
      <c r="N81" s="26" t="s">
        <v>126</v>
      </c>
    </row>
    <row r="82" spans="1:14" ht="12.75" customHeight="1" x14ac:dyDescent="0.25">
      <c r="A82" s="32" t="s">
        <v>127</v>
      </c>
      <c r="C82" s="3">
        <v>36707</v>
      </c>
      <c r="D82" s="3">
        <v>3810</v>
      </c>
      <c r="E82" s="3">
        <v>26050</v>
      </c>
      <c r="F82" s="3">
        <v>0</v>
      </c>
      <c r="G82" s="3">
        <v>-1563</v>
      </c>
      <c r="H82" s="3">
        <v>13414</v>
      </c>
      <c r="I82" s="3">
        <v>7208</v>
      </c>
      <c r="J82" s="3"/>
      <c r="K82" s="3"/>
      <c r="L82" s="3">
        <v>617.04399999999998</v>
      </c>
      <c r="N82" s="26" t="s">
        <v>128</v>
      </c>
    </row>
    <row r="83" spans="1:14" ht="12.75" customHeight="1" x14ac:dyDescent="0.25">
      <c r="A83" s="32" t="s">
        <v>132</v>
      </c>
      <c r="C83" s="3">
        <v>16634</v>
      </c>
      <c r="D83" s="3">
        <v>800</v>
      </c>
      <c r="E83" s="3">
        <v>6839</v>
      </c>
      <c r="F83" s="3">
        <v>0</v>
      </c>
      <c r="G83" s="3">
        <v>2953</v>
      </c>
      <c r="H83" s="3">
        <v>13110</v>
      </c>
      <c r="I83" s="3">
        <v>4255</v>
      </c>
      <c r="J83" s="3"/>
      <c r="K83" s="3"/>
      <c r="L83" s="3">
        <v>603.06000000000006</v>
      </c>
      <c r="N83" s="26" t="s">
        <v>133</v>
      </c>
    </row>
    <row r="84" spans="1:14" ht="12.75" customHeight="1" x14ac:dyDescent="0.25">
      <c r="A84" s="32"/>
      <c r="J84" s="3"/>
      <c r="K84" s="3"/>
      <c r="L84" s="3"/>
      <c r="N84" s="26"/>
    </row>
    <row r="85" spans="1:14" ht="12.75" customHeight="1" x14ac:dyDescent="0.25">
      <c r="A85" s="32" t="s">
        <v>134</v>
      </c>
      <c r="C85" s="3">
        <v>24889</v>
      </c>
      <c r="D85" s="3">
        <v>3118</v>
      </c>
      <c r="E85" s="3">
        <v>14680</v>
      </c>
      <c r="F85" s="3">
        <v>0</v>
      </c>
      <c r="G85" s="3">
        <v>-1949</v>
      </c>
      <c r="H85" s="3">
        <v>11711</v>
      </c>
      <c r="I85" s="3">
        <v>6204</v>
      </c>
      <c r="J85" s="3"/>
      <c r="K85" s="3"/>
      <c r="L85" s="3">
        <v>538.70600000000002</v>
      </c>
      <c r="N85" s="26" t="s">
        <v>135</v>
      </c>
    </row>
    <row r="86" spans="1:14" ht="12.75" customHeight="1" x14ac:dyDescent="0.25">
      <c r="A86" s="32" t="s">
        <v>139</v>
      </c>
      <c r="C86" s="3">
        <v>43350</v>
      </c>
      <c r="D86" s="3">
        <v>1128</v>
      </c>
      <c r="E86" s="3">
        <v>35285</v>
      </c>
      <c r="F86" s="3">
        <v>0</v>
      </c>
      <c r="G86" s="3">
        <v>1158</v>
      </c>
      <c r="H86" s="3">
        <v>12335</v>
      </c>
      <c r="I86" s="3">
        <v>5046</v>
      </c>
      <c r="J86" s="3"/>
      <c r="K86" s="3"/>
      <c r="L86" s="3">
        <v>567.41</v>
      </c>
      <c r="N86" s="26" t="s">
        <v>140</v>
      </c>
    </row>
    <row r="87" spans="1:14" ht="12.75" customHeight="1" x14ac:dyDescent="0.25">
      <c r="A87" s="32" t="s">
        <v>141</v>
      </c>
      <c r="C87" s="3">
        <v>40934</v>
      </c>
      <c r="D87" s="3">
        <v>564</v>
      </c>
      <c r="E87" s="3">
        <v>28385</v>
      </c>
      <c r="F87" s="3">
        <v>0</v>
      </c>
      <c r="G87" s="3">
        <v>92</v>
      </c>
      <c r="H87" s="3">
        <v>13433</v>
      </c>
      <c r="I87" s="3">
        <v>4954</v>
      </c>
      <c r="J87" s="3"/>
      <c r="K87" s="3"/>
      <c r="L87" s="3">
        <v>617.91800000000001</v>
      </c>
      <c r="N87" s="26" t="s">
        <v>142</v>
      </c>
    </row>
    <row r="88" spans="1:14" ht="12.75" customHeight="1" x14ac:dyDescent="0.25">
      <c r="A88" s="32" t="s">
        <v>151</v>
      </c>
      <c r="C88" s="3">
        <v>22629</v>
      </c>
      <c r="D88" s="3">
        <v>2950</v>
      </c>
      <c r="E88" s="3">
        <v>14691</v>
      </c>
      <c r="F88" s="3">
        <v>0</v>
      </c>
      <c r="G88" s="3">
        <v>982</v>
      </c>
      <c r="H88" s="3">
        <v>12793</v>
      </c>
      <c r="I88" s="3">
        <v>3972</v>
      </c>
      <c r="J88" s="3"/>
      <c r="K88" s="3"/>
      <c r="L88" s="3">
        <v>588.47799999999995</v>
      </c>
      <c r="N88" s="26" t="s">
        <v>152</v>
      </c>
    </row>
    <row r="89" spans="1:14" ht="12.75" customHeight="1" x14ac:dyDescent="0.25">
      <c r="A89" s="32"/>
      <c r="J89" s="3"/>
      <c r="K89" s="3"/>
      <c r="L89" s="3"/>
      <c r="N89" s="26"/>
    </row>
    <row r="90" spans="1:14" ht="12.75" customHeight="1" x14ac:dyDescent="0.25">
      <c r="A90" s="32" t="s">
        <v>156</v>
      </c>
      <c r="C90" s="3">
        <v>42028</v>
      </c>
      <c r="D90" s="3">
        <v>0</v>
      </c>
      <c r="E90" s="3">
        <v>29623</v>
      </c>
      <c r="F90" s="3">
        <v>0</v>
      </c>
      <c r="G90" s="3">
        <v>-1122</v>
      </c>
      <c r="H90" s="3">
        <v>14136</v>
      </c>
      <c r="I90" s="3">
        <v>5094</v>
      </c>
      <c r="J90" s="3"/>
      <c r="K90" s="3"/>
      <c r="L90" s="3">
        <v>650.25599999999997</v>
      </c>
      <c r="N90" s="26" t="s">
        <v>157</v>
      </c>
    </row>
    <row r="91" spans="1:14" ht="12.75" customHeight="1" x14ac:dyDescent="0.25">
      <c r="A91" s="32" t="s">
        <v>159</v>
      </c>
      <c r="C91" s="3">
        <v>45617</v>
      </c>
      <c r="D91" s="3">
        <v>2457</v>
      </c>
      <c r="E91" s="3">
        <v>35110</v>
      </c>
      <c r="F91" s="3">
        <v>0</v>
      </c>
      <c r="G91" s="3">
        <v>-1609</v>
      </c>
      <c r="H91" s="3">
        <v>14228</v>
      </c>
      <c r="I91" s="3">
        <v>6703</v>
      </c>
      <c r="J91" s="3"/>
      <c r="K91" s="3"/>
      <c r="L91" s="3">
        <v>654.48800000000006</v>
      </c>
      <c r="N91" s="26" t="s">
        <v>160</v>
      </c>
    </row>
    <row r="92" spans="1:14" ht="12.75" customHeight="1" x14ac:dyDescent="0.25">
      <c r="A92" s="32" t="s">
        <v>161</v>
      </c>
      <c r="C92" s="3">
        <v>44164</v>
      </c>
      <c r="D92" s="3">
        <v>0</v>
      </c>
      <c r="E92" s="3">
        <v>33028</v>
      </c>
      <c r="F92" s="3">
        <v>0</v>
      </c>
      <c r="G92" s="3">
        <v>852</v>
      </c>
      <c r="H92" s="3">
        <v>13848</v>
      </c>
      <c r="I92" s="3">
        <v>5851</v>
      </c>
      <c r="J92" s="3"/>
      <c r="K92" s="3"/>
      <c r="L92" s="3">
        <v>637.00800000000004</v>
      </c>
      <c r="N92" s="26" t="s">
        <v>162</v>
      </c>
    </row>
    <row r="93" spans="1:14" ht="12.75" customHeight="1" x14ac:dyDescent="0.25">
      <c r="A93" s="32" t="s">
        <v>163</v>
      </c>
      <c r="C93" s="3">
        <v>30052</v>
      </c>
      <c r="D93" s="3">
        <v>1678</v>
      </c>
      <c r="E93" s="3">
        <v>21321</v>
      </c>
      <c r="F93" s="3">
        <v>0</v>
      </c>
      <c r="G93" s="3">
        <v>1201</v>
      </c>
      <c r="H93" s="3">
        <v>11483</v>
      </c>
      <c r="I93" s="3">
        <v>4650</v>
      </c>
      <c r="J93" s="3"/>
      <c r="K93" s="3"/>
      <c r="L93" s="3">
        <v>528.21800000000007</v>
      </c>
      <c r="N93" s="26" t="s">
        <v>164</v>
      </c>
    </row>
    <row r="94" spans="1:14" ht="12.75" customHeight="1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19528</v>
      </c>
      <c r="D95" s="3">
        <v>3231</v>
      </c>
      <c r="E95" s="3">
        <v>11505</v>
      </c>
      <c r="F95" s="3">
        <v>0</v>
      </c>
      <c r="G95" s="3">
        <v>-1528</v>
      </c>
      <c r="H95" s="3">
        <f>SUM(H323:H325)</f>
        <v>9694</v>
      </c>
      <c r="I95" s="3">
        <v>6178</v>
      </c>
      <c r="J95" s="3"/>
      <c r="K95" s="3"/>
      <c r="L95" s="3">
        <f>SUM(L323:L325)</f>
        <v>445.92400000000004</v>
      </c>
      <c r="M95" s="3"/>
      <c r="N95" s="26" t="s">
        <v>166</v>
      </c>
    </row>
    <row r="96" spans="1:14" x14ac:dyDescent="0.25">
      <c r="A96" s="32" t="s">
        <v>167</v>
      </c>
      <c r="C96" s="3">
        <v>46107</v>
      </c>
      <c r="D96" s="3">
        <v>1746</v>
      </c>
      <c r="E96" s="3">
        <v>35520</v>
      </c>
      <c r="F96" s="3">
        <v>0</v>
      </c>
      <c r="G96" s="3">
        <v>-338</v>
      </c>
      <c r="H96" s="3">
        <f>SUM(H326:H328)</f>
        <v>12014</v>
      </c>
      <c r="I96" s="3">
        <v>6516</v>
      </c>
      <c r="J96" s="3"/>
      <c r="K96" s="3"/>
      <c r="L96" s="3">
        <f>SUM(L326:L328)</f>
        <v>552.64400000000001</v>
      </c>
      <c r="M96" s="3"/>
      <c r="N96" s="26" t="s">
        <v>168</v>
      </c>
    </row>
    <row r="97" spans="1:14" x14ac:dyDescent="0.25">
      <c r="A97" s="32" t="s">
        <v>169</v>
      </c>
      <c r="C97" s="3">
        <v>22619</v>
      </c>
      <c r="D97" s="3">
        <v>5819</v>
      </c>
      <c r="E97" s="3">
        <v>18282</v>
      </c>
      <c r="F97" s="3">
        <v>0</v>
      </c>
      <c r="G97" s="3">
        <v>1424</v>
      </c>
      <c r="H97" s="3">
        <f>SUM(H329:H331)</f>
        <v>11879</v>
      </c>
      <c r="I97" s="3">
        <v>5092</v>
      </c>
      <c r="J97" s="3"/>
      <c r="K97" s="3"/>
      <c r="L97" s="3">
        <f>SUM(L329:L331)</f>
        <v>546.43400000000008</v>
      </c>
      <c r="M97" s="3"/>
      <c r="N97" s="26" t="s">
        <v>170</v>
      </c>
    </row>
    <row r="98" spans="1:14" x14ac:dyDescent="0.25">
      <c r="A98" s="32" t="s">
        <v>171</v>
      </c>
      <c r="C98" s="3">
        <v>15222</v>
      </c>
      <c r="D98" s="3">
        <v>7413</v>
      </c>
      <c r="E98" s="3">
        <v>8584</v>
      </c>
      <c r="F98" s="3">
        <v>0</v>
      </c>
      <c r="G98" s="3">
        <v>-2833</v>
      </c>
      <c r="H98" s="3">
        <f>SUM(H332:H334)</f>
        <v>11440</v>
      </c>
      <c r="I98" s="3">
        <v>7925</v>
      </c>
      <c r="J98" s="3"/>
      <c r="L98" s="3">
        <f>SUM(L332:L334)</f>
        <v>526.24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13505</v>
      </c>
      <c r="D100" s="3">
        <f t="shared" si="34"/>
        <v>4381</v>
      </c>
      <c r="E100" s="3">
        <f t="shared" si="34"/>
        <v>12676</v>
      </c>
      <c r="F100" s="3">
        <f t="shared" si="34"/>
        <v>0</v>
      </c>
      <c r="G100" s="3">
        <f t="shared" si="34"/>
        <v>2262</v>
      </c>
      <c r="H100" s="3">
        <f t="shared" si="34"/>
        <v>10444</v>
      </c>
      <c r="I100" s="3">
        <f>I338</f>
        <v>5663</v>
      </c>
      <c r="J100" s="3"/>
      <c r="K100" s="3"/>
      <c r="L100" s="3">
        <f t="shared" ref="L100" si="35">SUM(L336:L338)</f>
        <v>480.42399999999998</v>
      </c>
      <c r="N100" s="26" t="s">
        <v>174</v>
      </c>
    </row>
    <row r="101" spans="1:14" x14ac:dyDescent="0.25">
      <c r="A101" s="32" t="s">
        <v>175</v>
      </c>
      <c r="C101" s="3">
        <f t="shared" ref="C101:H101" si="36">SUM(C339:C341)</f>
        <v>45756</v>
      </c>
      <c r="D101" s="3">
        <f t="shared" si="36"/>
        <v>5333</v>
      </c>
      <c r="E101" s="3">
        <f t="shared" si="36"/>
        <v>37552</v>
      </c>
      <c r="F101" s="3">
        <f t="shared" si="36"/>
        <v>0</v>
      </c>
      <c r="G101" s="3">
        <f t="shared" si="36"/>
        <v>-799</v>
      </c>
      <c r="H101" s="3">
        <f t="shared" si="36"/>
        <v>12930</v>
      </c>
      <c r="I101" s="3">
        <f>I341</f>
        <v>6462</v>
      </c>
      <c r="J101" s="3"/>
      <c r="L101" s="3">
        <f t="shared" ref="L101" si="37">SUM(L339:L341)</f>
        <v>594.78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8">SUM(C342:C344)</f>
        <v>36159</v>
      </c>
      <c r="D102" s="3">
        <f t="shared" si="38"/>
        <v>3536</v>
      </c>
      <c r="E102" s="3">
        <f t="shared" si="38"/>
        <v>28579</v>
      </c>
      <c r="F102" s="3">
        <f t="shared" si="38"/>
        <v>0</v>
      </c>
      <c r="G102" s="3">
        <f t="shared" si="38"/>
        <v>753</v>
      </c>
      <c r="H102" s="3">
        <f t="shared" si="38"/>
        <v>12078</v>
      </c>
      <c r="I102" s="3">
        <f>I344</f>
        <v>5709</v>
      </c>
      <c r="J102" s="3"/>
      <c r="L102" s="3">
        <f t="shared" ref="L102" si="39">SUM(L342:L344)</f>
        <v>555.58799999999997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40">SUM(C345:C347)</f>
        <v>22944</v>
      </c>
      <c r="D103" s="3">
        <f t="shared" si="40"/>
        <v>4690</v>
      </c>
      <c r="E103" s="3">
        <f t="shared" si="40"/>
        <v>18897</v>
      </c>
      <c r="F103" s="3">
        <f t="shared" si="40"/>
        <v>0</v>
      </c>
      <c r="G103" s="3">
        <f t="shared" si="40"/>
        <v>1477</v>
      </c>
      <c r="H103" s="3">
        <f t="shared" si="40"/>
        <v>10431</v>
      </c>
      <c r="I103" s="3">
        <f>I347</f>
        <v>4232</v>
      </c>
      <c r="J103" s="3"/>
      <c r="L103" s="3">
        <f t="shared" ref="L103" si="41">SUM(L345:L347)</f>
        <v>479.82599999999991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42">SUM(C349:C351)</f>
        <v>28754</v>
      </c>
      <c r="D105" s="3">
        <f t="shared" si="42"/>
        <v>3519</v>
      </c>
      <c r="E105" s="3">
        <f t="shared" si="42"/>
        <v>20473</v>
      </c>
      <c r="F105" s="3">
        <f t="shared" si="42"/>
        <v>0</v>
      </c>
      <c r="G105" s="3">
        <f t="shared" si="42"/>
        <v>-2427</v>
      </c>
      <c r="H105" s="3">
        <f t="shared" si="42"/>
        <v>11185</v>
      </c>
      <c r="I105" s="3">
        <f>I351</f>
        <v>6659</v>
      </c>
      <c r="J105" s="65"/>
      <c r="L105" s="3">
        <f t="shared" ref="L105" si="43">SUM(L349:L351)</f>
        <v>514.37200000000007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44">SUM(C352:C354)</f>
        <v>46871</v>
      </c>
      <c r="D106" s="3">
        <f t="shared" si="44"/>
        <v>3626</v>
      </c>
      <c r="E106" s="3">
        <f t="shared" si="44"/>
        <v>39940</v>
      </c>
      <c r="F106" s="3">
        <f t="shared" si="44"/>
        <v>0</v>
      </c>
      <c r="G106" s="3">
        <f t="shared" si="44"/>
        <v>1060</v>
      </c>
      <c r="H106" s="3">
        <f t="shared" si="44"/>
        <v>13736</v>
      </c>
      <c r="I106" s="3">
        <f>I354</f>
        <v>5599</v>
      </c>
      <c r="J106" s="65"/>
      <c r="L106" s="3">
        <f t="shared" ref="L106" si="45">SUM(L352:L354)</f>
        <v>631.76400000000001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6">SUM(C355:C357)</f>
        <v>24848</v>
      </c>
      <c r="D107" s="3">
        <f t="shared" si="46"/>
        <v>10881</v>
      </c>
      <c r="E107" s="3">
        <f t="shared" si="46"/>
        <v>24087</v>
      </c>
      <c r="F107" s="3">
        <f t="shared" si="46"/>
        <v>0</v>
      </c>
      <c r="G107" s="3">
        <f t="shared" si="46"/>
        <v>1026</v>
      </c>
      <c r="H107" s="3">
        <f t="shared" si="46"/>
        <v>12892</v>
      </c>
      <c r="I107" s="3">
        <f>I357</f>
        <v>4573</v>
      </c>
      <c r="J107" s="65"/>
      <c r="L107" s="3">
        <f t="shared" ref="L107" si="47">SUM(L355:L357)</f>
        <v>521.548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8">SUM(C358:C360)</f>
        <v>15648</v>
      </c>
      <c r="D108" s="3">
        <f t="shared" si="48"/>
        <v>7222</v>
      </c>
      <c r="E108" s="3">
        <f t="shared" si="48"/>
        <v>10726</v>
      </c>
      <c r="F108" s="3">
        <f t="shared" si="48"/>
        <v>0</v>
      </c>
      <c r="G108" s="3">
        <f t="shared" si="48"/>
        <v>-958</v>
      </c>
      <c r="H108" s="3">
        <f t="shared" si="48"/>
        <v>11370</v>
      </c>
      <c r="I108" s="3">
        <f>I360</f>
        <v>5531</v>
      </c>
      <c r="J108" s="65"/>
      <c r="L108" s="3">
        <f t="shared" ref="L108" si="49">SUM(L358:L360)</f>
        <v>502.55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26689</v>
      </c>
      <c r="D110" s="3">
        <f t="shared" ref="D110:H110" si="50">SUM(D362:D364)</f>
        <v>2724</v>
      </c>
      <c r="E110" s="3">
        <f t="shared" si="50"/>
        <v>17642</v>
      </c>
      <c r="F110" s="3">
        <f t="shared" si="50"/>
        <v>0</v>
      </c>
      <c r="G110" s="3">
        <f t="shared" si="50"/>
        <v>-339</v>
      </c>
      <c r="H110" s="3">
        <f t="shared" si="50"/>
        <v>11674</v>
      </c>
      <c r="I110" s="3">
        <f>I364</f>
        <v>5870</v>
      </c>
      <c r="J110" s="3"/>
      <c r="K110" s="3"/>
      <c r="L110" s="3">
        <f t="shared" ref="L110" si="51">SUM(L362:L364)</f>
        <v>537.00400000000002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52">SUM(C365:C367)</f>
        <v>25351</v>
      </c>
      <c r="D111" s="3">
        <f t="shared" si="52"/>
        <v>8314</v>
      </c>
      <c r="E111" s="3">
        <f t="shared" si="52"/>
        <v>21602</v>
      </c>
      <c r="F111" s="3">
        <f t="shared" si="52"/>
        <v>0</v>
      </c>
      <c r="G111" s="3">
        <f t="shared" si="52"/>
        <v>1069</v>
      </c>
      <c r="H111" s="3">
        <f t="shared" si="52"/>
        <v>13047</v>
      </c>
      <c r="I111" s="3">
        <f>I367</f>
        <v>4801</v>
      </c>
      <c r="J111" s="3"/>
      <c r="K111" s="3"/>
      <c r="L111" s="3">
        <f t="shared" ref="L111" si="53">SUM(L365:L367)</f>
        <v>600.16199999999992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29432</v>
      </c>
      <c r="D112" s="3">
        <f t="shared" ref="D112:H112" si="54">SUM(D368:D370)</f>
        <v>10517</v>
      </c>
      <c r="E112" s="3">
        <f t="shared" si="54"/>
        <v>26443</v>
      </c>
      <c r="F112" s="3">
        <f t="shared" si="54"/>
        <v>0</v>
      </c>
      <c r="G112" s="3">
        <f t="shared" si="54"/>
        <v>-968</v>
      </c>
      <c r="H112" s="3">
        <f t="shared" si="54"/>
        <v>12292</v>
      </c>
      <c r="I112" s="3">
        <f>I370</f>
        <v>5769</v>
      </c>
      <c r="J112" s="3"/>
      <c r="K112" s="3"/>
      <c r="L112" s="3">
        <f t="shared" ref="L112" si="55">SUM(L368:L370)</f>
        <v>565.43200000000002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12732</v>
      </c>
      <c r="D113" s="3">
        <f t="shared" ref="D113:H113" si="56">SUM(D371:D373)</f>
        <v>9954</v>
      </c>
      <c r="E113" s="3">
        <f t="shared" si="56"/>
        <v>12372</v>
      </c>
      <c r="F113" s="3">
        <f t="shared" si="56"/>
        <v>0</v>
      </c>
      <c r="G113" s="3">
        <f t="shared" si="56"/>
        <v>2550</v>
      </c>
      <c r="H113" s="3">
        <f t="shared" si="56"/>
        <v>12907</v>
      </c>
      <c r="I113" s="3">
        <f>I373</f>
        <v>3219</v>
      </c>
      <c r="J113" s="3"/>
      <c r="K113" s="3"/>
      <c r="L113" s="3">
        <f t="shared" ref="L113" si="57">SUM(L371:L373)</f>
        <v>593.72199999999998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58">SUM(C375:C377)</f>
        <v>21620</v>
      </c>
      <c r="D115" s="3">
        <f t="shared" si="58"/>
        <v>7909</v>
      </c>
      <c r="E115" s="3">
        <f t="shared" si="58"/>
        <v>13966</v>
      </c>
      <c r="F115" s="3">
        <f t="shared" si="58"/>
        <v>0</v>
      </c>
      <c r="G115" s="3">
        <f t="shared" si="58"/>
        <v>-3832</v>
      </c>
      <c r="H115" s="3">
        <f t="shared" si="58"/>
        <v>12477</v>
      </c>
      <c r="I115" s="3">
        <f>I377</f>
        <v>7051</v>
      </c>
      <c r="J115" s="3"/>
      <c r="K115" s="3"/>
      <c r="L115" s="3">
        <f>SUM(L375:L377)</f>
        <v>573.94200000000001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59">SUM(C378:C380)</f>
        <v>44329</v>
      </c>
      <c r="D116" s="3">
        <f t="shared" si="59"/>
        <v>7181</v>
      </c>
      <c r="E116" s="3">
        <f t="shared" si="59"/>
        <v>39415</v>
      </c>
      <c r="F116" s="3">
        <f t="shared" si="59"/>
        <v>0</v>
      </c>
      <c r="G116" s="3">
        <f t="shared" si="59"/>
        <v>2470</v>
      </c>
      <c r="H116" s="3">
        <f t="shared" si="59"/>
        <v>14908</v>
      </c>
      <c r="I116" s="3">
        <f>I380</f>
        <v>4581</v>
      </c>
      <c r="J116" s="3"/>
      <c r="K116" s="3"/>
      <c r="L116" s="3">
        <f>SUM(L378:L380)</f>
        <v>685.76800000000003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19523</v>
      </c>
      <c r="D117" s="3">
        <f t="shared" ref="D117:L117" si="60">SUM(D381:D383)</f>
        <v>14282</v>
      </c>
      <c r="E117" s="3">
        <f t="shared" si="60"/>
        <v>19232</v>
      </c>
      <c r="F117" s="3">
        <f t="shared" si="60"/>
        <v>0</v>
      </c>
      <c r="G117" s="3">
        <f t="shared" si="60"/>
        <v>-925</v>
      </c>
      <c r="H117" s="3">
        <f t="shared" si="60"/>
        <v>13707</v>
      </c>
      <c r="I117" s="3">
        <f>I383</f>
        <v>5506</v>
      </c>
      <c r="J117" s="3"/>
      <c r="K117" s="3"/>
      <c r="L117" s="3">
        <f t="shared" si="60"/>
        <v>630.52199999999993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61">SUM(C384:C386)</f>
        <v>20055</v>
      </c>
      <c r="D118" s="3">
        <f t="shared" si="61"/>
        <v>5429</v>
      </c>
      <c r="E118" s="3">
        <f t="shared" si="61"/>
        <v>12303</v>
      </c>
      <c r="F118" s="3">
        <f t="shared" si="61"/>
        <v>0</v>
      </c>
      <c r="G118" s="3">
        <f t="shared" si="61"/>
        <v>-1268</v>
      </c>
      <c r="H118" s="3">
        <f t="shared" si="61"/>
        <v>12414</v>
      </c>
      <c r="I118" s="3">
        <f>I386</f>
        <v>6774</v>
      </c>
      <c r="J118" s="3"/>
      <c r="K118" s="3"/>
      <c r="L118" s="3">
        <f>SUM(L384:L386)</f>
        <v>571.04399999999998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62">SUM(C388:C390)</f>
        <v>31019</v>
      </c>
      <c r="D120" s="3">
        <f t="shared" si="62"/>
        <v>5237</v>
      </c>
      <c r="E120" s="3">
        <f t="shared" si="62"/>
        <v>22147</v>
      </c>
      <c r="F120" s="3">
        <f t="shared" si="62"/>
        <v>0</v>
      </c>
      <c r="G120" s="3">
        <f t="shared" si="62"/>
        <v>-436</v>
      </c>
      <c r="H120" s="3">
        <f t="shared" si="62"/>
        <v>13771</v>
      </c>
      <c r="I120" s="3">
        <f>SUM(I390)</f>
        <v>7210</v>
      </c>
      <c r="J120" s="3"/>
      <c r="L120" s="3">
        <f>SUM(L388:L390)</f>
        <v>633.46600000000001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34714</v>
      </c>
      <c r="D121" s="3">
        <f t="shared" ref="D121:L121" si="63">SUM(D391:D393)</f>
        <v>4907</v>
      </c>
      <c r="E121" s="3">
        <f t="shared" si="63"/>
        <v>26344</v>
      </c>
      <c r="F121" s="3">
        <f t="shared" si="63"/>
        <v>0</v>
      </c>
      <c r="G121" s="3">
        <f t="shared" si="63"/>
        <v>-578</v>
      </c>
      <c r="H121" s="3">
        <f t="shared" si="63"/>
        <v>12198</v>
      </c>
      <c r="I121" s="3">
        <f>I393</f>
        <v>7788</v>
      </c>
      <c r="J121" s="3"/>
      <c r="K121" s="3"/>
      <c r="L121" s="3">
        <f t="shared" si="63"/>
        <v>561.10799999999995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64">SUM(C394:C396)</f>
        <v>31796</v>
      </c>
      <c r="D122" s="3">
        <f t="shared" si="64"/>
        <v>3406</v>
      </c>
      <c r="E122" s="3">
        <f t="shared" si="64"/>
        <v>25476</v>
      </c>
      <c r="F122" s="3">
        <f t="shared" si="64"/>
        <v>0</v>
      </c>
      <c r="G122" s="3">
        <f t="shared" si="64"/>
        <v>3200</v>
      </c>
      <c r="H122" s="3">
        <f t="shared" si="64"/>
        <v>13392</v>
      </c>
      <c r="I122" s="3">
        <f>I396</f>
        <v>4588</v>
      </c>
      <c r="J122" s="3"/>
      <c r="L122" s="3">
        <f>SUM(L394:L396)</f>
        <v>616.03199999999993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65">SUM(C397:C399)</f>
        <v>20633</v>
      </c>
      <c r="D123" s="3">
        <f t="shared" si="65"/>
        <v>5148</v>
      </c>
      <c r="E123" s="3">
        <f t="shared" si="65"/>
        <v>10700</v>
      </c>
      <c r="F123" s="3">
        <f t="shared" si="65"/>
        <v>0</v>
      </c>
      <c r="G123" s="3">
        <f t="shared" si="65"/>
        <v>-2232</v>
      </c>
      <c r="H123" s="3">
        <f t="shared" si="65"/>
        <v>13163</v>
      </c>
      <c r="I123" s="3">
        <f>I399</f>
        <v>6820</v>
      </c>
      <c r="J123" s="3"/>
      <c r="L123" s="3">
        <f>SUM(L397:L399)</f>
        <v>605.49800000000005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66">SUM(C401:C403)</f>
        <v>26424</v>
      </c>
      <c r="D125" s="3">
        <f t="shared" si="66"/>
        <v>3567</v>
      </c>
      <c r="E125" s="3">
        <f t="shared" si="66"/>
        <v>16276</v>
      </c>
      <c r="F125" s="3">
        <f t="shared" si="66"/>
        <v>0</v>
      </c>
      <c r="G125" s="3">
        <f t="shared" si="66"/>
        <v>-748</v>
      </c>
      <c r="H125" s="3">
        <f t="shared" si="66"/>
        <v>13270</v>
      </c>
      <c r="I125" s="3">
        <f>SUM(I403)</f>
        <v>7568</v>
      </c>
      <c r="J125" s="3"/>
      <c r="L125" s="3">
        <f>SUM(L401:L403)</f>
        <v>610.42000000000007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67">SUM(C404:C406)</f>
        <v>42151</v>
      </c>
      <c r="D126" s="3">
        <f t="shared" si="67"/>
        <v>3570</v>
      </c>
      <c r="E126" s="3">
        <f t="shared" si="67"/>
        <v>32648</v>
      </c>
      <c r="F126" s="3">
        <f t="shared" si="67"/>
        <v>0</v>
      </c>
      <c r="G126" s="3">
        <f t="shared" si="67"/>
        <v>2362</v>
      </c>
      <c r="H126" s="3">
        <f t="shared" si="67"/>
        <v>15793</v>
      </c>
      <c r="I126" s="3">
        <f>SUM(I406)</f>
        <v>5206</v>
      </c>
      <c r="J126" s="3"/>
      <c r="L126" s="3">
        <f>SUM(L404:L406)</f>
        <v>726.47800000000007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68">SUM(C407:C409)</f>
        <v>33292</v>
      </c>
      <c r="D127" s="3">
        <f t="shared" si="68"/>
        <v>5280</v>
      </c>
      <c r="E127" s="3">
        <f t="shared" si="68"/>
        <v>25662</v>
      </c>
      <c r="F127" s="3">
        <f t="shared" si="68"/>
        <v>0</v>
      </c>
      <c r="G127" s="3">
        <f t="shared" si="68"/>
        <v>1507</v>
      </c>
      <c r="H127" s="3">
        <f t="shared" si="68"/>
        <v>14877</v>
      </c>
      <c r="I127" s="3">
        <f>SUM(I409)</f>
        <v>3699</v>
      </c>
      <c r="J127" s="3"/>
      <c r="K127" s="3"/>
      <c r="L127" s="3">
        <f>SUM(L407:L409)</f>
        <v>684.34199999999998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69">SUM(C410:C412)</f>
        <v>20378</v>
      </c>
      <c r="D128" s="3">
        <f t="shared" si="69"/>
        <v>3623</v>
      </c>
      <c r="E128" s="3">
        <f t="shared" si="69"/>
        <v>9228</v>
      </c>
      <c r="F128" s="3">
        <f t="shared" si="69"/>
        <v>0</v>
      </c>
      <c r="G128" s="3">
        <f t="shared" si="69"/>
        <v>-1696</v>
      </c>
      <c r="H128" s="3">
        <f t="shared" si="69"/>
        <v>13377</v>
      </c>
      <c r="I128" s="3">
        <f>SUM(I412)</f>
        <v>5395</v>
      </c>
      <c r="J128" s="3"/>
      <c r="L128" s="3">
        <f>SUM(L410:L412)</f>
        <v>615.34199999999998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70">SUM(C414:C416)</f>
        <v>24948</v>
      </c>
      <c r="D130" s="3">
        <f t="shared" si="70"/>
        <v>1743</v>
      </c>
      <c r="E130" s="3">
        <f t="shared" si="70"/>
        <v>12949</v>
      </c>
      <c r="F130" s="3">
        <f t="shared" si="70"/>
        <v>0</v>
      </c>
      <c r="G130" s="3">
        <f t="shared" si="70"/>
        <v>-730</v>
      </c>
      <c r="H130" s="3">
        <f t="shared" si="70"/>
        <v>13176</v>
      </c>
      <c r="I130" s="3">
        <f>SUM(I416)</f>
        <v>6125</v>
      </c>
      <c r="J130" s="3"/>
      <c r="K130" s="3"/>
      <c r="L130" s="3">
        <f>SUM(L414:L416)</f>
        <v>606.096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71">SUM(C417:C419)</f>
        <v>42895</v>
      </c>
      <c r="D131" s="3">
        <f t="shared" si="71"/>
        <v>1761</v>
      </c>
      <c r="E131" s="3">
        <f t="shared" si="71"/>
        <v>30329</v>
      </c>
      <c r="F131" s="3">
        <f t="shared" si="71"/>
        <v>0</v>
      </c>
      <c r="G131" s="3">
        <f t="shared" si="71"/>
        <v>917</v>
      </c>
      <c r="H131" s="3">
        <f t="shared" si="71"/>
        <v>15635</v>
      </c>
      <c r="I131" s="3">
        <f>SUM(I419)</f>
        <v>5208</v>
      </c>
      <c r="J131" s="3"/>
      <c r="L131" s="3">
        <f>SUM(L417:L419)</f>
        <v>719.21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72">SUM(C420:C422)</f>
        <v>33012</v>
      </c>
      <c r="D132" s="3">
        <f t="shared" si="72"/>
        <v>3571</v>
      </c>
      <c r="E132" s="3">
        <f t="shared" si="72"/>
        <v>22648</v>
      </c>
      <c r="F132" s="3">
        <f t="shared" si="72"/>
        <v>0</v>
      </c>
      <c r="G132" s="3">
        <f t="shared" si="72"/>
        <v>634</v>
      </c>
      <c r="H132" s="3">
        <f t="shared" si="72"/>
        <v>14884</v>
      </c>
      <c r="I132" s="3">
        <f>SUM(I422)</f>
        <v>4574</v>
      </c>
      <c r="J132" s="3"/>
      <c r="K132" s="3"/>
      <c r="L132" s="3">
        <f>SUM(L420:L422)</f>
        <v>684.66399999999999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73">SUM(C423:C425)</f>
        <v>11019</v>
      </c>
      <c r="D133" s="3">
        <f t="shared" si="73"/>
        <v>5096</v>
      </c>
      <c r="E133" s="3">
        <f t="shared" si="73"/>
        <v>144</v>
      </c>
      <c r="F133" s="3">
        <f t="shared" si="73"/>
        <v>0</v>
      </c>
      <c r="G133" s="3">
        <f t="shared" si="73"/>
        <v>-3426</v>
      </c>
      <c r="H133" s="3">
        <f t="shared" si="73"/>
        <v>12763</v>
      </c>
      <c r="I133" s="3">
        <f>SUM(I425)</f>
        <v>8000</v>
      </c>
      <c r="J133" s="3"/>
      <c r="L133" s="3">
        <f>SUM(L423:L425)</f>
        <v>587.09800000000007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74">SUM(C427:C429)</f>
        <v>19429</v>
      </c>
      <c r="D135" s="3">
        <f t="shared" si="74"/>
        <v>5102</v>
      </c>
      <c r="E135" s="3">
        <f t="shared" si="74"/>
        <v>12614</v>
      </c>
      <c r="F135" s="3">
        <f t="shared" si="74"/>
        <v>0</v>
      </c>
      <c r="G135" s="3">
        <f t="shared" si="74"/>
        <v>2678</v>
      </c>
      <c r="H135" s="3">
        <f t="shared" si="74"/>
        <v>14737</v>
      </c>
      <c r="I135" s="3">
        <f>SUM(I429)</f>
        <v>5322</v>
      </c>
      <c r="J135" s="3"/>
      <c r="L135" s="3">
        <f>SUM(L427:L429)</f>
        <v>677.90200000000004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75">SUM(C430:C432)</f>
        <v>34492</v>
      </c>
      <c r="D136" s="3">
        <f t="shared" si="75"/>
        <v>6694</v>
      </c>
      <c r="E136" s="3">
        <f t="shared" si="75"/>
        <v>24521</v>
      </c>
      <c r="F136" s="3">
        <f t="shared" si="75"/>
        <v>0</v>
      </c>
      <c r="G136" s="3">
        <f t="shared" si="75"/>
        <v>506</v>
      </c>
      <c r="H136" s="3">
        <f t="shared" si="75"/>
        <v>17476</v>
      </c>
      <c r="I136" s="3">
        <f>SUM(I432)</f>
        <v>4816</v>
      </c>
      <c r="J136" s="3"/>
      <c r="L136" s="3">
        <f>SUM(L430:L432)</f>
        <v>803.89599999999996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76">SUM(C433:C435)</f>
        <v>22543</v>
      </c>
      <c r="D137" s="3">
        <f t="shared" si="76"/>
        <v>4993</v>
      </c>
      <c r="E137" s="3">
        <f t="shared" si="76"/>
        <v>13256</v>
      </c>
      <c r="F137" s="3">
        <f t="shared" si="76"/>
        <v>0</v>
      </c>
      <c r="G137" s="3">
        <f t="shared" si="76"/>
        <v>979</v>
      </c>
      <c r="H137" s="3">
        <f t="shared" si="76"/>
        <v>15449</v>
      </c>
      <c r="I137" s="3">
        <f>SUM(I435)</f>
        <v>3837</v>
      </c>
      <c r="J137" s="3"/>
      <c r="L137" s="3">
        <f>SUM(L433:L435)</f>
        <v>710.654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77">SUM(C436:C438)</f>
        <v>10449</v>
      </c>
      <c r="D138" s="3">
        <f t="shared" si="77"/>
        <v>4898</v>
      </c>
      <c r="E138" s="3">
        <f t="shared" si="77"/>
        <v>240</v>
      </c>
      <c r="F138" s="3">
        <f t="shared" si="77"/>
        <v>0</v>
      </c>
      <c r="G138" s="3">
        <f t="shared" si="77"/>
        <v>-1125</v>
      </c>
      <c r="H138" s="3">
        <f t="shared" si="77"/>
        <v>14638</v>
      </c>
      <c r="I138" s="3">
        <f>SUM(I438)</f>
        <v>4962</v>
      </c>
      <c r="J138" s="3"/>
      <c r="K138" s="3"/>
      <c r="L138" s="3">
        <f>SUM(L436:L438)</f>
        <v>673.34799999999996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14600</v>
      </c>
      <c r="D140" s="3">
        <f t="shared" ref="D140:H140" si="78">SUM(D440:D442)</f>
        <v>6733</v>
      </c>
      <c r="E140" s="3">
        <f t="shared" si="78"/>
        <v>8071</v>
      </c>
      <c r="F140" s="3">
        <f t="shared" si="78"/>
        <v>0</v>
      </c>
      <c r="G140" s="3">
        <f t="shared" si="78"/>
        <v>165</v>
      </c>
      <c r="H140" s="3">
        <f t="shared" si="78"/>
        <v>13335</v>
      </c>
      <c r="I140" s="3">
        <f>SUM(I442)</f>
        <v>4797</v>
      </c>
      <c r="J140" s="3"/>
      <c r="K140" s="3"/>
      <c r="L140" s="3">
        <f>SUM(L440:L442)</f>
        <v>613.41000000000008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30539</v>
      </c>
      <c r="D141" s="3">
        <f t="shared" ref="D141:L141" si="79">SUM(D443:D445)</f>
        <v>6467</v>
      </c>
      <c r="E141" s="3">
        <f t="shared" si="79"/>
        <v>21160</v>
      </c>
      <c r="F141" s="3">
        <f t="shared" si="79"/>
        <v>0</v>
      </c>
      <c r="G141" s="3">
        <f t="shared" si="79"/>
        <v>304</v>
      </c>
      <c r="H141" s="3">
        <f t="shared" si="79"/>
        <v>16325</v>
      </c>
      <c r="I141" s="3">
        <f>SUM(I445)</f>
        <v>4493</v>
      </c>
      <c r="J141" s="3"/>
      <c r="K141" s="3"/>
      <c r="L141" s="3">
        <f t="shared" si="79"/>
        <v>750.95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24315</v>
      </c>
      <c r="D142" s="3">
        <f t="shared" ref="D142:L142" si="80">SUM(D446:D448)</f>
        <v>9410</v>
      </c>
      <c r="E142" s="3">
        <f t="shared" si="80"/>
        <v>17038</v>
      </c>
      <c r="F142" s="3">
        <f t="shared" si="80"/>
        <v>0</v>
      </c>
      <c r="G142" s="3">
        <f t="shared" si="80"/>
        <v>158</v>
      </c>
      <c r="H142" s="3">
        <f t="shared" si="80"/>
        <v>18584</v>
      </c>
      <c r="I142" s="3">
        <f>SUM(I448)</f>
        <v>4335</v>
      </c>
      <c r="J142" s="3"/>
      <c r="K142" s="3"/>
      <c r="L142" s="3">
        <f t="shared" si="80"/>
        <v>854.86400000000003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81">SUM(C449:C451)</f>
        <v>4678</v>
      </c>
      <c r="D143" s="3">
        <f t="shared" si="81"/>
        <v>16043</v>
      </c>
      <c r="E143" s="3">
        <f t="shared" si="81"/>
        <v>1984</v>
      </c>
      <c r="F143" s="3">
        <f t="shared" si="81"/>
        <v>0</v>
      </c>
      <c r="G143" s="3">
        <f t="shared" si="81"/>
        <v>-837</v>
      </c>
      <c r="H143" s="3">
        <f t="shared" si="81"/>
        <v>18336</v>
      </c>
      <c r="I143" s="3">
        <f>SUM(I451)</f>
        <v>5172</v>
      </c>
      <c r="J143" s="3"/>
      <c r="K143" s="3"/>
      <c r="L143" s="3">
        <f>SUM(L449:L451)</f>
        <v>843.45600000000013</v>
      </c>
      <c r="M143" s="65"/>
      <c r="N143" s="26" t="str">
        <f>'Olieforbrug, TJ'!M143</f>
        <v>4. Quarter 2022</v>
      </c>
    </row>
    <row r="144" spans="1:14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6585</v>
      </c>
      <c r="D145" s="3">
        <f t="shared" ref="D145:L145" si="82">SUM(D453:D455)</f>
        <v>26015</v>
      </c>
      <c r="E145" s="3">
        <f t="shared" si="82"/>
        <v>8486</v>
      </c>
      <c r="F145" s="3">
        <f t="shared" si="82"/>
        <v>0</v>
      </c>
      <c r="G145" s="3">
        <f t="shared" si="82"/>
        <v>-627</v>
      </c>
      <c r="H145" s="3">
        <f t="shared" si="82"/>
        <v>24780</v>
      </c>
      <c r="I145" s="3">
        <f>SUM(I455)</f>
        <v>5799</v>
      </c>
      <c r="J145" s="3"/>
      <c r="K145" s="3"/>
      <c r="L145" s="3">
        <f t="shared" si="82"/>
        <v>1139.8800000000001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83">SUM(C456:C458)</f>
        <v>28447</v>
      </c>
      <c r="D146" s="3">
        <f t="shared" si="83"/>
        <v>13945</v>
      </c>
      <c r="E146" s="3">
        <f t="shared" si="83"/>
        <v>18686</v>
      </c>
      <c r="F146" s="3">
        <f t="shared" si="83"/>
        <v>0</v>
      </c>
      <c r="G146" s="3">
        <f t="shared" si="83"/>
        <v>-785</v>
      </c>
      <c r="H146" s="3">
        <f t="shared" si="83"/>
        <v>23345</v>
      </c>
      <c r="I146" s="3">
        <f>SUM(I458)</f>
        <v>6584</v>
      </c>
      <c r="J146" s="3"/>
      <c r="K146" s="3"/>
      <c r="L146" s="3">
        <f>SUM(L456:L458)</f>
        <v>1073.8699999999999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22072</v>
      </c>
      <c r="D147" s="3">
        <f t="shared" ref="D147:L147" si="84">SUM(D459:D461)</f>
        <v>10941</v>
      </c>
      <c r="E147" s="3">
        <f t="shared" si="84"/>
        <v>17321</v>
      </c>
      <c r="F147" s="3">
        <f t="shared" si="84"/>
        <v>0</v>
      </c>
      <c r="G147" s="3">
        <f t="shared" si="84"/>
        <v>931</v>
      </c>
      <c r="H147" s="3">
        <f t="shared" si="84"/>
        <v>18902</v>
      </c>
      <c r="I147" s="3">
        <f>SUM(I461)</f>
        <v>5653</v>
      </c>
      <c r="J147" s="3"/>
      <c r="K147" s="3"/>
      <c r="L147" s="3">
        <f t="shared" si="84"/>
        <v>869.49200000000008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10001</v>
      </c>
      <c r="D148" s="3">
        <f t="shared" ref="D148:L148" si="85">SUM(D462:D464)</f>
        <v>12051</v>
      </c>
      <c r="E148" s="3">
        <f t="shared" si="85"/>
        <v>2644</v>
      </c>
      <c r="F148" s="3">
        <f t="shared" si="85"/>
        <v>0</v>
      </c>
      <c r="G148" s="3">
        <f t="shared" si="85"/>
        <v>-1562</v>
      </c>
      <c r="H148" s="3">
        <f t="shared" si="85"/>
        <v>18245</v>
      </c>
      <c r="I148" s="3">
        <f>SUM(I464)</f>
        <v>7215</v>
      </c>
      <c r="J148" s="3"/>
      <c r="K148" s="3"/>
      <c r="L148" s="3">
        <f t="shared" si="85"/>
        <v>839.27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86">SUM(C466:C468)</f>
        <v>11708</v>
      </c>
      <c r="D150" s="3">
        <f t="shared" si="86"/>
        <v>13158</v>
      </c>
      <c r="E150" s="3">
        <f t="shared" si="86"/>
        <v>6825</v>
      </c>
      <c r="F150" s="3">
        <f t="shared" si="86"/>
        <v>0</v>
      </c>
      <c r="G150" s="3">
        <f t="shared" si="86"/>
        <v>-954</v>
      </c>
      <c r="H150" s="3">
        <f t="shared" si="86"/>
        <v>17412</v>
      </c>
      <c r="I150" s="3">
        <f>SUM(I468)</f>
        <v>8169</v>
      </c>
      <c r="J150" s="3"/>
      <c r="K150" s="3"/>
      <c r="L150" s="3">
        <f>SUM(L466:L468)</f>
        <v>800.952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16010</v>
      </c>
      <c r="D151" s="3">
        <f t="shared" ref="D151:L151" si="87">SUM(D469:D471)</f>
        <v>12643</v>
      </c>
      <c r="E151" s="3">
        <f t="shared" si="87"/>
        <v>11791</v>
      </c>
      <c r="F151" s="3">
        <f t="shared" si="87"/>
        <v>0</v>
      </c>
      <c r="G151" s="3">
        <f t="shared" si="87"/>
        <v>2949</v>
      </c>
      <c r="H151" s="3">
        <f t="shared" si="87"/>
        <v>20347</v>
      </c>
      <c r="I151" s="3">
        <f>SUM(I471)</f>
        <v>5220</v>
      </c>
      <c r="J151" s="3"/>
      <c r="K151" s="3"/>
      <c r="L151" s="3">
        <f t="shared" si="87"/>
        <v>935.96199999999999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15006</v>
      </c>
      <c r="D152" s="3">
        <f t="shared" ref="D152:L152" si="88">SUM(D472:D474)</f>
        <v>11254</v>
      </c>
      <c r="E152" s="3">
        <f t="shared" si="88"/>
        <v>9767</v>
      </c>
      <c r="F152" s="3">
        <f t="shared" si="88"/>
        <v>0</v>
      </c>
      <c r="G152" s="3">
        <f t="shared" si="88"/>
        <v>122</v>
      </c>
      <c r="H152" s="3">
        <f t="shared" si="88"/>
        <v>16960</v>
      </c>
      <c r="I152" s="3">
        <f>I474</f>
        <v>5098</v>
      </c>
      <c r="J152" s="3"/>
      <c r="K152" s="3"/>
      <c r="L152" s="3">
        <f t="shared" si="88"/>
        <v>780.16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7749</v>
      </c>
      <c r="D153" s="3">
        <f t="shared" ref="D153:H153" si="89">SUM(D475:D477)</f>
        <v>12242</v>
      </c>
      <c r="E153" s="3">
        <f t="shared" si="89"/>
        <v>2895</v>
      </c>
      <c r="F153" s="3">
        <f t="shared" si="89"/>
        <v>0</v>
      </c>
      <c r="G153" s="3">
        <f t="shared" si="89"/>
        <v>-1695</v>
      </c>
      <c r="H153" s="3">
        <f t="shared" si="89"/>
        <v>17442</v>
      </c>
      <c r="I153" s="3">
        <f>I477</f>
        <v>6793</v>
      </c>
      <c r="J153" s="3"/>
      <c r="K153" s="3"/>
      <c r="L153" s="3">
        <f>SUM(L475:L477)</f>
        <v>802.33199999999999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8620</v>
      </c>
      <c r="D155" s="3">
        <f t="shared" ref="D155:L155" si="90">SUM(D479:D481)</f>
        <v>12082</v>
      </c>
      <c r="E155" s="3">
        <f t="shared" si="90"/>
        <v>4011</v>
      </c>
      <c r="F155" s="3">
        <f t="shared" si="90"/>
        <v>0</v>
      </c>
      <c r="G155" s="3">
        <f t="shared" si="90"/>
        <v>-1153</v>
      </c>
      <c r="H155" s="3">
        <f t="shared" si="90"/>
        <v>15877</v>
      </c>
      <c r="I155" s="3">
        <f>I481</f>
        <v>7946</v>
      </c>
      <c r="J155" s="3"/>
      <c r="K155" s="3"/>
      <c r="L155" s="3">
        <f t="shared" si="90"/>
        <v>730.34199999999998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24565</v>
      </c>
      <c r="D156" s="3">
        <f t="shared" ref="D156:H156" si="91">SUM(D482:D484)</f>
        <v>8889</v>
      </c>
      <c r="E156" s="3">
        <f t="shared" si="91"/>
        <v>17439</v>
      </c>
      <c r="F156" s="3">
        <f t="shared" si="91"/>
        <v>0</v>
      </c>
      <c r="G156" s="3">
        <f t="shared" si="91"/>
        <v>62</v>
      </c>
      <c r="H156" s="3">
        <f t="shared" si="91"/>
        <v>16450</v>
      </c>
      <c r="I156" s="3">
        <f>I484</f>
        <v>7884</v>
      </c>
      <c r="J156" s="3"/>
      <c r="K156" s="3"/>
      <c r="L156" s="3">
        <f>SUM(L482:L484)</f>
        <v>756.7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24069</v>
      </c>
      <c r="D157" s="3">
        <f t="shared" ref="D157:L157" si="92">SUM(D485:D487)</f>
        <v>5310</v>
      </c>
      <c r="E157" s="3">
        <f t="shared" si="92"/>
        <v>16751</v>
      </c>
      <c r="F157" s="3">
        <f t="shared" si="92"/>
        <v>0</v>
      </c>
      <c r="G157" s="3">
        <f t="shared" si="92"/>
        <v>1949</v>
      </c>
      <c r="H157" s="3">
        <f t="shared" si="92"/>
        <v>14929</v>
      </c>
      <c r="I157" s="3">
        <f>I487</f>
        <v>5935</v>
      </c>
      <c r="J157" s="3"/>
      <c r="K157" s="3"/>
      <c r="L157" s="3">
        <f t="shared" si="92"/>
        <v>686.73399999999992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22712</v>
      </c>
      <c r="D158" s="3">
        <f t="shared" ref="D158:H158" si="93">SUM(D488:D490)</f>
        <v>6294</v>
      </c>
      <c r="E158" s="3">
        <f t="shared" si="93"/>
        <v>14733</v>
      </c>
      <c r="F158" s="3">
        <f t="shared" si="93"/>
        <v>0</v>
      </c>
      <c r="G158" s="3">
        <f t="shared" si="93"/>
        <v>-916</v>
      </c>
      <c r="H158" s="3">
        <f t="shared" si="93"/>
        <v>13781</v>
      </c>
      <c r="I158" s="3">
        <f>I490</f>
        <v>6851</v>
      </c>
      <c r="J158"/>
      <c r="K158"/>
      <c r="L158" s="3">
        <f t="shared" ref="L158" si="94">SUM(L488:L490)</f>
        <v>633.92599999999993</v>
      </c>
      <c r="M158" s="65"/>
      <c r="N158" s="26" t="str">
        <f>'Olieforbrug, TJ'!M158</f>
        <v>4. Quarter 2025</v>
      </c>
    </row>
    <row r="159" spans="1:14" s="57" customFormat="1" x14ac:dyDescent="0.25">
      <c r="A159" s="180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0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3"/>
      <c r="L164" s="3"/>
      <c r="M164" s="3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11937</v>
      </c>
      <c r="D167" s="3">
        <v>943</v>
      </c>
      <c r="E167" s="3">
        <v>7353</v>
      </c>
      <c r="F167" s="3">
        <v>0</v>
      </c>
      <c r="G167" s="3">
        <v>423</v>
      </c>
      <c r="H167" s="3">
        <v>5882</v>
      </c>
      <c r="I167" s="3">
        <v>6034</v>
      </c>
      <c r="L167" s="16"/>
      <c r="N167" s="23" t="s">
        <v>115</v>
      </c>
    </row>
    <row r="168" spans="1:14" x14ac:dyDescent="0.25">
      <c r="A168" s="33" t="s">
        <v>103</v>
      </c>
      <c r="C168" s="3">
        <v>11245</v>
      </c>
      <c r="D168" s="3">
        <v>523</v>
      </c>
      <c r="E168" s="3">
        <v>5782</v>
      </c>
      <c r="F168" s="3">
        <v>0</v>
      </c>
      <c r="G168" s="3">
        <v>175</v>
      </c>
      <c r="H168" s="3">
        <v>5631</v>
      </c>
      <c r="I168" s="3">
        <v>5859</v>
      </c>
      <c r="L168" s="16"/>
      <c r="N168" s="23" t="s">
        <v>116</v>
      </c>
    </row>
    <row r="169" spans="1:14" x14ac:dyDescent="0.25">
      <c r="A169" s="33" t="s">
        <v>104</v>
      </c>
      <c r="C169" s="3">
        <v>9481</v>
      </c>
      <c r="D169" s="3">
        <v>477</v>
      </c>
      <c r="E169" s="3">
        <v>4524</v>
      </c>
      <c r="F169" s="3">
        <v>0</v>
      </c>
      <c r="G169" s="3">
        <v>-372</v>
      </c>
      <c r="H169" s="3">
        <v>5899</v>
      </c>
      <c r="I169" s="3">
        <v>6231</v>
      </c>
      <c r="L169" s="16"/>
      <c r="N169" s="23" t="s">
        <v>117</v>
      </c>
    </row>
    <row r="170" spans="1:14" x14ac:dyDescent="0.25">
      <c r="A170" s="33" t="s">
        <v>105</v>
      </c>
      <c r="B170" s="15"/>
      <c r="C170" s="16">
        <v>17985</v>
      </c>
      <c r="D170" s="16">
        <v>941</v>
      </c>
      <c r="E170" s="16">
        <v>13730</v>
      </c>
      <c r="F170" s="16">
        <v>0</v>
      </c>
      <c r="G170" s="16">
        <v>829</v>
      </c>
      <c r="H170" s="16">
        <v>5768</v>
      </c>
      <c r="I170" s="16">
        <v>5402</v>
      </c>
      <c r="J170" s="15"/>
      <c r="K170" s="15"/>
      <c r="L170" s="16"/>
      <c r="N170" s="23" t="s">
        <v>118</v>
      </c>
    </row>
    <row r="171" spans="1:14" x14ac:dyDescent="0.25">
      <c r="A171" s="33" t="s">
        <v>106</v>
      </c>
      <c r="B171" s="15"/>
      <c r="C171" s="16">
        <v>19612</v>
      </c>
      <c r="D171" s="16">
        <v>473</v>
      </c>
      <c r="E171" s="16">
        <v>14564</v>
      </c>
      <c r="F171" s="16">
        <v>0</v>
      </c>
      <c r="G171" s="16">
        <v>-559</v>
      </c>
      <c r="H171" s="16">
        <v>6272</v>
      </c>
      <c r="I171" s="16">
        <v>5961</v>
      </c>
      <c r="J171" s="15"/>
      <c r="K171" s="15"/>
      <c r="L171" s="16"/>
      <c r="N171" s="23" t="s">
        <v>119</v>
      </c>
    </row>
    <row r="172" spans="1:14" x14ac:dyDescent="0.25">
      <c r="A172" s="33" t="s">
        <v>107</v>
      </c>
      <c r="B172" s="15"/>
      <c r="C172" s="16">
        <v>22166</v>
      </c>
      <c r="D172" s="16">
        <v>928</v>
      </c>
      <c r="E172" s="16">
        <v>15086</v>
      </c>
      <c r="F172" s="16">
        <v>0</v>
      </c>
      <c r="G172" s="16">
        <v>-562</v>
      </c>
      <c r="H172" s="16">
        <v>6011</v>
      </c>
      <c r="I172" s="16">
        <v>6523</v>
      </c>
      <c r="J172" s="15"/>
      <c r="K172" s="15"/>
      <c r="L172" s="16"/>
      <c r="N172" s="23" t="s">
        <v>120</v>
      </c>
    </row>
    <row r="173" spans="1:14" x14ac:dyDescent="0.25">
      <c r="A173" s="33" t="s">
        <v>108</v>
      </c>
      <c r="B173" s="15"/>
      <c r="C173" s="16">
        <v>20833</v>
      </c>
      <c r="D173" s="16">
        <v>903</v>
      </c>
      <c r="E173" s="16">
        <v>16331</v>
      </c>
      <c r="F173" s="16">
        <v>0</v>
      </c>
      <c r="G173" s="16">
        <v>-137</v>
      </c>
      <c r="H173" s="16">
        <v>4800</v>
      </c>
      <c r="I173" s="16">
        <v>6660</v>
      </c>
      <c r="J173" s="15"/>
      <c r="K173" s="15"/>
      <c r="L173" s="16"/>
      <c r="N173" s="23" t="s">
        <v>121</v>
      </c>
    </row>
    <row r="174" spans="1:14" x14ac:dyDescent="0.25">
      <c r="A174" s="33" t="s">
        <v>109</v>
      </c>
      <c r="B174" s="15"/>
      <c r="C174" s="16">
        <v>19352</v>
      </c>
      <c r="D174" s="16">
        <v>15</v>
      </c>
      <c r="E174" s="16">
        <v>13704</v>
      </c>
      <c r="F174" s="16">
        <v>0</v>
      </c>
      <c r="G174" s="16">
        <v>13</v>
      </c>
      <c r="H174" s="16">
        <v>6684</v>
      </c>
      <c r="I174" s="16">
        <v>6647</v>
      </c>
      <c r="J174" s="15"/>
      <c r="K174" s="15"/>
      <c r="L174" s="16"/>
      <c r="N174" s="23" t="s">
        <v>122</v>
      </c>
    </row>
    <row r="175" spans="1:14" x14ac:dyDescent="0.25">
      <c r="A175" s="33" t="s">
        <v>110</v>
      </c>
      <c r="B175" s="15"/>
      <c r="C175" s="16">
        <v>9108</v>
      </c>
      <c r="D175" s="16">
        <v>472</v>
      </c>
      <c r="E175" s="16">
        <v>3580</v>
      </c>
      <c r="F175" s="16">
        <v>0</v>
      </c>
      <c r="G175" s="16">
        <v>130</v>
      </c>
      <c r="H175" s="16">
        <v>5998</v>
      </c>
      <c r="I175" s="16">
        <v>6517</v>
      </c>
      <c r="J175" s="15"/>
      <c r="K175" s="15"/>
      <c r="L175" s="16"/>
      <c r="N175" s="23" t="s">
        <v>123</v>
      </c>
    </row>
    <row r="176" spans="1:14" x14ac:dyDescent="0.25">
      <c r="A176" s="33" t="s">
        <v>111</v>
      </c>
      <c r="B176" s="15"/>
      <c r="C176" s="16">
        <v>8472</v>
      </c>
      <c r="D176" s="16">
        <v>927</v>
      </c>
      <c r="E176" s="16">
        <v>2776</v>
      </c>
      <c r="F176" s="16">
        <v>0</v>
      </c>
      <c r="G176" s="16">
        <v>-313</v>
      </c>
      <c r="H176" s="16">
        <v>6358</v>
      </c>
      <c r="I176" s="16">
        <v>6830</v>
      </c>
      <c r="J176" s="15"/>
      <c r="K176" s="15"/>
      <c r="L176" s="16"/>
      <c r="N176" s="23" t="s">
        <v>124</v>
      </c>
    </row>
    <row r="177" spans="1:14" x14ac:dyDescent="0.25">
      <c r="A177" s="33" t="s">
        <v>112</v>
      </c>
      <c r="B177" s="15"/>
      <c r="C177" s="16">
        <v>6813</v>
      </c>
      <c r="D177" s="16">
        <v>469</v>
      </c>
      <c r="E177" s="16">
        <v>1964</v>
      </c>
      <c r="F177" s="16">
        <v>0</v>
      </c>
      <c r="G177" s="16">
        <v>728</v>
      </c>
      <c r="H177" s="16">
        <v>6089</v>
      </c>
      <c r="I177" s="16">
        <v>6102</v>
      </c>
      <c r="J177" s="15"/>
      <c r="K177" s="15"/>
      <c r="L177" s="16"/>
      <c r="N177" s="23" t="s">
        <v>125</v>
      </c>
    </row>
    <row r="178" spans="1:14" ht="13.8" thickBot="1" x14ac:dyDescent="0.3">
      <c r="A178" s="41" t="s">
        <v>113</v>
      </c>
      <c r="C178" s="42">
        <v>9881</v>
      </c>
      <c r="D178" s="42">
        <v>17</v>
      </c>
      <c r="E178" s="42">
        <v>2225</v>
      </c>
      <c r="F178" s="42">
        <v>0</v>
      </c>
      <c r="G178" s="42">
        <v>-2342</v>
      </c>
      <c r="H178" s="42">
        <v>5414</v>
      </c>
      <c r="I178" s="42">
        <v>8444</v>
      </c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10198</v>
      </c>
      <c r="D180" s="16">
        <v>11</v>
      </c>
      <c r="E180" s="16">
        <v>5506</v>
      </c>
      <c r="F180" s="16">
        <v>0</v>
      </c>
      <c r="G180" s="16">
        <v>1271</v>
      </c>
      <c r="H180" s="16">
        <v>5961</v>
      </c>
      <c r="I180" s="16">
        <v>7173</v>
      </c>
      <c r="J180" s="15"/>
      <c r="K180" s="15"/>
      <c r="L180" s="16"/>
      <c r="N180" s="23" t="s">
        <v>115</v>
      </c>
    </row>
    <row r="181" spans="1:14" x14ac:dyDescent="0.25">
      <c r="A181" s="33" t="s">
        <v>103</v>
      </c>
      <c r="B181" s="15"/>
      <c r="C181" s="16">
        <v>12020</v>
      </c>
      <c r="D181" s="16">
        <v>10</v>
      </c>
      <c r="E181" s="16">
        <v>5536</v>
      </c>
      <c r="F181" s="16">
        <v>0</v>
      </c>
      <c r="G181" s="16">
        <v>-882</v>
      </c>
      <c r="H181" s="16">
        <v>4778</v>
      </c>
      <c r="I181" s="16">
        <v>8055</v>
      </c>
      <c r="J181" s="15"/>
      <c r="K181" s="15"/>
      <c r="L181" s="16"/>
      <c r="N181" s="23" t="s">
        <v>116</v>
      </c>
    </row>
    <row r="182" spans="1:14" x14ac:dyDescent="0.25">
      <c r="A182" s="33" t="s">
        <v>104</v>
      </c>
      <c r="B182" s="15"/>
      <c r="C182" s="16">
        <v>18187</v>
      </c>
      <c r="D182" s="16">
        <v>12</v>
      </c>
      <c r="E182" s="16">
        <v>13648</v>
      </c>
      <c r="F182" s="16">
        <v>0</v>
      </c>
      <c r="G182" s="16">
        <v>1051</v>
      </c>
      <c r="H182" s="16">
        <v>5204</v>
      </c>
      <c r="I182" s="16">
        <v>7004</v>
      </c>
      <c r="J182" s="15"/>
      <c r="K182" s="15"/>
      <c r="L182" s="16"/>
      <c r="N182" s="23" t="s">
        <v>117</v>
      </c>
    </row>
    <row r="183" spans="1:14" x14ac:dyDescent="0.25">
      <c r="A183" s="33" t="s">
        <v>105</v>
      </c>
      <c r="B183" s="15"/>
      <c r="C183" s="16">
        <v>17669</v>
      </c>
      <c r="D183" s="16">
        <v>13</v>
      </c>
      <c r="E183" s="16">
        <v>12182</v>
      </c>
      <c r="F183" s="16">
        <v>0</v>
      </c>
      <c r="G183" s="16">
        <v>-15</v>
      </c>
      <c r="H183" s="16">
        <v>6027</v>
      </c>
      <c r="I183" s="16">
        <v>7019</v>
      </c>
      <c r="J183" s="15"/>
      <c r="K183" s="15"/>
      <c r="L183" s="16"/>
      <c r="N183" s="23" t="s">
        <v>118</v>
      </c>
    </row>
    <row r="184" spans="1:14" x14ac:dyDescent="0.25">
      <c r="A184" s="33" t="s">
        <v>106</v>
      </c>
      <c r="B184" s="15"/>
      <c r="C184" s="16">
        <v>18887</v>
      </c>
      <c r="D184" s="16">
        <v>27</v>
      </c>
      <c r="E184" s="16">
        <v>15610</v>
      </c>
      <c r="F184" s="16">
        <v>0</v>
      </c>
      <c r="G184" s="16">
        <v>1377</v>
      </c>
      <c r="H184" s="16">
        <v>6230</v>
      </c>
      <c r="I184" s="16">
        <v>5642</v>
      </c>
      <c r="J184" s="15"/>
      <c r="K184" s="15"/>
      <c r="L184" s="16"/>
      <c r="N184" s="23" t="s">
        <v>119</v>
      </c>
    </row>
    <row r="185" spans="1:14" x14ac:dyDescent="0.25">
      <c r="A185" s="33" t="s">
        <v>107</v>
      </c>
      <c r="B185" s="15"/>
      <c r="C185" s="16">
        <v>17225</v>
      </c>
      <c r="D185" s="16">
        <v>1244</v>
      </c>
      <c r="E185" s="16">
        <v>11954</v>
      </c>
      <c r="F185" s="16">
        <v>0</v>
      </c>
      <c r="G185" s="16">
        <v>-744</v>
      </c>
      <c r="H185" s="16">
        <v>5520</v>
      </c>
      <c r="I185" s="16">
        <v>6386</v>
      </c>
      <c r="J185" s="15"/>
      <c r="K185" s="15"/>
      <c r="L185" s="16"/>
      <c r="N185" s="23" t="s">
        <v>120</v>
      </c>
    </row>
    <row r="186" spans="1:14" x14ac:dyDescent="0.25">
      <c r="A186" s="33" t="s">
        <v>108</v>
      </c>
      <c r="B186" s="15"/>
      <c r="C186" s="16">
        <v>19768</v>
      </c>
      <c r="D186" s="16">
        <v>14</v>
      </c>
      <c r="E186" s="16">
        <v>13944</v>
      </c>
      <c r="F186" s="16">
        <v>0</v>
      </c>
      <c r="G186" s="16">
        <v>-1050</v>
      </c>
      <c r="H186" s="16">
        <v>5018</v>
      </c>
      <c r="I186" s="16">
        <v>7436</v>
      </c>
      <c r="J186" s="15"/>
      <c r="K186" s="15"/>
      <c r="L186" s="16"/>
      <c r="N186" s="23" t="s">
        <v>121</v>
      </c>
    </row>
    <row r="187" spans="1:14" x14ac:dyDescent="0.25">
      <c r="A187" s="33" t="s">
        <v>109</v>
      </c>
      <c r="B187" s="15"/>
      <c r="C187" s="16">
        <v>19141</v>
      </c>
      <c r="D187" s="16">
        <v>43</v>
      </c>
      <c r="E187" s="16">
        <v>12650</v>
      </c>
      <c r="F187" s="16">
        <v>0</v>
      </c>
      <c r="G187" s="16">
        <v>508</v>
      </c>
      <c r="H187" s="16">
        <v>6260</v>
      </c>
      <c r="I187" s="16">
        <v>6928</v>
      </c>
      <c r="J187" s="15"/>
      <c r="K187" s="15"/>
      <c r="L187" s="16"/>
      <c r="N187" s="23" t="s">
        <v>122</v>
      </c>
    </row>
    <row r="188" spans="1:14" x14ac:dyDescent="0.25">
      <c r="A188" s="33" t="s">
        <v>110</v>
      </c>
      <c r="B188" s="15"/>
      <c r="C188" s="16">
        <v>11122</v>
      </c>
      <c r="D188" s="16">
        <v>11</v>
      </c>
      <c r="E188" s="16">
        <v>7303</v>
      </c>
      <c r="F188" s="16">
        <v>0</v>
      </c>
      <c r="G188" s="16">
        <v>401</v>
      </c>
      <c r="H188" s="16">
        <v>5430</v>
      </c>
      <c r="I188" s="16">
        <v>6527</v>
      </c>
      <c r="J188" s="15"/>
      <c r="K188" s="15"/>
      <c r="L188" s="16"/>
      <c r="N188" s="23" t="s">
        <v>123</v>
      </c>
    </row>
    <row r="189" spans="1:14" x14ac:dyDescent="0.25">
      <c r="A189" s="33" t="s">
        <v>111</v>
      </c>
      <c r="B189" s="15"/>
      <c r="C189" s="16">
        <v>5293</v>
      </c>
      <c r="D189" s="16">
        <v>30</v>
      </c>
      <c r="E189" s="16">
        <v>700</v>
      </c>
      <c r="F189" s="16">
        <v>0</v>
      </c>
      <c r="G189" s="16">
        <v>1480</v>
      </c>
      <c r="H189" s="16">
        <v>6207</v>
      </c>
      <c r="I189" s="16">
        <v>5047</v>
      </c>
      <c r="J189" s="15"/>
      <c r="K189" s="15"/>
      <c r="L189" s="16"/>
      <c r="N189" s="23" t="s">
        <v>124</v>
      </c>
    </row>
    <row r="190" spans="1:14" x14ac:dyDescent="0.25">
      <c r="A190" s="33" t="s">
        <v>112</v>
      </c>
      <c r="B190" s="15"/>
      <c r="C190" s="16">
        <v>5490</v>
      </c>
      <c r="D190" s="16">
        <v>1793</v>
      </c>
      <c r="E190" s="16">
        <v>39</v>
      </c>
      <c r="F190" s="16">
        <v>0</v>
      </c>
      <c r="G190" s="16">
        <v>-1562</v>
      </c>
      <c r="H190" s="16">
        <v>5872</v>
      </c>
      <c r="I190" s="16">
        <v>6609</v>
      </c>
      <c r="J190" s="15"/>
      <c r="K190" s="15"/>
      <c r="L190" s="16"/>
      <c r="N190" s="23" t="s">
        <v>125</v>
      </c>
    </row>
    <row r="191" spans="1:14" ht="13.8" thickBot="1" x14ac:dyDescent="0.3">
      <c r="A191" s="41" t="s">
        <v>113</v>
      </c>
      <c r="C191" s="42">
        <v>8193</v>
      </c>
      <c r="D191" s="42">
        <v>37</v>
      </c>
      <c r="E191" s="42">
        <v>32</v>
      </c>
      <c r="F191" s="42">
        <v>0</v>
      </c>
      <c r="G191" s="42">
        <v>-1315</v>
      </c>
      <c r="H191" s="42">
        <v>5604</v>
      </c>
      <c r="I191" s="42">
        <v>7924</v>
      </c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6414</v>
      </c>
      <c r="D193" s="16">
        <v>21</v>
      </c>
      <c r="E193" s="16">
        <v>2274</v>
      </c>
      <c r="F193" s="16">
        <v>0</v>
      </c>
      <c r="G193" s="16">
        <v>1689</v>
      </c>
      <c r="H193" s="16">
        <v>5911</v>
      </c>
      <c r="I193" s="16">
        <v>6235</v>
      </c>
      <c r="J193" s="15"/>
      <c r="K193" s="15"/>
      <c r="L193" s="16"/>
      <c r="N193" s="23" t="s">
        <v>115</v>
      </c>
    </row>
    <row r="194" spans="1:14" x14ac:dyDescent="0.25">
      <c r="A194" s="33" t="s">
        <v>103</v>
      </c>
      <c r="B194" s="15"/>
      <c r="C194" s="16">
        <v>7444</v>
      </c>
      <c r="D194" s="16">
        <v>14</v>
      </c>
      <c r="E194" s="16">
        <v>1463</v>
      </c>
      <c r="F194" s="16">
        <v>0</v>
      </c>
      <c r="G194" s="16">
        <v>-751</v>
      </c>
      <c r="H194" s="16">
        <v>5405</v>
      </c>
      <c r="I194" s="16">
        <v>6986</v>
      </c>
      <c r="J194" s="15"/>
      <c r="K194" s="15"/>
      <c r="L194" s="16"/>
      <c r="N194" s="23" t="s">
        <v>116</v>
      </c>
    </row>
    <row r="195" spans="1:14" x14ac:dyDescent="0.25">
      <c r="A195" s="33" t="s">
        <v>104</v>
      </c>
      <c r="B195" s="15"/>
      <c r="C195" s="16">
        <v>14248</v>
      </c>
      <c r="D195" s="16">
        <v>20</v>
      </c>
      <c r="E195" s="16">
        <v>9769</v>
      </c>
      <c r="F195" s="16">
        <v>0</v>
      </c>
      <c r="G195" s="16">
        <v>-69</v>
      </c>
      <c r="H195" s="16">
        <v>5379</v>
      </c>
      <c r="I195" s="16">
        <v>7055</v>
      </c>
      <c r="J195" s="15"/>
      <c r="K195" s="15"/>
      <c r="L195" s="16"/>
      <c r="N195" s="23" t="s">
        <v>117</v>
      </c>
    </row>
    <row r="196" spans="1:14" x14ac:dyDescent="0.25">
      <c r="A196" s="33" t="s">
        <v>105</v>
      </c>
      <c r="B196" s="15"/>
      <c r="C196" s="16">
        <v>16734</v>
      </c>
      <c r="D196" s="16">
        <v>548</v>
      </c>
      <c r="E196" s="16">
        <v>10287</v>
      </c>
      <c r="F196" s="16">
        <v>0</v>
      </c>
      <c r="G196" s="16">
        <v>-375</v>
      </c>
      <c r="H196" s="16">
        <v>5546</v>
      </c>
      <c r="I196" s="16">
        <v>7430</v>
      </c>
      <c r="J196" s="15"/>
      <c r="K196" s="15"/>
      <c r="L196" s="16"/>
      <c r="N196" s="23" t="s">
        <v>118</v>
      </c>
    </row>
    <row r="197" spans="1:14" x14ac:dyDescent="0.25">
      <c r="A197" s="33" t="s">
        <v>106</v>
      </c>
      <c r="B197" s="15"/>
      <c r="C197" s="16">
        <v>20984</v>
      </c>
      <c r="D197" s="16">
        <v>26</v>
      </c>
      <c r="E197" s="16">
        <v>15803</v>
      </c>
      <c r="F197" s="16">
        <v>0</v>
      </c>
      <c r="G197" s="16">
        <v>551</v>
      </c>
      <c r="H197" s="16">
        <v>5954</v>
      </c>
      <c r="I197" s="16">
        <v>6879</v>
      </c>
      <c r="J197" s="15"/>
      <c r="K197" s="15"/>
      <c r="L197" s="16"/>
      <c r="N197" s="23" t="s">
        <v>119</v>
      </c>
    </row>
    <row r="198" spans="1:14" x14ac:dyDescent="0.25">
      <c r="A198" s="33" t="s">
        <v>107</v>
      </c>
      <c r="B198" s="15"/>
      <c r="C198" s="16">
        <v>19558</v>
      </c>
      <c r="D198" s="16">
        <v>18</v>
      </c>
      <c r="E198" s="16">
        <v>13582</v>
      </c>
      <c r="F198" s="16">
        <v>0</v>
      </c>
      <c r="G198" s="16">
        <v>-543</v>
      </c>
      <c r="H198" s="16">
        <v>5651</v>
      </c>
      <c r="I198" s="16">
        <v>7422</v>
      </c>
      <c r="J198" s="15"/>
      <c r="K198" s="15"/>
      <c r="L198" s="16"/>
      <c r="N198" s="23" t="s">
        <v>120</v>
      </c>
    </row>
    <row r="199" spans="1:14" x14ac:dyDescent="0.25">
      <c r="A199" s="33" t="s">
        <v>108</v>
      </c>
      <c r="B199" s="15"/>
      <c r="C199" s="16">
        <v>20480</v>
      </c>
      <c r="D199" s="16">
        <v>0</v>
      </c>
      <c r="E199" s="16">
        <v>13236</v>
      </c>
      <c r="F199" s="16">
        <v>0</v>
      </c>
      <c r="G199" s="16">
        <v>-1264</v>
      </c>
      <c r="H199" s="16">
        <v>5059</v>
      </c>
      <c r="I199" s="16">
        <v>8686</v>
      </c>
      <c r="J199" s="15"/>
      <c r="K199" s="15"/>
      <c r="L199" s="16"/>
      <c r="N199" s="23" t="s">
        <v>121</v>
      </c>
    </row>
    <row r="200" spans="1:14" x14ac:dyDescent="0.25">
      <c r="A200" s="33" t="s">
        <v>109</v>
      </c>
      <c r="B200" s="15"/>
      <c r="C200" s="16">
        <v>22719</v>
      </c>
      <c r="D200" s="16">
        <v>20</v>
      </c>
      <c r="E200" s="16">
        <v>15545</v>
      </c>
      <c r="F200" s="16">
        <v>0</v>
      </c>
      <c r="G200" s="16">
        <v>-1551</v>
      </c>
      <c r="H200" s="16">
        <v>5784</v>
      </c>
      <c r="I200" s="16">
        <v>10237</v>
      </c>
      <c r="J200" s="15"/>
      <c r="K200" s="15"/>
      <c r="L200" s="16"/>
      <c r="N200" s="23" t="s">
        <v>122</v>
      </c>
    </row>
    <row r="201" spans="1:14" x14ac:dyDescent="0.25">
      <c r="A201" s="33" t="s">
        <v>110</v>
      </c>
      <c r="B201" s="15"/>
      <c r="C201" s="16">
        <v>9886</v>
      </c>
      <c r="D201" s="16">
        <v>0</v>
      </c>
      <c r="E201" s="16">
        <v>8467</v>
      </c>
      <c r="F201" s="16">
        <v>0</v>
      </c>
      <c r="G201" s="16">
        <v>4910</v>
      </c>
      <c r="H201" s="16">
        <v>6463</v>
      </c>
      <c r="I201" s="16">
        <v>5327</v>
      </c>
      <c r="J201" s="15"/>
      <c r="K201" s="15"/>
      <c r="L201" s="16"/>
      <c r="N201" s="23" t="s">
        <v>123</v>
      </c>
    </row>
    <row r="202" spans="1:14" x14ac:dyDescent="0.25">
      <c r="A202" s="33" t="s">
        <v>111</v>
      </c>
      <c r="B202" s="15"/>
      <c r="C202" s="16">
        <v>5145</v>
      </c>
      <c r="D202" s="16">
        <v>1575</v>
      </c>
      <c r="E202" s="16">
        <v>55</v>
      </c>
      <c r="F202" s="16">
        <v>0</v>
      </c>
      <c r="G202" s="16">
        <v>-1485</v>
      </c>
      <c r="H202" s="16">
        <v>6939</v>
      </c>
      <c r="I202" s="16">
        <v>6812</v>
      </c>
      <c r="J202" s="15"/>
      <c r="K202" s="15"/>
      <c r="L202" s="16"/>
      <c r="N202" s="23" t="s">
        <v>124</v>
      </c>
    </row>
    <row r="203" spans="1:14" x14ac:dyDescent="0.25">
      <c r="A203" s="33" t="s">
        <v>112</v>
      </c>
      <c r="B203" s="15"/>
      <c r="C203" s="16">
        <v>11805</v>
      </c>
      <c r="D203" s="16">
        <v>0</v>
      </c>
      <c r="E203" s="16">
        <v>5345</v>
      </c>
      <c r="F203" s="16">
        <v>0</v>
      </c>
      <c r="G203" s="16">
        <v>-1348</v>
      </c>
      <c r="H203" s="16">
        <v>5225</v>
      </c>
      <c r="I203" s="16">
        <v>8160</v>
      </c>
      <c r="J203" s="15"/>
      <c r="K203" s="15"/>
      <c r="L203" s="16"/>
      <c r="N203" s="23" t="s">
        <v>125</v>
      </c>
    </row>
    <row r="204" spans="1:14" ht="13.8" thickBot="1" x14ac:dyDescent="0.3">
      <c r="A204" s="41" t="s">
        <v>113</v>
      </c>
      <c r="C204" s="42">
        <v>12708</v>
      </c>
      <c r="D204" s="42">
        <v>0</v>
      </c>
      <c r="E204" s="42">
        <v>8062</v>
      </c>
      <c r="F204" s="42">
        <v>0</v>
      </c>
      <c r="G204" s="42">
        <v>674</v>
      </c>
      <c r="H204" s="42">
        <v>5712</v>
      </c>
      <c r="I204" s="42">
        <v>7486</v>
      </c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12471</v>
      </c>
      <c r="D206" s="16">
        <v>0</v>
      </c>
      <c r="E206" s="16">
        <v>5864</v>
      </c>
      <c r="F206" s="16">
        <v>0</v>
      </c>
      <c r="G206" s="16">
        <v>-1242</v>
      </c>
      <c r="H206" s="16">
        <v>5485</v>
      </c>
      <c r="I206" s="16">
        <v>8728</v>
      </c>
      <c r="J206" s="15"/>
      <c r="K206" s="15"/>
      <c r="L206" s="16"/>
      <c r="N206" s="23" t="s">
        <v>115</v>
      </c>
    </row>
    <row r="207" spans="1:14" x14ac:dyDescent="0.25">
      <c r="A207" s="33" t="s">
        <v>103</v>
      </c>
      <c r="B207" s="15"/>
      <c r="C207" s="16">
        <v>12157</v>
      </c>
      <c r="D207" s="16">
        <v>0</v>
      </c>
      <c r="E207" s="16">
        <v>7738</v>
      </c>
      <c r="F207" s="16">
        <v>0</v>
      </c>
      <c r="G207" s="16">
        <v>428</v>
      </c>
      <c r="H207" s="16">
        <v>4965</v>
      </c>
      <c r="I207" s="16">
        <v>8300</v>
      </c>
      <c r="J207" s="15"/>
      <c r="K207" s="15"/>
      <c r="L207" s="16"/>
      <c r="N207" s="23" t="s">
        <v>116</v>
      </c>
    </row>
    <row r="208" spans="1:14" x14ac:dyDescent="0.25">
      <c r="A208" s="33" t="s">
        <v>104</v>
      </c>
      <c r="B208" s="15"/>
      <c r="C208" s="16">
        <v>10147</v>
      </c>
      <c r="D208" s="16">
        <v>0</v>
      </c>
      <c r="E208" s="16">
        <v>5837</v>
      </c>
      <c r="F208" s="16">
        <v>0</v>
      </c>
      <c r="G208" s="16">
        <v>1996</v>
      </c>
      <c r="H208" s="16">
        <v>5970</v>
      </c>
      <c r="I208" s="16">
        <v>6304</v>
      </c>
      <c r="J208" s="15"/>
      <c r="K208" s="15"/>
      <c r="L208" s="16"/>
      <c r="N208" s="23" t="s">
        <v>117</v>
      </c>
    </row>
    <row r="209" spans="1:14" x14ac:dyDescent="0.25">
      <c r="A209" s="33" t="s">
        <v>105</v>
      </c>
      <c r="B209" s="15"/>
      <c r="C209" s="16">
        <v>19481</v>
      </c>
      <c r="D209" s="16">
        <v>0</v>
      </c>
      <c r="E209" s="16">
        <v>10599</v>
      </c>
      <c r="F209" s="16">
        <v>0</v>
      </c>
      <c r="G209" s="16">
        <v>-1085</v>
      </c>
      <c r="H209" s="16">
        <v>5872</v>
      </c>
      <c r="I209" s="16">
        <v>7389</v>
      </c>
      <c r="J209" s="15"/>
      <c r="K209" s="15"/>
      <c r="L209" s="16"/>
      <c r="N209" s="23" t="s">
        <v>118</v>
      </c>
    </row>
    <row r="210" spans="1:14" x14ac:dyDescent="0.25">
      <c r="A210" s="33" t="s">
        <v>106</v>
      </c>
      <c r="B210" s="15"/>
      <c r="C210" s="16">
        <v>19882</v>
      </c>
      <c r="D210" s="16">
        <v>0</v>
      </c>
      <c r="E210" s="16">
        <v>14998</v>
      </c>
      <c r="F210" s="16">
        <v>0</v>
      </c>
      <c r="G210" s="16">
        <v>750</v>
      </c>
      <c r="H210" s="16">
        <v>5750</v>
      </c>
      <c r="I210" s="16">
        <v>6639</v>
      </c>
      <c r="J210" s="15"/>
      <c r="K210" s="15"/>
      <c r="L210" s="16"/>
      <c r="N210" s="23" t="s">
        <v>119</v>
      </c>
    </row>
    <row r="211" spans="1:14" x14ac:dyDescent="0.25">
      <c r="A211" s="33" t="s">
        <v>107</v>
      </c>
      <c r="B211" s="15"/>
      <c r="C211" s="16">
        <v>20004</v>
      </c>
      <c r="D211" s="16">
        <v>0</v>
      </c>
      <c r="E211" s="16">
        <v>10552</v>
      </c>
      <c r="F211" s="16">
        <v>0</v>
      </c>
      <c r="G211" s="16">
        <v>265</v>
      </c>
      <c r="H211" s="16">
        <v>6456</v>
      </c>
      <c r="I211" s="16">
        <v>6374</v>
      </c>
      <c r="J211" s="15"/>
      <c r="K211" s="15"/>
      <c r="L211" s="16"/>
      <c r="N211" s="23" t="s">
        <v>120</v>
      </c>
    </row>
    <row r="212" spans="1:14" x14ac:dyDescent="0.25">
      <c r="A212" s="33" t="s">
        <v>108</v>
      </c>
      <c r="B212" s="15"/>
      <c r="C212" s="16">
        <v>22943</v>
      </c>
      <c r="D212" s="16">
        <v>0</v>
      </c>
      <c r="E212" s="16">
        <v>16540</v>
      </c>
      <c r="F212" s="16">
        <v>0</v>
      </c>
      <c r="G212" s="16">
        <v>-1543</v>
      </c>
      <c r="H212" s="16">
        <v>4961</v>
      </c>
      <c r="I212" s="16">
        <v>7917</v>
      </c>
      <c r="J212" s="15"/>
      <c r="K212" s="15"/>
      <c r="L212" s="16"/>
      <c r="N212" s="23" t="s">
        <v>121</v>
      </c>
    </row>
    <row r="213" spans="1:14" x14ac:dyDescent="0.25">
      <c r="A213" s="33" t="s">
        <v>109</v>
      </c>
      <c r="B213" s="15"/>
      <c r="C213" s="16">
        <v>18546</v>
      </c>
      <c r="D213" s="16">
        <v>0</v>
      </c>
      <c r="E213" s="16">
        <v>13330</v>
      </c>
      <c r="F213" s="16">
        <v>0</v>
      </c>
      <c r="G213" s="16">
        <v>2251</v>
      </c>
      <c r="H213" s="16">
        <v>6714</v>
      </c>
      <c r="I213" s="16">
        <v>5666</v>
      </c>
      <c r="J213" s="15"/>
      <c r="K213" s="15"/>
      <c r="L213" s="16"/>
      <c r="N213" s="23" t="s">
        <v>122</v>
      </c>
    </row>
    <row r="214" spans="1:14" x14ac:dyDescent="0.25">
      <c r="A214" s="33" t="s">
        <v>110</v>
      </c>
      <c r="B214" s="15"/>
      <c r="C214" s="16">
        <v>6917</v>
      </c>
      <c r="D214" s="16">
        <v>1759</v>
      </c>
      <c r="E214" s="16">
        <v>3554</v>
      </c>
      <c r="F214" s="16">
        <v>0</v>
      </c>
      <c r="G214" s="16">
        <v>1671</v>
      </c>
      <c r="H214" s="16">
        <v>6539</v>
      </c>
      <c r="I214" s="16">
        <v>3995</v>
      </c>
      <c r="J214" s="15"/>
      <c r="K214" s="15"/>
      <c r="L214" s="16"/>
      <c r="N214" s="23" t="s">
        <v>123</v>
      </c>
    </row>
    <row r="215" spans="1:14" x14ac:dyDescent="0.25">
      <c r="A215" s="33" t="s">
        <v>111</v>
      </c>
      <c r="B215" s="15"/>
      <c r="C215" s="16">
        <v>10444</v>
      </c>
      <c r="D215" s="16">
        <v>0</v>
      </c>
      <c r="E215" s="16">
        <v>1634</v>
      </c>
      <c r="F215" s="16">
        <v>0</v>
      </c>
      <c r="G215" s="16">
        <v>-2294</v>
      </c>
      <c r="H215" s="16">
        <v>5770</v>
      </c>
      <c r="I215" s="16">
        <v>6289</v>
      </c>
      <c r="J215" s="15"/>
      <c r="K215" s="15"/>
      <c r="L215" s="16"/>
      <c r="N215" s="23" t="s">
        <v>124</v>
      </c>
    </row>
    <row r="216" spans="1:14" x14ac:dyDescent="0.25">
      <c r="A216" s="33" t="s">
        <v>112</v>
      </c>
      <c r="B216" s="15"/>
      <c r="C216" s="16">
        <v>4320</v>
      </c>
      <c r="D216" s="16">
        <v>445</v>
      </c>
      <c r="E216" s="16">
        <v>34</v>
      </c>
      <c r="F216" s="16">
        <v>0</v>
      </c>
      <c r="G216" s="16">
        <v>386</v>
      </c>
      <c r="H216" s="16">
        <v>6056</v>
      </c>
      <c r="I216" s="16">
        <v>5903</v>
      </c>
      <c r="J216" s="15"/>
      <c r="K216" s="15"/>
      <c r="L216" s="16"/>
      <c r="N216" s="23" t="s">
        <v>125</v>
      </c>
    </row>
    <row r="217" spans="1:14" ht="13.8" thickBot="1" x14ac:dyDescent="0.3">
      <c r="A217" s="41" t="s">
        <v>113</v>
      </c>
      <c r="C217" s="42">
        <v>6854</v>
      </c>
      <c r="D217" s="42">
        <v>2220</v>
      </c>
      <c r="E217" s="42">
        <v>4406</v>
      </c>
      <c r="F217" s="42">
        <v>0</v>
      </c>
      <c r="G217" s="42">
        <v>1319</v>
      </c>
      <c r="H217" s="42">
        <v>5756</v>
      </c>
      <c r="I217" s="42">
        <v>4584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9713</v>
      </c>
      <c r="D219" s="16">
        <v>0</v>
      </c>
      <c r="E219" s="16">
        <v>2633</v>
      </c>
      <c r="F219" s="16">
        <v>0</v>
      </c>
      <c r="G219" s="16">
        <v>-2751</v>
      </c>
      <c r="H219" s="16">
        <v>5115</v>
      </c>
      <c r="I219" s="16">
        <v>7335</v>
      </c>
      <c r="J219" s="15"/>
      <c r="K219" s="15"/>
      <c r="L219" s="16">
        <v>235.29</v>
      </c>
      <c r="N219" s="23" t="s">
        <v>115</v>
      </c>
    </row>
    <row r="220" spans="1:14" x14ac:dyDescent="0.25">
      <c r="A220" s="33" t="s">
        <v>103</v>
      </c>
      <c r="B220" s="15"/>
      <c r="C220" s="16">
        <v>11926</v>
      </c>
      <c r="D220" s="16">
        <v>0</v>
      </c>
      <c r="E220" s="16">
        <v>6846</v>
      </c>
      <c r="F220" s="16">
        <v>0</v>
      </c>
      <c r="G220" s="16">
        <v>394</v>
      </c>
      <c r="H220" s="16">
        <v>5516</v>
      </c>
      <c r="I220" s="16">
        <v>6941</v>
      </c>
      <c r="J220" s="15"/>
      <c r="K220" s="15"/>
      <c r="L220" s="16">
        <v>253.73599999999999</v>
      </c>
      <c r="N220" s="23" t="s">
        <v>116</v>
      </c>
    </row>
    <row r="221" spans="1:14" x14ac:dyDescent="0.25">
      <c r="A221" s="33" t="s">
        <v>104</v>
      </c>
      <c r="B221" s="15"/>
      <c r="C221" s="16">
        <v>15184</v>
      </c>
      <c r="D221" s="16">
        <v>0</v>
      </c>
      <c r="E221" s="16">
        <v>8006</v>
      </c>
      <c r="F221" s="16">
        <v>0</v>
      </c>
      <c r="G221" s="16">
        <v>-456</v>
      </c>
      <c r="H221" s="16">
        <v>6143</v>
      </c>
      <c r="I221" s="16">
        <v>7397</v>
      </c>
      <c r="J221" s="15"/>
      <c r="K221" s="15"/>
      <c r="L221" s="16">
        <v>282.57799999999997</v>
      </c>
      <c r="N221" s="23" t="s">
        <v>117</v>
      </c>
    </row>
    <row r="222" spans="1:14" x14ac:dyDescent="0.25">
      <c r="A222" s="33" t="s">
        <v>105</v>
      </c>
      <c r="B222" s="15"/>
      <c r="C222" s="16">
        <v>11036</v>
      </c>
      <c r="D222" s="16">
        <v>840</v>
      </c>
      <c r="E222" s="16">
        <v>10679</v>
      </c>
      <c r="F222" s="16">
        <v>0</v>
      </c>
      <c r="G222" s="16">
        <v>2577</v>
      </c>
      <c r="H222" s="16">
        <v>5982</v>
      </c>
      <c r="I222" s="16">
        <v>4820</v>
      </c>
      <c r="J222" s="15"/>
      <c r="K222" s="15"/>
      <c r="L222" s="16">
        <v>275.17200000000003</v>
      </c>
      <c r="N222" s="23" t="s">
        <v>118</v>
      </c>
    </row>
    <row r="223" spans="1:14" x14ac:dyDescent="0.25">
      <c r="A223" s="33" t="s">
        <v>106</v>
      </c>
      <c r="B223" s="15"/>
      <c r="C223" s="16">
        <v>15526</v>
      </c>
      <c r="D223" s="16">
        <v>3226</v>
      </c>
      <c r="E223" s="16">
        <v>11035</v>
      </c>
      <c r="F223" s="16">
        <v>0</v>
      </c>
      <c r="G223" s="16">
        <v>-1516</v>
      </c>
      <c r="H223" s="16">
        <v>5992</v>
      </c>
      <c r="I223" s="16">
        <v>6336</v>
      </c>
      <c r="J223" s="15"/>
      <c r="K223" s="15"/>
      <c r="L223" s="16">
        <v>275.63200000000001</v>
      </c>
      <c r="N223" s="23" t="s">
        <v>119</v>
      </c>
    </row>
    <row r="224" spans="1:14" x14ac:dyDescent="0.25">
      <c r="A224" s="33" t="s">
        <v>107</v>
      </c>
      <c r="B224" s="15"/>
      <c r="C224" s="16">
        <v>21007</v>
      </c>
      <c r="D224" s="16">
        <v>0</v>
      </c>
      <c r="E224" s="16">
        <v>15881</v>
      </c>
      <c r="F224" s="16">
        <v>0</v>
      </c>
      <c r="G224" s="16">
        <v>288</v>
      </c>
      <c r="H224" s="16">
        <v>7244</v>
      </c>
      <c r="I224" s="16">
        <v>6048</v>
      </c>
      <c r="J224" s="15"/>
      <c r="K224" s="15"/>
      <c r="L224" s="16">
        <v>333.22399999999999</v>
      </c>
      <c r="N224" s="23" t="s">
        <v>120</v>
      </c>
    </row>
    <row r="225" spans="1:14" x14ac:dyDescent="0.25">
      <c r="A225" s="33" t="s">
        <v>108</v>
      </c>
      <c r="B225" s="15"/>
      <c r="C225" s="16">
        <v>19651</v>
      </c>
      <c r="D225" s="16">
        <v>0</v>
      </c>
      <c r="E225" s="16">
        <v>14586</v>
      </c>
      <c r="F225" s="16">
        <v>0</v>
      </c>
      <c r="G225" s="16">
        <v>-333</v>
      </c>
      <c r="H225" s="16">
        <v>5120</v>
      </c>
      <c r="I225" s="16">
        <v>6381</v>
      </c>
      <c r="J225" s="15"/>
      <c r="K225" s="15"/>
      <c r="L225" s="16">
        <v>235.52</v>
      </c>
      <c r="N225" s="23" t="s">
        <v>121</v>
      </c>
    </row>
    <row r="226" spans="1:14" x14ac:dyDescent="0.25">
      <c r="A226" s="33" t="s">
        <v>109</v>
      </c>
      <c r="B226" s="15"/>
      <c r="C226" s="16">
        <v>15701</v>
      </c>
      <c r="D226" s="16">
        <v>0</v>
      </c>
      <c r="E226" s="16">
        <v>10805</v>
      </c>
      <c r="F226" s="16">
        <v>0</v>
      </c>
      <c r="G226" s="16">
        <v>-446</v>
      </c>
      <c r="H226" s="16">
        <v>6504</v>
      </c>
      <c r="I226" s="16">
        <v>6827</v>
      </c>
      <c r="J226" s="15"/>
      <c r="K226" s="15"/>
      <c r="L226" s="16">
        <v>299.18400000000003</v>
      </c>
      <c r="N226" s="23" t="s">
        <v>122</v>
      </c>
    </row>
    <row r="227" spans="1:14" x14ac:dyDescent="0.25">
      <c r="A227" s="33" t="s">
        <v>110</v>
      </c>
      <c r="B227" s="15"/>
      <c r="C227" s="16">
        <v>5453</v>
      </c>
      <c r="D227" s="16">
        <v>0</v>
      </c>
      <c r="E227" s="16">
        <v>20</v>
      </c>
      <c r="F227" s="16">
        <v>0</v>
      </c>
      <c r="G227" s="16">
        <v>162</v>
      </c>
      <c r="H227" s="16">
        <v>5762</v>
      </c>
      <c r="I227" s="16">
        <v>6665</v>
      </c>
      <c r="J227" s="15"/>
      <c r="K227" s="15"/>
      <c r="L227" s="16">
        <v>276.87400000000002</v>
      </c>
      <c r="N227" s="23" t="s">
        <v>123</v>
      </c>
    </row>
    <row r="228" spans="1:14" x14ac:dyDescent="0.25">
      <c r="A228" s="33" t="s">
        <v>111</v>
      </c>
      <c r="B228" s="15"/>
      <c r="C228" s="16">
        <v>9531</v>
      </c>
      <c r="D228" s="16">
        <v>0</v>
      </c>
      <c r="E228" s="16">
        <v>4427</v>
      </c>
      <c r="F228" s="16">
        <v>0</v>
      </c>
      <c r="G228" s="16">
        <v>293</v>
      </c>
      <c r="H228" s="16">
        <v>5464</v>
      </c>
      <c r="I228" s="16">
        <v>6372</v>
      </c>
      <c r="J228" s="15"/>
      <c r="K228" s="15"/>
      <c r="L228" s="16">
        <v>251.34399999999999</v>
      </c>
      <c r="N228" s="23" t="s">
        <v>124</v>
      </c>
    </row>
    <row r="229" spans="1:14" x14ac:dyDescent="0.25">
      <c r="A229" s="33" t="s">
        <v>112</v>
      </c>
      <c r="B229" s="15"/>
      <c r="C229" s="16">
        <v>1057</v>
      </c>
      <c r="D229" s="16">
        <v>1158</v>
      </c>
      <c r="E229" s="16">
        <v>20</v>
      </c>
      <c r="F229" s="16">
        <v>0</v>
      </c>
      <c r="G229" s="16">
        <v>2904</v>
      </c>
      <c r="H229" s="16">
        <v>5749</v>
      </c>
      <c r="I229" s="16">
        <v>3468</v>
      </c>
      <c r="J229" s="15"/>
      <c r="K229" s="15"/>
      <c r="L229" s="16">
        <v>264.45400000000001</v>
      </c>
      <c r="N229" s="23" t="s">
        <v>125</v>
      </c>
    </row>
    <row r="230" spans="1:14" ht="13.8" thickBot="1" x14ac:dyDescent="0.3">
      <c r="A230" s="41" t="s">
        <v>113</v>
      </c>
      <c r="C230" s="42">
        <v>9611</v>
      </c>
      <c r="D230" s="42">
        <v>656</v>
      </c>
      <c r="E230" s="42">
        <v>1631</v>
      </c>
      <c r="F230" s="42">
        <v>0</v>
      </c>
      <c r="G230" s="42">
        <v>-2971</v>
      </c>
      <c r="H230" s="42">
        <v>6019</v>
      </c>
      <c r="I230" s="42">
        <v>6439</v>
      </c>
      <c r="J230" s="2"/>
      <c r="K230" s="2"/>
      <c r="L230" s="42">
        <v>276.87400000000002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11550</v>
      </c>
      <c r="D232" s="16">
        <v>0</v>
      </c>
      <c r="E232" s="16">
        <v>5297</v>
      </c>
      <c r="F232" s="16">
        <v>0</v>
      </c>
      <c r="G232" s="16">
        <v>535</v>
      </c>
      <c r="H232" s="16">
        <v>5825</v>
      </c>
      <c r="I232" s="16">
        <v>5904</v>
      </c>
      <c r="J232" s="15"/>
      <c r="K232" s="15"/>
      <c r="L232" s="16">
        <v>267.95</v>
      </c>
      <c r="N232" s="23" t="s">
        <v>115</v>
      </c>
    </row>
    <row r="233" spans="1:14" x14ac:dyDescent="0.25">
      <c r="A233" s="33" t="s">
        <v>103</v>
      </c>
      <c r="B233" s="15"/>
      <c r="C233" s="16">
        <v>11969</v>
      </c>
      <c r="D233" s="16">
        <v>0</v>
      </c>
      <c r="E233" s="16">
        <v>7106</v>
      </c>
      <c r="F233" s="16">
        <v>0</v>
      </c>
      <c r="G233" s="16">
        <v>1036</v>
      </c>
      <c r="H233" s="16">
        <v>5302</v>
      </c>
      <c r="I233" s="16">
        <v>4868</v>
      </c>
      <c r="J233" s="15"/>
      <c r="K233" s="15"/>
      <c r="L233" s="16">
        <v>243.892</v>
      </c>
      <c r="N233" s="23" t="s">
        <v>116</v>
      </c>
    </row>
    <row r="234" spans="1:14" x14ac:dyDescent="0.25">
      <c r="A234" s="33" t="s">
        <v>104</v>
      </c>
      <c r="B234" s="15"/>
      <c r="C234" s="16">
        <v>9797</v>
      </c>
      <c r="D234" s="16">
        <v>666</v>
      </c>
      <c r="E234" s="16">
        <v>3274</v>
      </c>
      <c r="F234" s="16">
        <v>0</v>
      </c>
      <c r="G234" s="16">
        <v>-1676</v>
      </c>
      <c r="H234" s="16">
        <v>6337</v>
      </c>
      <c r="I234" s="16">
        <v>6544</v>
      </c>
      <c r="J234" s="15"/>
      <c r="K234" s="15"/>
      <c r="L234" s="16">
        <v>291.50200000000001</v>
      </c>
      <c r="N234" s="23" t="s">
        <v>117</v>
      </c>
    </row>
    <row r="235" spans="1:14" x14ac:dyDescent="0.25">
      <c r="A235" s="33" t="s">
        <v>105</v>
      </c>
      <c r="B235" s="15"/>
      <c r="C235" s="16">
        <v>15970</v>
      </c>
      <c r="D235" s="16">
        <v>0</v>
      </c>
      <c r="E235" s="16">
        <v>9761</v>
      </c>
      <c r="F235" s="16">
        <v>0</v>
      </c>
      <c r="G235" s="16">
        <v>-818</v>
      </c>
      <c r="H235" s="16">
        <v>5412</v>
      </c>
      <c r="I235" s="16">
        <v>7362</v>
      </c>
      <c r="J235" s="15"/>
      <c r="K235" s="15"/>
      <c r="L235" s="16">
        <v>248.952</v>
      </c>
      <c r="N235" s="23" t="s">
        <v>118</v>
      </c>
    </row>
    <row r="236" spans="1:14" x14ac:dyDescent="0.25">
      <c r="A236" s="33" t="s">
        <v>106</v>
      </c>
      <c r="B236" s="15"/>
      <c r="C236" s="16">
        <v>22461</v>
      </c>
      <c r="D236" s="16">
        <v>0</v>
      </c>
      <c r="E236" s="16">
        <v>14870</v>
      </c>
      <c r="F236" s="16">
        <v>0</v>
      </c>
      <c r="G236" s="16">
        <v>-943</v>
      </c>
      <c r="H236" s="16">
        <v>6337</v>
      </c>
      <c r="I236" s="16">
        <v>8305</v>
      </c>
      <c r="J236" s="15"/>
      <c r="K236" s="15"/>
      <c r="L236" s="16">
        <v>291.50200000000001</v>
      </c>
      <c r="N236" s="23" t="s">
        <v>119</v>
      </c>
    </row>
    <row r="237" spans="1:14" x14ac:dyDescent="0.25">
      <c r="A237" s="33" t="s">
        <v>107</v>
      </c>
      <c r="B237" s="15"/>
      <c r="C237" s="16">
        <v>9371</v>
      </c>
      <c r="D237" s="16">
        <v>2761</v>
      </c>
      <c r="E237" s="16">
        <v>9877</v>
      </c>
      <c r="F237" s="16">
        <v>0</v>
      </c>
      <c r="G237" s="16">
        <v>2761</v>
      </c>
      <c r="H237" s="16">
        <v>5515</v>
      </c>
      <c r="I237" s="16">
        <v>5544</v>
      </c>
      <c r="J237" s="15"/>
      <c r="K237" s="15"/>
      <c r="L237" s="16">
        <v>253.69</v>
      </c>
      <c r="N237" s="23" t="s">
        <v>120</v>
      </c>
    </row>
    <row r="238" spans="1:14" x14ac:dyDescent="0.25">
      <c r="A238" s="33" t="s">
        <v>108</v>
      </c>
      <c r="B238" s="15"/>
      <c r="C238" s="16">
        <v>18473</v>
      </c>
      <c r="D238" s="16">
        <v>0</v>
      </c>
      <c r="E238" s="16">
        <v>11524</v>
      </c>
      <c r="F238" s="16">
        <v>0</v>
      </c>
      <c r="G238" s="16">
        <v>-3081</v>
      </c>
      <c r="H238" s="16">
        <v>3616</v>
      </c>
      <c r="I238" s="16">
        <v>8625</v>
      </c>
      <c r="J238" s="15"/>
      <c r="K238" s="15"/>
      <c r="L238" s="16">
        <v>166.33600000000001</v>
      </c>
      <c r="N238" s="23" t="s">
        <v>121</v>
      </c>
    </row>
    <row r="239" spans="1:14" x14ac:dyDescent="0.25">
      <c r="A239" s="33" t="s">
        <v>109</v>
      </c>
      <c r="B239" s="15"/>
      <c r="C239" s="16">
        <v>18223</v>
      </c>
      <c r="D239" s="16">
        <v>0</v>
      </c>
      <c r="E239" s="16">
        <v>13506</v>
      </c>
      <c r="F239" s="16">
        <v>0</v>
      </c>
      <c r="G239" s="16">
        <v>1800</v>
      </c>
      <c r="H239" s="16">
        <v>6734</v>
      </c>
      <c r="I239" s="16">
        <v>6825</v>
      </c>
      <c r="J239" s="15"/>
      <c r="K239" s="15"/>
      <c r="L239" s="16">
        <v>309.76400000000001</v>
      </c>
      <c r="N239" s="23" t="s">
        <v>122</v>
      </c>
    </row>
    <row r="240" spans="1:14" x14ac:dyDescent="0.25">
      <c r="A240" s="33" t="s">
        <v>110</v>
      </c>
      <c r="B240" s="15"/>
      <c r="C240" s="16">
        <v>8970</v>
      </c>
      <c r="D240" s="16">
        <v>775</v>
      </c>
      <c r="E240" s="16">
        <v>3166</v>
      </c>
      <c r="F240" s="16">
        <v>0</v>
      </c>
      <c r="G240" s="16">
        <v>2201</v>
      </c>
      <c r="H240" s="16">
        <v>8839</v>
      </c>
      <c r="I240" s="16">
        <v>4624</v>
      </c>
      <c r="J240" s="15"/>
      <c r="K240" s="15"/>
      <c r="L240" s="16">
        <v>406.59399999999999</v>
      </c>
      <c r="N240" s="23" t="s">
        <v>123</v>
      </c>
    </row>
    <row r="241" spans="1:14" x14ac:dyDescent="0.25">
      <c r="A241" s="33" t="s">
        <v>111</v>
      </c>
      <c r="B241" s="15"/>
      <c r="C241" s="16">
        <v>14045</v>
      </c>
      <c r="D241" s="16">
        <v>0</v>
      </c>
      <c r="E241" s="16">
        <v>8828</v>
      </c>
      <c r="F241" s="16">
        <v>0</v>
      </c>
      <c r="G241" s="16">
        <v>-1353</v>
      </c>
      <c r="H241" s="16">
        <v>5434</v>
      </c>
      <c r="I241" s="16">
        <v>5977</v>
      </c>
      <c r="J241" s="15"/>
      <c r="K241" s="15"/>
      <c r="L241" s="16">
        <v>249.964</v>
      </c>
      <c r="N241" s="23" t="s">
        <v>124</v>
      </c>
    </row>
    <row r="242" spans="1:14" x14ac:dyDescent="0.25">
      <c r="A242" s="33" t="s">
        <v>112</v>
      </c>
      <c r="B242" s="15"/>
      <c r="C242" s="16">
        <v>13478</v>
      </c>
      <c r="D242" s="16">
        <v>0</v>
      </c>
      <c r="E242" s="16">
        <v>7238</v>
      </c>
      <c r="F242" s="16">
        <v>0</v>
      </c>
      <c r="G242" s="16">
        <v>-1986</v>
      </c>
      <c r="H242" s="16">
        <v>6414</v>
      </c>
      <c r="I242" s="16">
        <v>7963</v>
      </c>
      <c r="J242" s="15"/>
      <c r="K242" s="15"/>
      <c r="L242" s="16">
        <v>295.04399999999998</v>
      </c>
      <c r="N242" s="23" t="s">
        <v>125</v>
      </c>
    </row>
    <row r="243" spans="1:14" ht="13.8" thickBot="1" x14ac:dyDescent="0.3">
      <c r="A243" s="41" t="s">
        <v>113</v>
      </c>
      <c r="C243" s="42">
        <v>12003</v>
      </c>
      <c r="D243" s="42">
        <v>0</v>
      </c>
      <c r="E243" s="42">
        <v>7161</v>
      </c>
      <c r="F243" s="42">
        <v>0</v>
      </c>
      <c r="G243" s="42">
        <v>912</v>
      </c>
      <c r="H243" s="42">
        <v>5890</v>
      </c>
      <c r="I243" s="42">
        <v>7051</v>
      </c>
      <c r="J243" s="2"/>
      <c r="K243" s="2"/>
      <c r="L243" s="42">
        <v>270.94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16120</v>
      </c>
      <c r="D245" s="16">
        <v>0</v>
      </c>
      <c r="E245" s="16">
        <v>12769</v>
      </c>
      <c r="F245" s="16">
        <v>0</v>
      </c>
      <c r="G245" s="16">
        <v>790</v>
      </c>
      <c r="H245" s="16">
        <v>4272</v>
      </c>
      <c r="I245" s="16">
        <v>6261</v>
      </c>
      <c r="J245" s="15"/>
      <c r="K245" s="15"/>
      <c r="L245" s="16">
        <v>196.512</v>
      </c>
      <c r="N245" s="23" t="s">
        <v>115</v>
      </c>
    </row>
    <row r="246" spans="1:14" x14ac:dyDescent="0.25">
      <c r="A246" s="33" t="s">
        <v>103</v>
      </c>
      <c r="B246" s="15"/>
      <c r="C246" s="16">
        <v>13705</v>
      </c>
      <c r="D246" s="16">
        <v>0</v>
      </c>
      <c r="E246" s="16">
        <v>8559</v>
      </c>
      <c r="F246" s="16">
        <v>0</v>
      </c>
      <c r="G246" s="16">
        <v>-344</v>
      </c>
      <c r="H246" s="16">
        <v>4841</v>
      </c>
      <c r="I246" s="16">
        <v>6605</v>
      </c>
      <c r="J246" s="15"/>
      <c r="K246" s="15"/>
      <c r="L246" s="16">
        <v>222.68600000000001</v>
      </c>
      <c r="N246" s="23" t="s">
        <v>116</v>
      </c>
    </row>
    <row r="247" spans="1:14" x14ac:dyDescent="0.25">
      <c r="A247" s="33" t="s">
        <v>104</v>
      </c>
      <c r="B247" s="15"/>
      <c r="C247" s="16">
        <v>13551</v>
      </c>
      <c r="D247" s="16">
        <v>0</v>
      </c>
      <c r="E247" s="16">
        <v>8381</v>
      </c>
      <c r="F247" s="16">
        <v>0</v>
      </c>
      <c r="G247" s="16">
        <v>425</v>
      </c>
      <c r="H247" s="16">
        <v>5669</v>
      </c>
      <c r="I247" s="16">
        <v>6180</v>
      </c>
      <c r="J247" s="15"/>
      <c r="K247" s="15"/>
      <c r="L247" s="16">
        <v>260.774</v>
      </c>
      <c r="N247" s="23" t="s">
        <v>117</v>
      </c>
    </row>
    <row r="248" spans="1:14" x14ac:dyDescent="0.25">
      <c r="A248" s="33" t="s">
        <v>105</v>
      </c>
      <c r="B248" s="15"/>
      <c r="C248" s="16">
        <v>17045</v>
      </c>
      <c r="D248" s="16">
        <v>1796</v>
      </c>
      <c r="E248" s="16">
        <v>12500</v>
      </c>
      <c r="F248" s="16">
        <v>0</v>
      </c>
      <c r="G248" s="16">
        <v>-570</v>
      </c>
      <c r="H248" s="16">
        <v>5148</v>
      </c>
      <c r="I248" s="16">
        <v>6750</v>
      </c>
      <c r="J248" s="15"/>
      <c r="K248" s="15"/>
      <c r="L248" s="16">
        <v>236.80799999999999</v>
      </c>
      <c r="N248" s="23" t="s">
        <v>118</v>
      </c>
    </row>
    <row r="249" spans="1:14" x14ac:dyDescent="0.25">
      <c r="A249" s="33" t="s">
        <v>106</v>
      </c>
      <c r="B249" s="15"/>
      <c r="C249" s="16">
        <v>18410</v>
      </c>
      <c r="D249" s="16">
        <v>0</v>
      </c>
      <c r="E249" s="16">
        <v>13428</v>
      </c>
      <c r="F249" s="16">
        <v>0</v>
      </c>
      <c r="G249" s="16">
        <v>185</v>
      </c>
      <c r="H249" s="16">
        <v>5972</v>
      </c>
      <c r="I249" s="16">
        <v>6565</v>
      </c>
      <c r="J249" s="15"/>
      <c r="K249" s="15"/>
      <c r="L249" s="16">
        <v>274.71199999999999</v>
      </c>
      <c r="N249" s="23" t="s">
        <v>119</v>
      </c>
    </row>
    <row r="250" spans="1:14" x14ac:dyDescent="0.25">
      <c r="A250" s="33" t="s">
        <v>107</v>
      </c>
      <c r="B250" s="15"/>
      <c r="C250" s="16">
        <v>17317</v>
      </c>
      <c r="D250" s="16">
        <v>739</v>
      </c>
      <c r="E250" s="16">
        <v>13264</v>
      </c>
      <c r="F250" s="16">
        <v>0</v>
      </c>
      <c r="G250" s="16">
        <v>272</v>
      </c>
      <c r="H250" s="16">
        <v>5678</v>
      </c>
      <c r="I250" s="16">
        <v>6293</v>
      </c>
      <c r="J250" s="15"/>
      <c r="K250" s="15"/>
      <c r="L250" s="16">
        <v>261.18799999999999</v>
      </c>
      <c r="N250" s="23" t="s">
        <v>120</v>
      </c>
    </row>
    <row r="251" spans="1:14" x14ac:dyDescent="0.25">
      <c r="A251" s="33" t="s">
        <v>108</v>
      </c>
      <c r="B251" s="15"/>
      <c r="C251" s="16">
        <v>16984</v>
      </c>
      <c r="D251" s="16">
        <v>716</v>
      </c>
      <c r="E251" s="16">
        <v>12628</v>
      </c>
      <c r="F251" s="16">
        <v>0</v>
      </c>
      <c r="G251" s="16">
        <v>-257</v>
      </c>
      <c r="H251" s="16">
        <v>5021</v>
      </c>
      <c r="I251" s="16">
        <v>6550</v>
      </c>
      <c r="J251" s="15"/>
      <c r="K251" s="15"/>
      <c r="L251" s="16">
        <v>230.96600000000001</v>
      </c>
      <c r="N251" s="23" t="s">
        <v>121</v>
      </c>
    </row>
    <row r="252" spans="1:14" x14ac:dyDescent="0.25">
      <c r="A252" s="33" t="s">
        <v>109</v>
      </c>
      <c r="B252" s="15"/>
      <c r="C252" s="16">
        <v>12633</v>
      </c>
      <c r="D252" s="16">
        <v>1010</v>
      </c>
      <c r="E252" s="16">
        <v>8544</v>
      </c>
      <c r="F252" s="16">
        <v>0</v>
      </c>
      <c r="G252" s="16">
        <v>890</v>
      </c>
      <c r="H252" s="16">
        <v>6149</v>
      </c>
      <c r="I252" s="16">
        <v>5660</v>
      </c>
      <c r="J252" s="15"/>
      <c r="K252" s="15"/>
      <c r="L252" s="16">
        <v>282.85399999999998</v>
      </c>
      <c r="N252" s="23" t="s">
        <v>122</v>
      </c>
    </row>
    <row r="253" spans="1:14" x14ac:dyDescent="0.25">
      <c r="A253" s="33" t="s">
        <v>110</v>
      </c>
      <c r="B253" s="15"/>
      <c r="C253" s="16">
        <v>9196</v>
      </c>
      <c r="D253" s="16">
        <v>0</v>
      </c>
      <c r="E253" s="16">
        <v>3919</v>
      </c>
      <c r="F253" s="16">
        <v>0</v>
      </c>
      <c r="G253" s="16">
        <v>-174</v>
      </c>
      <c r="H253" s="16">
        <v>5069</v>
      </c>
      <c r="I253" s="16">
        <v>5834</v>
      </c>
      <c r="J253" s="15"/>
      <c r="K253" s="15"/>
      <c r="L253" s="16">
        <v>233.17400000000001</v>
      </c>
      <c r="N253" s="23" t="s">
        <v>123</v>
      </c>
    </row>
    <row r="254" spans="1:14" x14ac:dyDescent="0.25">
      <c r="A254" s="33" t="s">
        <v>111</v>
      </c>
      <c r="B254" s="15"/>
      <c r="C254" s="16">
        <v>7618</v>
      </c>
      <c r="D254" s="16">
        <v>199</v>
      </c>
      <c r="E254" s="16">
        <v>1813</v>
      </c>
      <c r="F254" s="16">
        <v>0</v>
      </c>
      <c r="G254" s="16">
        <v>-2012</v>
      </c>
      <c r="H254" s="16">
        <v>4131</v>
      </c>
      <c r="I254" s="16">
        <v>7846</v>
      </c>
      <c r="J254" s="15"/>
      <c r="K254" s="15"/>
      <c r="L254" s="16">
        <v>190.02600000000001</v>
      </c>
      <c r="N254" s="23" t="s">
        <v>124</v>
      </c>
    </row>
    <row r="255" spans="1:14" x14ac:dyDescent="0.25">
      <c r="A255" s="33" t="s">
        <v>112</v>
      </c>
      <c r="B255" s="15"/>
      <c r="C255" s="16">
        <v>6565</v>
      </c>
      <c r="D255" s="16">
        <v>1438</v>
      </c>
      <c r="E255" s="16">
        <v>3601</v>
      </c>
      <c r="F255" s="16">
        <v>0</v>
      </c>
      <c r="G255" s="16">
        <v>3166</v>
      </c>
      <c r="H255" s="16">
        <v>8336</v>
      </c>
      <c r="I255" s="16">
        <v>4680</v>
      </c>
      <c r="J255" s="15"/>
      <c r="K255" s="15"/>
      <c r="L255" s="16">
        <v>383.45600000000002</v>
      </c>
      <c r="N255" s="23" t="s">
        <v>125</v>
      </c>
    </row>
    <row r="256" spans="1:14" ht="13.8" thickBot="1" x14ac:dyDescent="0.3">
      <c r="A256" s="41" t="s">
        <v>113</v>
      </c>
      <c r="C256" s="42">
        <v>10065</v>
      </c>
      <c r="D256" s="42">
        <v>162</v>
      </c>
      <c r="E256" s="42">
        <v>3559</v>
      </c>
      <c r="F256" s="42">
        <v>0</v>
      </c>
      <c r="G256" s="42">
        <v>-3012</v>
      </c>
      <c r="H256" s="42">
        <v>4061</v>
      </c>
      <c r="I256" s="42">
        <v>7692</v>
      </c>
      <c r="J256" s="2"/>
      <c r="K256" s="2"/>
      <c r="L256" s="42">
        <v>186.80600000000001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5321</v>
      </c>
      <c r="D258" s="16">
        <v>2849</v>
      </c>
      <c r="E258" s="16">
        <v>3166</v>
      </c>
      <c r="F258" s="16">
        <v>0</v>
      </c>
      <c r="G258" s="16">
        <v>290</v>
      </c>
      <c r="H258" s="16">
        <v>5482</v>
      </c>
      <c r="I258" s="16">
        <v>7402</v>
      </c>
      <c r="J258" s="15"/>
      <c r="K258" s="15"/>
      <c r="L258" s="16">
        <v>252.172</v>
      </c>
      <c r="N258" s="23" t="s">
        <v>115</v>
      </c>
    </row>
    <row r="259" spans="1:15" x14ac:dyDescent="0.25">
      <c r="A259" s="33" t="s">
        <v>103</v>
      </c>
      <c r="B259" s="15"/>
      <c r="C259" s="16">
        <v>6901</v>
      </c>
      <c r="D259" s="16">
        <v>1173</v>
      </c>
      <c r="E259" s="16">
        <v>5224</v>
      </c>
      <c r="F259" s="16">
        <v>0</v>
      </c>
      <c r="G259" s="16">
        <v>1629</v>
      </c>
      <c r="H259" s="16">
        <v>4578</v>
      </c>
      <c r="I259" s="16">
        <v>5773</v>
      </c>
      <c r="J259" s="15"/>
      <c r="K259" s="15"/>
      <c r="L259" s="16">
        <v>210.58799999999999</v>
      </c>
      <c r="N259" s="23" t="s">
        <v>116</v>
      </c>
    </row>
    <row r="260" spans="1:15" x14ac:dyDescent="0.25">
      <c r="A260" s="33" t="s">
        <v>104</v>
      </c>
      <c r="B260" s="15"/>
      <c r="C260" s="16">
        <v>5404</v>
      </c>
      <c r="D260" s="16">
        <v>3004</v>
      </c>
      <c r="E260" s="16">
        <v>2666</v>
      </c>
      <c r="F260" s="16">
        <v>0</v>
      </c>
      <c r="G260" s="16">
        <v>-1120</v>
      </c>
      <c r="H260" s="16">
        <v>4732</v>
      </c>
      <c r="I260" s="16">
        <v>6893</v>
      </c>
      <c r="J260" s="15"/>
      <c r="K260" s="15"/>
      <c r="L260" s="16">
        <v>217.672</v>
      </c>
      <c r="N260" s="23" t="s">
        <v>117</v>
      </c>
    </row>
    <row r="261" spans="1:15" x14ac:dyDescent="0.25">
      <c r="A261" s="33" t="s">
        <v>105</v>
      </c>
      <c r="B261" s="15"/>
      <c r="C261" s="16">
        <v>7358</v>
      </c>
      <c r="D261" s="16">
        <v>3186</v>
      </c>
      <c r="E261" s="16">
        <v>8233</v>
      </c>
      <c r="F261" s="16">
        <v>0</v>
      </c>
      <c r="G261" s="16">
        <v>3074</v>
      </c>
      <c r="H261" s="16">
        <v>4116</v>
      </c>
      <c r="I261" s="16">
        <v>3819</v>
      </c>
      <c r="J261" s="15"/>
      <c r="K261" s="15"/>
      <c r="L261" s="16">
        <v>189.33600000000001</v>
      </c>
      <c r="N261" s="23" t="s">
        <v>118</v>
      </c>
    </row>
    <row r="262" spans="1:15" x14ac:dyDescent="0.25">
      <c r="A262" s="33" t="s">
        <v>106</v>
      </c>
      <c r="B262" s="15"/>
      <c r="C262" s="16">
        <v>14042</v>
      </c>
      <c r="D262" s="16">
        <v>1591</v>
      </c>
      <c r="E262" s="16">
        <v>9226</v>
      </c>
      <c r="F262" s="16">
        <v>0</v>
      </c>
      <c r="G262" s="16">
        <v>-1107</v>
      </c>
      <c r="H262" s="16">
        <v>5297</v>
      </c>
      <c r="I262" s="16">
        <v>4926</v>
      </c>
      <c r="J262" s="15"/>
      <c r="K262" s="15"/>
      <c r="L262" s="16">
        <v>243.66200000000001</v>
      </c>
      <c r="N262" s="23" t="s">
        <v>119</v>
      </c>
    </row>
    <row r="263" spans="1:15" x14ac:dyDescent="0.25">
      <c r="A263" s="33" t="s">
        <v>107</v>
      </c>
      <c r="B263" s="15"/>
      <c r="C263" s="16">
        <v>14276</v>
      </c>
      <c r="D263" s="16">
        <v>1702</v>
      </c>
      <c r="E263" s="16">
        <v>8941</v>
      </c>
      <c r="F263" s="16">
        <v>0</v>
      </c>
      <c r="G263" s="16">
        <v>-1661</v>
      </c>
      <c r="H263" s="16">
        <v>5479</v>
      </c>
      <c r="I263" s="16">
        <v>6587</v>
      </c>
      <c r="J263" s="15"/>
      <c r="K263" s="15"/>
      <c r="L263" s="16">
        <v>252.03399999999999</v>
      </c>
      <c r="N263" s="23" t="s">
        <v>120</v>
      </c>
    </row>
    <row r="264" spans="1:15" x14ac:dyDescent="0.25">
      <c r="A264" s="33" t="s">
        <v>108</v>
      </c>
      <c r="B264" s="15"/>
      <c r="C264" s="16">
        <v>15791</v>
      </c>
      <c r="D264" s="16">
        <v>258</v>
      </c>
      <c r="E264" s="16">
        <v>13462</v>
      </c>
      <c r="F264" s="16">
        <v>0</v>
      </c>
      <c r="G264" s="16">
        <v>2939</v>
      </c>
      <c r="H264" s="16">
        <v>4619</v>
      </c>
      <c r="I264" s="16">
        <v>3648</v>
      </c>
      <c r="J264" s="15"/>
      <c r="K264" s="15"/>
      <c r="L264" s="16">
        <v>212.47399999999999</v>
      </c>
      <c r="N264" s="23" t="s">
        <v>121</v>
      </c>
    </row>
    <row r="265" spans="1:15" x14ac:dyDescent="0.25">
      <c r="A265" s="33" t="s">
        <v>109</v>
      </c>
      <c r="B265" s="15"/>
      <c r="C265" s="16">
        <v>13326</v>
      </c>
      <c r="D265" s="16">
        <v>475</v>
      </c>
      <c r="E265" s="16">
        <v>8593</v>
      </c>
      <c r="F265" s="16">
        <v>0</v>
      </c>
      <c r="G265" s="16">
        <v>-214</v>
      </c>
      <c r="H265" s="16">
        <v>5462</v>
      </c>
      <c r="I265" s="16">
        <v>3862</v>
      </c>
      <c r="J265" s="15"/>
      <c r="K265" s="15"/>
      <c r="L265" s="16">
        <v>251.25200000000001</v>
      </c>
      <c r="N265" s="23" t="s">
        <v>122</v>
      </c>
    </row>
    <row r="266" spans="1:15" x14ac:dyDescent="0.25">
      <c r="A266" s="33" t="s">
        <v>110</v>
      </c>
      <c r="B266" s="15"/>
      <c r="C266" s="16">
        <v>6632</v>
      </c>
      <c r="D266" s="16">
        <v>0</v>
      </c>
      <c r="E266" s="16">
        <v>1526</v>
      </c>
      <c r="F266" s="16">
        <v>0</v>
      </c>
      <c r="G266" s="16">
        <v>236</v>
      </c>
      <c r="H266" s="16">
        <v>5493</v>
      </c>
      <c r="I266" s="16">
        <v>3626</v>
      </c>
      <c r="J266" s="15"/>
      <c r="K266" s="15"/>
      <c r="L266" s="16">
        <v>252.678</v>
      </c>
      <c r="N266" s="23" t="s">
        <v>123</v>
      </c>
    </row>
    <row r="267" spans="1:15" x14ac:dyDescent="0.25">
      <c r="A267" s="33" t="s">
        <v>111</v>
      </c>
      <c r="B267" s="15"/>
      <c r="C267" s="16">
        <v>9851</v>
      </c>
      <c r="D267" s="16">
        <v>0</v>
      </c>
      <c r="E267" s="16">
        <v>3621</v>
      </c>
      <c r="F267" s="16">
        <v>0</v>
      </c>
      <c r="G267" s="16">
        <v>-1042</v>
      </c>
      <c r="H267" s="16">
        <v>5091</v>
      </c>
      <c r="I267" s="16">
        <v>4668</v>
      </c>
      <c r="J267" s="15"/>
      <c r="K267" s="15"/>
      <c r="L267" s="16">
        <v>234.18600000000001</v>
      </c>
      <c r="N267" s="23" t="s">
        <v>124</v>
      </c>
    </row>
    <row r="268" spans="1:15" x14ac:dyDescent="0.25">
      <c r="A268" s="33" t="s">
        <v>112</v>
      </c>
      <c r="B268" s="15"/>
      <c r="C268" s="16">
        <v>9377</v>
      </c>
      <c r="D268" s="16">
        <v>0</v>
      </c>
      <c r="E268" s="16">
        <v>1883</v>
      </c>
      <c r="F268" s="16">
        <v>0</v>
      </c>
      <c r="G268" s="16">
        <v>-3216</v>
      </c>
      <c r="H268" s="16">
        <v>4412</v>
      </c>
      <c r="I268" s="16">
        <v>7884</v>
      </c>
      <c r="J268" s="15"/>
      <c r="K268" s="15"/>
      <c r="L268" s="16">
        <v>202.952</v>
      </c>
      <c r="N268" s="23" t="s">
        <v>125</v>
      </c>
    </row>
    <row r="269" spans="1:15" ht="13.8" thickBot="1" x14ac:dyDescent="0.3">
      <c r="A269" s="41" t="s">
        <v>113</v>
      </c>
      <c r="C269" s="42">
        <v>5926</v>
      </c>
      <c r="D269" s="42">
        <v>0</v>
      </c>
      <c r="E269" s="42">
        <v>2380</v>
      </c>
      <c r="F269" s="42">
        <v>0</v>
      </c>
      <c r="G269" s="42">
        <v>11</v>
      </c>
      <c r="H269" s="42">
        <v>4292</v>
      </c>
      <c r="I269" s="42">
        <v>7873</v>
      </c>
      <c r="J269" s="2"/>
      <c r="K269" s="2"/>
      <c r="L269" s="42">
        <v>197.43199999999999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10800</v>
      </c>
      <c r="D271" s="16">
        <v>0</v>
      </c>
      <c r="E271" s="16">
        <v>7123</v>
      </c>
      <c r="F271" s="16">
        <v>0</v>
      </c>
      <c r="G271" s="16">
        <v>438</v>
      </c>
      <c r="H271" s="16">
        <v>4240</v>
      </c>
      <c r="I271" s="16">
        <v>7435</v>
      </c>
      <c r="J271" s="15"/>
      <c r="K271" s="15"/>
      <c r="L271" s="16">
        <v>195.04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11650</v>
      </c>
      <c r="D272" s="16">
        <v>0</v>
      </c>
      <c r="E272" s="16">
        <v>8813</v>
      </c>
      <c r="F272" s="16">
        <v>0</v>
      </c>
      <c r="G272" s="16">
        <v>1065</v>
      </c>
      <c r="H272" s="16">
        <v>3921</v>
      </c>
      <c r="I272" s="16">
        <v>6370</v>
      </c>
      <c r="J272" s="15"/>
      <c r="K272" s="15"/>
      <c r="L272" s="16">
        <v>180.36600000000001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15037</v>
      </c>
      <c r="D273" s="16">
        <v>0</v>
      </c>
      <c r="E273" s="16">
        <v>9401</v>
      </c>
      <c r="F273" s="16">
        <v>0</v>
      </c>
      <c r="G273" s="16">
        <v>-1596</v>
      </c>
      <c r="H273" s="16">
        <v>4191</v>
      </c>
      <c r="I273" s="16">
        <v>7966</v>
      </c>
      <c r="J273" s="15"/>
      <c r="K273" s="15"/>
      <c r="L273" s="16">
        <v>192.786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14149</v>
      </c>
      <c r="D274" s="16">
        <v>0</v>
      </c>
      <c r="E274" s="16">
        <v>11571</v>
      </c>
      <c r="F274" s="16">
        <v>0</v>
      </c>
      <c r="G274" s="16">
        <v>1859</v>
      </c>
      <c r="H274" s="16">
        <v>4186</v>
      </c>
      <c r="I274" s="16">
        <v>6107</v>
      </c>
      <c r="J274" s="15"/>
      <c r="K274" s="15"/>
      <c r="L274" s="16">
        <v>192.55600000000001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15943</v>
      </c>
      <c r="D275" s="16">
        <v>0</v>
      </c>
      <c r="E275" s="16">
        <v>12341</v>
      </c>
      <c r="F275" s="16">
        <v>0</v>
      </c>
      <c r="G275" s="16">
        <v>244</v>
      </c>
      <c r="H275" s="16">
        <v>4202</v>
      </c>
      <c r="I275" s="16">
        <v>5863</v>
      </c>
      <c r="J275" s="15"/>
      <c r="K275" s="15"/>
      <c r="L275" s="16">
        <v>193.292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11962</v>
      </c>
      <c r="D276" s="16">
        <v>656</v>
      </c>
      <c r="E276" s="16">
        <v>8337</v>
      </c>
      <c r="F276" s="16">
        <v>0</v>
      </c>
      <c r="G276" s="16">
        <v>579</v>
      </c>
      <c r="H276" s="16">
        <v>4923</v>
      </c>
      <c r="I276" s="16">
        <v>5284</v>
      </c>
      <c r="J276" s="15"/>
      <c r="K276" s="15"/>
      <c r="L276" s="16">
        <v>226.458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18182</v>
      </c>
      <c r="D277" s="16">
        <v>0</v>
      </c>
      <c r="E277" s="16">
        <v>11946</v>
      </c>
      <c r="F277" s="16">
        <v>0</v>
      </c>
      <c r="G277" s="16">
        <v>-2191</v>
      </c>
      <c r="H277" s="16">
        <v>3851</v>
      </c>
      <c r="I277" s="16">
        <v>7475</v>
      </c>
      <c r="J277" s="15"/>
      <c r="K277" s="15"/>
      <c r="L277" s="16">
        <v>177.14599999999999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10114</v>
      </c>
      <c r="D278" s="16">
        <v>839</v>
      </c>
      <c r="E278" s="16">
        <v>9712</v>
      </c>
      <c r="F278" s="16">
        <v>0</v>
      </c>
      <c r="G278" s="16">
        <v>3505</v>
      </c>
      <c r="H278" s="16">
        <v>5084</v>
      </c>
      <c r="I278" s="16">
        <v>3970</v>
      </c>
      <c r="J278" s="15"/>
      <c r="K278" s="15"/>
      <c r="L278" s="16">
        <v>233.864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4399</v>
      </c>
      <c r="D279" s="16">
        <v>1639</v>
      </c>
      <c r="E279" s="16">
        <v>705</v>
      </c>
      <c r="F279" s="16">
        <v>0</v>
      </c>
      <c r="G279" s="16">
        <v>-1130</v>
      </c>
      <c r="H279" s="16">
        <v>4174</v>
      </c>
      <c r="I279" s="16">
        <v>5100</v>
      </c>
      <c r="J279" s="15"/>
      <c r="K279" s="15"/>
      <c r="L279" s="16">
        <v>192.00399999999999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4942</v>
      </c>
      <c r="D280" s="16">
        <v>1408</v>
      </c>
      <c r="E280" s="16">
        <v>1401</v>
      </c>
      <c r="F280" s="16">
        <v>0</v>
      </c>
      <c r="G280" s="16">
        <v>-496</v>
      </c>
      <c r="H280" s="16">
        <v>4550</v>
      </c>
      <c r="I280" s="16">
        <v>5596</v>
      </c>
      <c r="J280" s="15"/>
      <c r="K280" s="15"/>
      <c r="L280" s="16">
        <v>209.3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11721</v>
      </c>
      <c r="D281" s="16">
        <v>0</v>
      </c>
      <c r="E281" s="16">
        <v>8381</v>
      </c>
      <c r="F281" s="16">
        <v>0</v>
      </c>
      <c r="G281" s="16">
        <v>476</v>
      </c>
      <c r="H281" s="16">
        <v>3830</v>
      </c>
      <c r="I281" s="16">
        <v>5120</v>
      </c>
      <c r="J281" s="15"/>
      <c r="K281" s="15"/>
      <c r="L281" s="16">
        <v>176.18</v>
      </c>
      <c r="N281" s="23" t="s">
        <v>125</v>
      </c>
      <c r="O281" s="10"/>
    </row>
    <row r="282" spans="1:15" ht="13.8" thickBot="1" x14ac:dyDescent="0.3">
      <c r="A282" s="41" t="s">
        <v>113</v>
      </c>
      <c r="C282" s="42">
        <v>11116</v>
      </c>
      <c r="D282" s="42">
        <v>0</v>
      </c>
      <c r="E282" s="42">
        <v>7403</v>
      </c>
      <c r="F282" s="42">
        <v>0</v>
      </c>
      <c r="G282" s="42">
        <v>123</v>
      </c>
      <c r="H282" s="42">
        <v>3743</v>
      </c>
      <c r="I282" s="42">
        <v>4997</v>
      </c>
      <c r="J282" s="2"/>
      <c r="K282" s="2"/>
      <c r="L282" s="42">
        <v>172.178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11877</v>
      </c>
      <c r="D284" s="16">
        <v>0</v>
      </c>
      <c r="E284" s="16">
        <v>7787</v>
      </c>
      <c r="F284" s="16">
        <v>0</v>
      </c>
      <c r="G284" s="16">
        <v>-520</v>
      </c>
      <c r="H284" s="16">
        <v>4462</v>
      </c>
      <c r="I284" s="16">
        <v>5517</v>
      </c>
      <c r="J284" s="15"/>
      <c r="K284" s="15"/>
      <c r="L284" s="16">
        <v>205.25200000000001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11117</v>
      </c>
      <c r="D285" s="16">
        <v>1775</v>
      </c>
      <c r="E285" s="16">
        <v>9706</v>
      </c>
      <c r="F285" s="16">
        <v>0</v>
      </c>
      <c r="G285" s="16">
        <v>691</v>
      </c>
      <c r="H285" s="16">
        <v>4202</v>
      </c>
      <c r="I285" s="16">
        <v>4826</v>
      </c>
      <c r="J285" s="15"/>
      <c r="K285" s="15"/>
      <c r="L285" s="16">
        <v>193.292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16463</v>
      </c>
      <c r="D286" s="16">
        <v>0</v>
      </c>
      <c r="E286" s="16">
        <v>12535</v>
      </c>
      <c r="F286" s="16">
        <v>0</v>
      </c>
      <c r="G286" s="16">
        <v>327</v>
      </c>
      <c r="H286" s="16">
        <v>4538</v>
      </c>
      <c r="I286" s="16">
        <v>4499</v>
      </c>
      <c r="J286" s="15"/>
      <c r="K286" s="15"/>
      <c r="L286" s="16">
        <v>208.74799999999999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19169</v>
      </c>
      <c r="D287" s="16">
        <v>882</v>
      </c>
      <c r="E287" s="16">
        <v>12393</v>
      </c>
      <c r="F287" s="16">
        <v>0</v>
      </c>
      <c r="G287" s="16">
        <v>-4106</v>
      </c>
      <c r="H287" s="16">
        <v>3669</v>
      </c>
      <c r="I287" s="16">
        <v>8605</v>
      </c>
      <c r="J287" s="15"/>
      <c r="K287" s="15"/>
      <c r="L287" s="16">
        <v>168.774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19285</v>
      </c>
      <c r="D288" s="16">
        <v>0</v>
      </c>
      <c r="E288" s="16">
        <v>17833</v>
      </c>
      <c r="F288" s="16">
        <v>0</v>
      </c>
      <c r="G288" s="16">
        <v>2832</v>
      </c>
      <c r="H288" s="16">
        <v>4450</v>
      </c>
      <c r="I288" s="16">
        <v>5773</v>
      </c>
      <c r="J288" s="15"/>
      <c r="K288" s="15"/>
      <c r="L288" s="16">
        <v>204.7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20427</v>
      </c>
      <c r="D289" s="16">
        <v>0</v>
      </c>
      <c r="E289" s="16">
        <v>16160</v>
      </c>
      <c r="F289" s="16">
        <v>0</v>
      </c>
      <c r="G289" s="16">
        <v>128</v>
      </c>
      <c r="H289" s="16">
        <v>4520</v>
      </c>
      <c r="I289" s="16">
        <v>5645</v>
      </c>
      <c r="J289" s="15"/>
      <c r="K289" s="15"/>
      <c r="L289" s="16">
        <v>207.92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19766</v>
      </c>
      <c r="D290" s="16">
        <v>0</v>
      </c>
      <c r="E290" s="16">
        <v>17156</v>
      </c>
      <c r="F290" s="16">
        <v>0</v>
      </c>
      <c r="G290" s="16">
        <v>702</v>
      </c>
      <c r="H290" s="16">
        <v>3466</v>
      </c>
      <c r="I290" s="16">
        <v>4943</v>
      </c>
      <c r="J290" s="15"/>
      <c r="K290" s="15"/>
      <c r="L290" s="16">
        <v>159.43600000000001</v>
      </c>
      <c r="N290" s="23" t="s">
        <v>121</v>
      </c>
    </row>
    <row r="291" spans="1:15" x14ac:dyDescent="0.25">
      <c r="A291" s="33" t="s">
        <v>122</v>
      </c>
      <c r="C291" s="16">
        <v>14536</v>
      </c>
      <c r="D291" s="16">
        <v>1552</v>
      </c>
      <c r="E291" s="16">
        <v>8831</v>
      </c>
      <c r="F291" s="16">
        <v>0</v>
      </c>
      <c r="G291" s="16">
        <v>-2191</v>
      </c>
      <c r="H291" s="16">
        <v>5353</v>
      </c>
      <c r="I291" s="16">
        <v>7134</v>
      </c>
      <c r="J291" s="15"/>
      <c r="K291" s="15"/>
      <c r="L291" s="16">
        <v>246.238</v>
      </c>
      <c r="N291" s="23" t="s">
        <v>122</v>
      </c>
    </row>
    <row r="292" spans="1:15" x14ac:dyDescent="0.25">
      <c r="A292" s="33" t="s">
        <v>123</v>
      </c>
      <c r="C292" s="16">
        <v>2405</v>
      </c>
      <c r="D292" s="16">
        <v>2258</v>
      </c>
      <c r="E292" s="16">
        <v>63</v>
      </c>
      <c r="F292" s="16">
        <v>0</v>
      </c>
      <c r="G292" s="16">
        <v>-74</v>
      </c>
      <c r="H292" s="16">
        <v>4595</v>
      </c>
      <c r="I292" s="16">
        <v>7208</v>
      </c>
      <c r="J292" s="15"/>
      <c r="K292" s="15"/>
      <c r="L292" s="16">
        <v>211.37</v>
      </c>
      <c r="N292" s="23" t="s">
        <v>123</v>
      </c>
    </row>
    <row r="293" spans="1:15" x14ac:dyDescent="0.25">
      <c r="A293" s="33" t="s">
        <v>131</v>
      </c>
      <c r="C293" s="3">
        <v>1284</v>
      </c>
      <c r="D293" s="3">
        <v>800</v>
      </c>
      <c r="E293" s="3">
        <v>91</v>
      </c>
      <c r="F293" s="3">
        <v>0</v>
      </c>
      <c r="G293" s="3">
        <v>2093</v>
      </c>
      <c r="H293" s="16">
        <v>4077</v>
      </c>
      <c r="I293" s="16">
        <v>5115</v>
      </c>
      <c r="J293" s="15"/>
      <c r="K293" s="15"/>
      <c r="L293" s="16">
        <v>187.542</v>
      </c>
      <c r="N293" s="23" t="s">
        <v>124</v>
      </c>
    </row>
    <row r="294" spans="1:15" x14ac:dyDescent="0.25">
      <c r="A294" s="33" t="s">
        <v>125</v>
      </c>
      <c r="C294" s="3">
        <v>6261</v>
      </c>
      <c r="D294" s="3">
        <v>0</v>
      </c>
      <c r="E294" s="3">
        <v>1655</v>
      </c>
      <c r="F294" s="3">
        <v>0</v>
      </c>
      <c r="G294" s="3">
        <v>82</v>
      </c>
      <c r="H294" s="16">
        <v>4324</v>
      </c>
      <c r="I294" s="16">
        <v>5033</v>
      </c>
      <c r="J294" s="15"/>
      <c r="K294" s="15"/>
      <c r="L294" s="16">
        <v>198.904</v>
      </c>
      <c r="N294" s="23" t="s">
        <v>125</v>
      </c>
    </row>
    <row r="295" spans="1:15" ht="13.8" thickBot="1" x14ac:dyDescent="0.3">
      <c r="A295" s="41" t="s">
        <v>113</v>
      </c>
      <c r="C295" s="42">
        <v>9089</v>
      </c>
      <c r="D295" s="42">
        <v>0</v>
      </c>
      <c r="E295" s="42">
        <v>5093</v>
      </c>
      <c r="F295" s="42">
        <v>0</v>
      </c>
      <c r="G295" s="42">
        <v>778</v>
      </c>
      <c r="H295" s="42">
        <v>4709</v>
      </c>
      <c r="I295" s="42">
        <v>4255</v>
      </c>
      <c r="J295" s="2"/>
      <c r="K295" s="2"/>
      <c r="L295" s="42">
        <v>216.614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9136</v>
      </c>
      <c r="D297" s="3">
        <v>0</v>
      </c>
      <c r="E297" s="3">
        <v>3434</v>
      </c>
      <c r="F297" s="3">
        <v>0</v>
      </c>
      <c r="G297" s="3">
        <v>-1812</v>
      </c>
      <c r="H297" s="16">
        <v>4014</v>
      </c>
      <c r="I297" s="16">
        <v>6067</v>
      </c>
      <c r="J297" s="15"/>
      <c r="K297" s="15"/>
      <c r="L297" s="16">
        <v>184.64400000000001</v>
      </c>
      <c r="N297" s="23" t="s">
        <v>115</v>
      </c>
    </row>
    <row r="298" spans="1:15" x14ac:dyDescent="0.25">
      <c r="A298" s="33" t="s">
        <v>103</v>
      </c>
      <c r="C298" s="3">
        <v>9105</v>
      </c>
      <c r="D298" s="3">
        <v>915</v>
      </c>
      <c r="E298" s="3">
        <v>7283</v>
      </c>
      <c r="F298" s="3">
        <v>0</v>
      </c>
      <c r="G298" s="3">
        <v>705</v>
      </c>
      <c r="H298" s="16">
        <v>3582</v>
      </c>
      <c r="I298" s="16">
        <v>5362</v>
      </c>
      <c r="J298" s="15"/>
      <c r="K298" s="15"/>
      <c r="L298" s="16">
        <v>164.77199999999999</v>
      </c>
      <c r="N298" s="23" t="s">
        <v>116</v>
      </c>
    </row>
    <row r="299" spans="1:15" x14ac:dyDescent="0.25">
      <c r="A299" s="33" t="s">
        <v>104</v>
      </c>
      <c r="C299" s="3">
        <v>6648</v>
      </c>
      <c r="D299" s="3">
        <v>2203</v>
      </c>
      <c r="E299" s="3">
        <v>3963</v>
      </c>
      <c r="F299" s="3">
        <v>0</v>
      </c>
      <c r="G299" s="3">
        <v>-842</v>
      </c>
      <c r="H299" s="16">
        <v>4115</v>
      </c>
      <c r="I299" s="16">
        <v>6204</v>
      </c>
      <c r="J299" s="15"/>
      <c r="K299" s="15"/>
      <c r="L299" s="16">
        <v>189.29</v>
      </c>
      <c r="N299" s="23" t="s">
        <v>117</v>
      </c>
    </row>
    <row r="300" spans="1:15" x14ac:dyDescent="0.25">
      <c r="A300" s="33" t="s">
        <v>105</v>
      </c>
      <c r="C300" s="3">
        <v>9185</v>
      </c>
      <c r="D300" s="3">
        <v>1128</v>
      </c>
      <c r="E300" s="3">
        <v>7017</v>
      </c>
      <c r="F300" s="3">
        <v>0</v>
      </c>
      <c r="G300" s="3">
        <v>-1638</v>
      </c>
      <c r="H300" s="16">
        <v>3508</v>
      </c>
      <c r="I300" s="16">
        <v>7842</v>
      </c>
      <c r="J300" s="15"/>
      <c r="K300" s="15"/>
      <c r="L300" s="16">
        <v>161.36799999999999</v>
      </c>
      <c r="N300" s="23" t="s">
        <v>118</v>
      </c>
    </row>
    <row r="301" spans="1:15" x14ac:dyDescent="0.25">
      <c r="A301" s="33" t="s">
        <v>137</v>
      </c>
      <c r="C301" s="3">
        <v>17571</v>
      </c>
      <c r="D301" s="3">
        <v>0</v>
      </c>
      <c r="E301" s="3">
        <v>14482</v>
      </c>
      <c r="F301" s="3">
        <v>0</v>
      </c>
      <c r="G301" s="3">
        <v>1349</v>
      </c>
      <c r="H301" s="16">
        <v>4445</v>
      </c>
      <c r="I301" s="16">
        <v>6493</v>
      </c>
      <c r="J301" s="15"/>
      <c r="K301" s="15"/>
      <c r="L301" s="16">
        <v>204.47</v>
      </c>
      <c r="N301" s="23" t="s">
        <v>119</v>
      </c>
    </row>
    <row r="302" spans="1:15" x14ac:dyDescent="0.25">
      <c r="A302" s="33" t="s">
        <v>138</v>
      </c>
      <c r="C302" s="3">
        <v>16594</v>
      </c>
      <c r="D302" s="3">
        <v>0</v>
      </c>
      <c r="E302" s="3">
        <v>13786</v>
      </c>
      <c r="F302" s="3">
        <v>0</v>
      </c>
      <c r="G302" s="3">
        <v>1447</v>
      </c>
      <c r="H302" s="16">
        <v>4382</v>
      </c>
      <c r="I302" s="16">
        <v>5046</v>
      </c>
      <c r="J302" s="15"/>
      <c r="K302" s="15"/>
      <c r="L302" s="16">
        <v>201.572</v>
      </c>
      <c r="N302" s="23" t="s">
        <v>120</v>
      </c>
    </row>
    <row r="303" spans="1:15" x14ac:dyDescent="0.25">
      <c r="A303" s="33" t="s">
        <v>129</v>
      </c>
      <c r="C303" s="3">
        <v>16465</v>
      </c>
      <c r="D303" s="3">
        <v>0</v>
      </c>
      <c r="E303" s="3">
        <v>12590</v>
      </c>
      <c r="F303" s="3">
        <v>0</v>
      </c>
      <c r="G303" s="3">
        <v>-492</v>
      </c>
      <c r="H303" s="16">
        <v>3514</v>
      </c>
      <c r="I303" s="16">
        <v>5538</v>
      </c>
      <c r="J303" s="15"/>
      <c r="K303" s="15"/>
      <c r="L303" s="16">
        <v>161.64400000000001</v>
      </c>
      <c r="N303" s="23" t="s">
        <v>121</v>
      </c>
    </row>
    <row r="304" spans="1:15" x14ac:dyDescent="0.25">
      <c r="A304" s="33" t="s">
        <v>122</v>
      </c>
      <c r="C304" s="3">
        <v>17438</v>
      </c>
      <c r="D304" s="3">
        <v>38</v>
      </c>
      <c r="E304" s="3">
        <v>10645</v>
      </c>
      <c r="F304" s="3">
        <v>0</v>
      </c>
      <c r="G304" s="3">
        <v>-1604</v>
      </c>
      <c r="H304" s="16">
        <v>5376</v>
      </c>
      <c r="I304" s="16">
        <v>7142</v>
      </c>
      <c r="J304" s="15"/>
      <c r="K304" s="15"/>
      <c r="L304" s="16">
        <v>247.29599999999999</v>
      </c>
      <c r="N304" s="23" t="s">
        <v>122</v>
      </c>
    </row>
    <row r="305" spans="1:14" x14ac:dyDescent="0.25">
      <c r="A305" s="33" t="s">
        <v>123</v>
      </c>
      <c r="C305" s="3">
        <v>7031</v>
      </c>
      <c r="D305" s="3">
        <v>526</v>
      </c>
      <c r="E305" s="3">
        <v>5150</v>
      </c>
      <c r="F305" s="3">
        <v>0</v>
      </c>
      <c r="G305" s="3">
        <v>2188</v>
      </c>
      <c r="H305" s="16">
        <v>4543</v>
      </c>
      <c r="I305" s="16">
        <v>4954</v>
      </c>
      <c r="J305" s="15"/>
      <c r="K305" s="15"/>
      <c r="L305" s="16">
        <v>208.97800000000001</v>
      </c>
      <c r="N305" s="23" t="s">
        <v>123</v>
      </c>
    </row>
    <row r="306" spans="1:14" x14ac:dyDescent="0.25">
      <c r="A306" s="33" t="s">
        <v>131</v>
      </c>
      <c r="C306" s="3">
        <v>7267</v>
      </c>
      <c r="D306" s="3">
        <v>353</v>
      </c>
      <c r="E306" s="3">
        <v>3390</v>
      </c>
      <c r="F306" s="3">
        <v>0</v>
      </c>
      <c r="G306" s="3">
        <v>-1140</v>
      </c>
      <c r="H306" s="16">
        <v>3829</v>
      </c>
      <c r="I306" s="16">
        <v>6094</v>
      </c>
      <c r="J306" s="15"/>
      <c r="K306" s="15"/>
      <c r="L306" s="16">
        <v>176.13399999999999</v>
      </c>
      <c r="N306" s="23" t="s">
        <v>124</v>
      </c>
    </row>
    <row r="307" spans="1:14" x14ac:dyDescent="0.25">
      <c r="A307" s="33" t="s">
        <v>125</v>
      </c>
      <c r="C307" s="3">
        <v>4903</v>
      </c>
      <c r="D307" s="3">
        <v>2519</v>
      </c>
      <c r="E307" s="3">
        <v>1794</v>
      </c>
      <c r="F307" s="3">
        <v>0</v>
      </c>
      <c r="G307" s="3">
        <v>1528</v>
      </c>
      <c r="H307" s="16">
        <v>4272</v>
      </c>
      <c r="I307" s="16">
        <v>4566</v>
      </c>
      <c r="J307" s="15"/>
      <c r="K307" s="15"/>
      <c r="L307" s="16">
        <v>196.512</v>
      </c>
      <c r="N307" s="23" t="s">
        <v>125</v>
      </c>
    </row>
    <row r="308" spans="1:14" ht="13.8" thickBot="1" x14ac:dyDescent="0.3">
      <c r="A308" s="41" t="s">
        <v>113</v>
      </c>
      <c r="C308" s="42">
        <v>10459</v>
      </c>
      <c r="D308" s="42">
        <v>78</v>
      </c>
      <c r="E308" s="42">
        <v>9507</v>
      </c>
      <c r="F308" s="42">
        <v>0</v>
      </c>
      <c r="G308" s="42">
        <v>594</v>
      </c>
      <c r="H308" s="42">
        <v>4692</v>
      </c>
      <c r="I308" s="42">
        <v>3972</v>
      </c>
      <c r="J308" s="2"/>
      <c r="K308" s="2"/>
      <c r="L308" s="42">
        <v>215.83199999999999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14873</v>
      </c>
      <c r="D310" s="3">
        <v>0</v>
      </c>
      <c r="E310" s="3">
        <v>8269</v>
      </c>
      <c r="F310" s="3">
        <v>0</v>
      </c>
      <c r="G310" s="3">
        <v>-3086</v>
      </c>
      <c r="H310" s="16">
        <v>4502</v>
      </c>
      <c r="I310" s="16">
        <v>7058</v>
      </c>
      <c r="J310" s="15"/>
      <c r="K310" s="15"/>
      <c r="L310" s="16">
        <v>207.09200000000001</v>
      </c>
      <c r="N310" s="23" t="s">
        <v>115</v>
      </c>
    </row>
    <row r="311" spans="1:14" x14ac:dyDescent="0.25">
      <c r="A311" s="33" t="s">
        <v>154</v>
      </c>
      <c r="C311" s="3">
        <v>12528</v>
      </c>
      <c r="D311" s="3">
        <v>0</v>
      </c>
      <c r="E311" s="3">
        <v>8645</v>
      </c>
      <c r="F311" s="3">
        <v>0</v>
      </c>
      <c r="G311" s="3">
        <v>222</v>
      </c>
      <c r="H311" s="16">
        <v>5053</v>
      </c>
      <c r="I311" s="16">
        <v>6836</v>
      </c>
      <c r="J311" s="15"/>
      <c r="K311" s="15"/>
      <c r="L311" s="16">
        <v>232.43799999999999</v>
      </c>
      <c r="N311" s="23" t="s">
        <v>116</v>
      </c>
    </row>
    <row r="312" spans="1:14" x14ac:dyDescent="0.25">
      <c r="A312" s="33" t="s">
        <v>155</v>
      </c>
      <c r="C312" s="3">
        <v>14627</v>
      </c>
      <c r="D312" s="3">
        <v>0</v>
      </c>
      <c r="E312" s="3">
        <v>12709</v>
      </c>
      <c r="F312" s="3">
        <v>0</v>
      </c>
      <c r="G312" s="3">
        <v>1742</v>
      </c>
      <c r="H312" s="16">
        <v>4581</v>
      </c>
      <c r="I312" s="16">
        <v>5094</v>
      </c>
      <c r="J312" s="15"/>
      <c r="K312" s="15"/>
      <c r="L312" s="16">
        <v>210.726</v>
      </c>
      <c r="N312" s="23" t="s">
        <v>117</v>
      </c>
    </row>
    <row r="313" spans="1:14" x14ac:dyDescent="0.25">
      <c r="A313" s="33" t="s">
        <v>118</v>
      </c>
      <c r="C313" s="3">
        <v>17828</v>
      </c>
      <c r="D313" s="3">
        <v>0</v>
      </c>
      <c r="E313" s="3">
        <v>12200</v>
      </c>
      <c r="F313" s="3">
        <v>0</v>
      </c>
      <c r="G313" s="3">
        <v>-1554</v>
      </c>
      <c r="H313" s="16">
        <v>5350</v>
      </c>
      <c r="I313" s="16">
        <v>6648</v>
      </c>
      <c r="J313" s="15"/>
      <c r="K313" s="15"/>
      <c r="L313" s="16">
        <v>246.1</v>
      </c>
      <c r="N313" s="23" t="s">
        <v>118</v>
      </c>
    </row>
    <row r="314" spans="1:14" x14ac:dyDescent="0.25">
      <c r="A314" s="33" t="s">
        <v>137</v>
      </c>
      <c r="C314" s="3">
        <v>12407</v>
      </c>
      <c r="D314" s="3">
        <v>0</v>
      </c>
      <c r="E314" s="3">
        <v>10659</v>
      </c>
      <c r="F314" s="3">
        <v>0</v>
      </c>
      <c r="G314" s="3">
        <v>2017</v>
      </c>
      <c r="H314" s="16">
        <v>4634</v>
      </c>
      <c r="I314" s="16">
        <v>4631</v>
      </c>
      <c r="J314" s="15"/>
      <c r="K314" s="15"/>
      <c r="L314" s="16">
        <v>213.16399999999999</v>
      </c>
      <c r="N314" s="23" t="s">
        <v>119</v>
      </c>
    </row>
    <row r="315" spans="1:14" x14ac:dyDescent="0.25">
      <c r="A315" s="33" t="s">
        <v>138</v>
      </c>
      <c r="C315" s="3">
        <v>15382</v>
      </c>
      <c r="D315" s="3">
        <v>2457</v>
      </c>
      <c r="E315" s="3">
        <v>12251</v>
      </c>
      <c r="F315" s="3">
        <v>0</v>
      </c>
      <c r="G315" s="3">
        <v>-2072</v>
      </c>
      <c r="H315" s="16">
        <v>4244</v>
      </c>
      <c r="I315" s="16">
        <v>6703</v>
      </c>
      <c r="J315" s="15"/>
      <c r="K315" s="15"/>
      <c r="L315" s="16">
        <v>195.22399999999999</v>
      </c>
      <c r="N315" s="23" t="s">
        <v>120</v>
      </c>
    </row>
    <row r="316" spans="1:14" x14ac:dyDescent="0.25">
      <c r="A316" s="33" t="s">
        <v>129</v>
      </c>
      <c r="C316" s="3">
        <v>18639</v>
      </c>
      <c r="D316" s="3">
        <v>0</v>
      </c>
      <c r="E316" s="3">
        <v>16055</v>
      </c>
      <c r="F316" s="3">
        <v>0</v>
      </c>
      <c r="G316" s="3">
        <v>1067</v>
      </c>
      <c r="H316" s="16">
        <v>3860</v>
      </c>
      <c r="I316" s="16">
        <v>5636</v>
      </c>
      <c r="J316" s="15"/>
      <c r="K316" s="15"/>
      <c r="L316" s="16">
        <v>177.56</v>
      </c>
      <c r="N316" s="23" t="s">
        <v>121</v>
      </c>
    </row>
    <row r="317" spans="1:14" x14ac:dyDescent="0.25">
      <c r="A317" s="33" t="s">
        <v>122</v>
      </c>
      <c r="C317" s="3">
        <v>16396</v>
      </c>
      <c r="D317" s="3">
        <v>0</v>
      </c>
      <c r="E317" s="3">
        <v>11473</v>
      </c>
      <c r="F317" s="3">
        <v>0</v>
      </c>
      <c r="G317" s="3">
        <v>-508</v>
      </c>
      <c r="H317" s="16">
        <v>5705</v>
      </c>
      <c r="I317" s="16">
        <v>6144</v>
      </c>
      <c r="J317" s="15"/>
      <c r="K317" s="15"/>
      <c r="L317" s="16">
        <v>262.43</v>
      </c>
      <c r="N317" s="23" t="s">
        <v>122</v>
      </c>
    </row>
    <row r="318" spans="1:14" x14ac:dyDescent="0.25">
      <c r="A318" s="33" t="s">
        <v>123</v>
      </c>
      <c r="C318" s="3">
        <v>9129</v>
      </c>
      <c r="D318" s="3">
        <v>0</v>
      </c>
      <c r="E318" s="3">
        <v>5500</v>
      </c>
      <c r="F318" s="3">
        <v>0</v>
      </c>
      <c r="G318" s="3">
        <v>293</v>
      </c>
      <c r="H318" s="16">
        <v>4283</v>
      </c>
      <c r="I318" s="16">
        <v>5851</v>
      </c>
      <c r="J318" s="15"/>
      <c r="K318" s="15"/>
      <c r="L318" s="16">
        <v>197.018</v>
      </c>
      <c r="N318" s="23" t="s">
        <v>123</v>
      </c>
    </row>
    <row r="319" spans="1:14" x14ac:dyDescent="0.25">
      <c r="A319" s="33" t="s">
        <v>131</v>
      </c>
      <c r="C319" s="3">
        <v>7793</v>
      </c>
      <c r="D319" s="3">
        <v>1678</v>
      </c>
      <c r="E319" s="3">
        <v>3277</v>
      </c>
      <c r="F319" s="3">
        <v>0</v>
      </c>
      <c r="G319" s="3">
        <v>-2205</v>
      </c>
      <c r="H319" s="16">
        <v>4076</v>
      </c>
      <c r="I319" s="16">
        <v>8056</v>
      </c>
      <c r="J319" s="15"/>
      <c r="K319" s="15"/>
      <c r="L319" s="16">
        <v>187.49600000000001</v>
      </c>
      <c r="N319" s="23" t="s">
        <v>124</v>
      </c>
    </row>
    <row r="320" spans="1:14" x14ac:dyDescent="0.25">
      <c r="A320" s="33" t="s">
        <v>125</v>
      </c>
      <c r="C320" s="3">
        <v>10322</v>
      </c>
      <c r="D320" s="3">
        <v>0</v>
      </c>
      <c r="E320" s="3">
        <v>5795</v>
      </c>
      <c r="F320" s="3">
        <v>0</v>
      </c>
      <c r="G320" s="3">
        <v>-522</v>
      </c>
      <c r="H320" s="16">
        <v>3907</v>
      </c>
      <c r="I320" s="16">
        <v>8578</v>
      </c>
      <c r="J320" s="15"/>
      <c r="K320" s="15"/>
      <c r="L320" s="16">
        <v>179.72200000000001</v>
      </c>
      <c r="N320" s="23" t="s">
        <v>125</v>
      </c>
    </row>
    <row r="321" spans="1:21" ht="13.8" thickBot="1" x14ac:dyDescent="0.3">
      <c r="A321" s="41" t="s">
        <v>113</v>
      </c>
      <c r="C321" s="42">
        <v>11937</v>
      </c>
      <c r="D321" s="42">
        <v>0</v>
      </c>
      <c r="E321" s="42">
        <v>12249</v>
      </c>
      <c r="F321" s="42">
        <v>0</v>
      </c>
      <c r="G321" s="42">
        <v>3928</v>
      </c>
      <c r="H321" s="42">
        <v>3500</v>
      </c>
      <c r="I321" s="42">
        <v>4650</v>
      </c>
      <c r="J321" s="2"/>
      <c r="K321" s="2"/>
      <c r="L321" s="42">
        <v>161</v>
      </c>
      <c r="N321" s="43" t="s">
        <v>113</v>
      </c>
    </row>
    <row r="322" spans="1:21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21" x14ac:dyDescent="0.25">
      <c r="A323" s="33" t="s">
        <v>153</v>
      </c>
      <c r="C323" s="3">
        <v>7259</v>
      </c>
      <c r="D323" s="3">
        <v>0</v>
      </c>
      <c r="E323" s="3">
        <v>3617</v>
      </c>
      <c r="F323" s="3">
        <v>0</v>
      </c>
      <c r="G323" s="3">
        <v>409</v>
      </c>
      <c r="H323" s="16">
        <v>3929</v>
      </c>
      <c r="I323" s="16">
        <v>4241</v>
      </c>
      <c r="J323" s="15"/>
      <c r="K323" s="15"/>
      <c r="L323" s="16">
        <v>180.73400000000001</v>
      </c>
      <c r="N323" s="23" t="s">
        <v>115</v>
      </c>
      <c r="P323" s="3"/>
      <c r="S323" s="12"/>
      <c r="T323" s="12"/>
      <c r="U323" s="12"/>
    </row>
    <row r="324" spans="1:21" x14ac:dyDescent="0.25">
      <c r="A324" s="33" t="s">
        <v>154</v>
      </c>
      <c r="C324" s="3">
        <v>1907</v>
      </c>
      <c r="D324" s="3">
        <v>2215</v>
      </c>
      <c r="E324" s="3">
        <v>1145</v>
      </c>
      <c r="F324" s="3">
        <v>0</v>
      </c>
      <c r="G324" s="3">
        <v>-104</v>
      </c>
      <c r="H324" s="16">
        <v>2847</v>
      </c>
      <c r="I324" s="16">
        <v>4345</v>
      </c>
      <c r="J324" s="15"/>
      <c r="K324" s="15"/>
      <c r="L324" s="16">
        <v>130.96199999999999</v>
      </c>
      <c r="N324" s="23" t="s">
        <v>116</v>
      </c>
      <c r="P324" s="3"/>
      <c r="Q324" s="125"/>
      <c r="S324" s="12"/>
      <c r="T324" s="12"/>
      <c r="U324" s="12"/>
    </row>
    <row r="325" spans="1:21" x14ac:dyDescent="0.25">
      <c r="A325" s="33" t="s">
        <v>155</v>
      </c>
      <c r="C325" s="3">
        <v>10362</v>
      </c>
      <c r="D325" s="3">
        <v>1016</v>
      </c>
      <c r="E325" s="3">
        <v>6743</v>
      </c>
      <c r="F325" s="3">
        <v>0</v>
      </c>
      <c r="G325" s="3">
        <v>-1833</v>
      </c>
      <c r="H325" s="16">
        <v>2918</v>
      </c>
      <c r="I325" s="16">
        <v>6178</v>
      </c>
      <c r="J325" s="15"/>
      <c r="K325" s="15"/>
      <c r="L325" s="16">
        <v>134.22800000000001</v>
      </c>
      <c r="N325" s="23" t="s">
        <v>117</v>
      </c>
      <c r="P325" s="3"/>
      <c r="Q325" s="125"/>
      <c r="S325" s="12"/>
      <c r="T325" s="12"/>
      <c r="U325" s="12"/>
    </row>
    <row r="326" spans="1:21" x14ac:dyDescent="0.25">
      <c r="A326" s="33" t="s">
        <v>118</v>
      </c>
      <c r="C326" s="3">
        <v>16436</v>
      </c>
      <c r="D326" s="3">
        <v>1700</v>
      </c>
      <c r="E326" s="3">
        <v>13296</v>
      </c>
      <c r="F326" s="3">
        <v>0</v>
      </c>
      <c r="G326" s="3">
        <v>-770</v>
      </c>
      <c r="H326" s="16">
        <v>3939</v>
      </c>
      <c r="I326" s="16">
        <v>6948</v>
      </c>
      <c r="J326" s="15"/>
      <c r="K326" s="15"/>
      <c r="L326" s="16">
        <v>181.19399999999999</v>
      </c>
      <c r="N326" s="23" t="s">
        <v>118</v>
      </c>
      <c r="P326" s="3"/>
      <c r="Q326" s="125"/>
      <c r="S326" s="12"/>
      <c r="T326" s="12"/>
      <c r="U326" s="12"/>
    </row>
    <row r="327" spans="1:21" x14ac:dyDescent="0.25">
      <c r="A327" s="33" t="s">
        <v>137</v>
      </c>
      <c r="C327" s="3">
        <v>16144</v>
      </c>
      <c r="D327" s="3">
        <v>0</v>
      </c>
      <c r="E327" s="3">
        <v>12944</v>
      </c>
      <c r="F327" s="3">
        <v>0</v>
      </c>
      <c r="G327" s="3">
        <v>967</v>
      </c>
      <c r="H327" s="16">
        <v>4258</v>
      </c>
      <c r="I327" s="16">
        <v>5981</v>
      </c>
      <c r="J327" s="15"/>
      <c r="K327" s="15"/>
      <c r="L327" s="16">
        <v>195.86799999999999</v>
      </c>
      <c r="N327" s="23" t="s">
        <v>119</v>
      </c>
      <c r="P327" s="3"/>
      <c r="Q327" s="125"/>
      <c r="S327" s="12"/>
      <c r="T327" s="12"/>
      <c r="U327" s="12"/>
    </row>
    <row r="328" spans="1:21" x14ac:dyDescent="0.25">
      <c r="A328" s="33" t="s">
        <v>138</v>
      </c>
      <c r="C328" s="3">
        <v>13527</v>
      </c>
      <c r="D328" s="3">
        <v>46</v>
      </c>
      <c r="E328" s="3">
        <v>9280</v>
      </c>
      <c r="F328" s="3">
        <v>0</v>
      </c>
      <c r="G328" s="3">
        <v>-535</v>
      </c>
      <c r="H328" s="16">
        <v>3817</v>
      </c>
      <c r="I328" s="16">
        <v>6516</v>
      </c>
      <c r="J328" s="15"/>
      <c r="K328" s="15"/>
      <c r="L328" s="16">
        <v>175.58199999999999</v>
      </c>
      <c r="N328" s="23" t="s">
        <v>120</v>
      </c>
      <c r="P328" s="3"/>
      <c r="Q328" s="125"/>
      <c r="S328" s="12"/>
      <c r="T328" s="12"/>
      <c r="U328" s="12"/>
    </row>
    <row r="329" spans="1:21" x14ac:dyDescent="0.25">
      <c r="A329" s="33" t="s">
        <v>129</v>
      </c>
      <c r="C329" s="3">
        <v>13104</v>
      </c>
      <c r="D329" s="3">
        <v>1567</v>
      </c>
      <c r="E329" s="3">
        <v>12402</v>
      </c>
      <c r="F329" s="3">
        <v>0</v>
      </c>
      <c r="G329" s="3">
        <v>1572</v>
      </c>
      <c r="H329" s="16">
        <v>3950</v>
      </c>
      <c r="I329" s="16">
        <v>4944</v>
      </c>
      <c r="J329" s="15"/>
      <c r="K329" s="15"/>
      <c r="L329" s="16">
        <v>181.70000000000002</v>
      </c>
      <c r="N329" s="23" t="s">
        <v>121</v>
      </c>
      <c r="P329" s="3"/>
      <c r="Q329" s="125"/>
      <c r="S329" s="12"/>
      <c r="T329" s="12"/>
      <c r="U329" s="12"/>
    </row>
    <row r="330" spans="1:21" x14ac:dyDescent="0.25">
      <c r="A330" s="33" t="s">
        <v>122</v>
      </c>
      <c r="C330" s="3">
        <v>8515</v>
      </c>
      <c r="D330" s="3">
        <v>2572</v>
      </c>
      <c r="E330" s="3">
        <v>5654</v>
      </c>
      <c r="F330" s="3">
        <v>0</v>
      </c>
      <c r="G330" s="3">
        <v>-1165</v>
      </c>
      <c r="H330" s="16">
        <v>4347</v>
      </c>
      <c r="I330" s="16">
        <v>6109</v>
      </c>
      <c r="J330" s="15"/>
      <c r="K330" s="15"/>
      <c r="L330" s="16">
        <v>199.96200000000002</v>
      </c>
      <c r="N330" s="23" t="s">
        <v>122</v>
      </c>
      <c r="P330" s="3"/>
      <c r="Q330" s="125"/>
      <c r="S330" s="12"/>
      <c r="T330" s="12"/>
      <c r="U330" s="12"/>
    </row>
    <row r="331" spans="1:21" x14ac:dyDescent="0.25">
      <c r="A331" s="33" t="s">
        <v>123</v>
      </c>
      <c r="C331" s="3">
        <v>1000</v>
      </c>
      <c r="D331" s="3">
        <v>1680</v>
      </c>
      <c r="E331" s="3">
        <v>226</v>
      </c>
      <c r="F331" s="3">
        <v>0</v>
      </c>
      <c r="G331" s="3">
        <v>1017</v>
      </c>
      <c r="H331" s="16">
        <v>3582</v>
      </c>
      <c r="I331" s="16">
        <v>5092</v>
      </c>
      <c r="J331" s="15"/>
      <c r="K331" s="15"/>
      <c r="L331" s="16">
        <v>164.77200000000002</v>
      </c>
      <c r="N331" s="23" t="s">
        <v>123</v>
      </c>
      <c r="P331" s="3"/>
      <c r="Q331" s="125"/>
      <c r="S331" s="12"/>
      <c r="T331" s="12"/>
      <c r="U331" s="12"/>
    </row>
    <row r="332" spans="1:21" x14ac:dyDescent="0.25">
      <c r="A332" s="33" t="s">
        <v>131</v>
      </c>
      <c r="C332" s="3">
        <v>6043</v>
      </c>
      <c r="D332" s="3">
        <v>1702</v>
      </c>
      <c r="E332" s="3">
        <v>2998</v>
      </c>
      <c r="F332" s="3">
        <v>0</v>
      </c>
      <c r="G332" s="3">
        <v>-771</v>
      </c>
      <c r="H332" s="16">
        <v>4094</v>
      </c>
      <c r="I332" s="16">
        <v>5863</v>
      </c>
      <c r="J332" s="15"/>
      <c r="K332" s="15"/>
      <c r="L332" s="16">
        <v>188.32400000000001</v>
      </c>
      <c r="N332" s="23" t="s">
        <v>124</v>
      </c>
      <c r="P332" s="3"/>
      <c r="Q332" s="125"/>
      <c r="S332" s="12"/>
      <c r="T332" s="12"/>
      <c r="U332" s="12"/>
    </row>
    <row r="333" spans="1:21" x14ac:dyDescent="0.25">
      <c r="A333" s="33" t="s">
        <v>125</v>
      </c>
      <c r="C333" s="3">
        <v>4373</v>
      </c>
      <c r="D333" s="3">
        <v>0</v>
      </c>
      <c r="E333" s="3">
        <v>2038</v>
      </c>
      <c r="F333" s="3">
        <v>0</v>
      </c>
      <c r="G333" s="3">
        <v>1528</v>
      </c>
      <c r="H333" s="16">
        <v>3941</v>
      </c>
      <c r="I333" s="16">
        <v>4335</v>
      </c>
      <c r="J333" s="15"/>
      <c r="K333" s="15"/>
      <c r="L333" s="16">
        <v>181.286</v>
      </c>
      <c r="N333" s="23" t="s">
        <v>125</v>
      </c>
      <c r="P333" s="3"/>
      <c r="Q333" s="125"/>
      <c r="S333" s="12"/>
      <c r="T333" s="12"/>
      <c r="U333" s="12"/>
    </row>
    <row r="334" spans="1:21" ht="13.8" thickBot="1" x14ac:dyDescent="0.3">
      <c r="A334" s="41" t="s">
        <v>113</v>
      </c>
      <c r="C334" s="42">
        <v>4806</v>
      </c>
      <c r="D334" s="42">
        <v>5711</v>
      </c>
      <c r="E334" s="42">
        <v>3548</v>
      </c>
      <c r="F334" s="42">
        <v>0</v>
      </c>
      <c r="G334" s="42">
        <v>-3590</v>
      </c>
      <c r="H334" s="42">
        <v>3405</v>
      </c>
      <c r="I334" s="42">
        <v>7925</v>
      </c>
      <c r="J334" s="2"/>
      <c r="K334" s="2"/>
      <c r="L334" s="42">
        <v>156.63</v>
      </c>
      <c r="N334" s="43" t="s">
        <v>113</v>
      </c>
      <c r="P334" s="3"/>
      <c r="Q334" s="125"/>
      <c r="S334" s="12"/>
      <c r="T334" s="12"/>
      <c r="U334" s="12"/>
    </row>
    <row r="335" spans="1:21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  <c r="P335" s="3"/>
      <c r="S335" s="12"/>
      <c r="T335" s="12"/>
      <c r="U335" s="12"/>
    </row>
    <row r="336" spans="1:21" x14ac:dyDescent="0.25">
      <c r="A336" s="33" t="s">
        <v>153</v>
      </c>
      <c r="C336" s="3">
        <v>2610</v>
      </c>
      <c r="D336" s="3">
        <v>883</v>
      </c>
      <c r="E336" s="3">
        <v>3381</v>
      </c>
      <c r="F336" s="3">
        <v>0</v>
      </c>
      <c r="G336" s="3">
        <v>584</v>
      </c>
      <c r="H336" s="16">
        <v>3510</v>
      </c>
      <c r="I336" s="16">
        <v>7341</v>
      </c>
      <c r="J336" s="15"/>
      <c r="K336" s="15"/>
      <c r="L336" s="16">
        <v>161.46</v>
      </c>
      <c r="N336" s="23" t="s">
        <v>115</v>
      </c>
      <c r="P336" s="3"/>
      <c r="S336" s="12"/>
      <c r="T336" s="12"/>
      <c r="U336" s="12"/>
    </row>
    <row r="337" spans="1:21" x14ac:dyDescent="0.25">
      <c r="A337" s="33" t="s">
        <v>154</v>
      </c>
      <c r="C337" s="3">
        <v>4249</v>
      </c>
      <c r="D337" s="3">
        <v>2601</v>
      </c>
      <c r="E337" s="3">
        <v>3493</v>
      </c>
      <c r="F337" s="3">
        <v>0</v>
      </c>
      <c r="G337" s="3">
        <v>89</v>
      </c>
      <c r="H337" s="16">
        <v>3473</v>
      </c>
      <c r="I337" s="16">
        <v>7252</v>
      </c>
      <c r="J337" s="15"/>
      <c r="K337" s="15"/>
      <c r="L337" s="16">
        <v>159.75800000000001</v>
      </c>
      <c r="N337" s="23" t="s">
        <v>116</v>
      </c>
      <c r="P337" s="3"/>
      <c r="S337" s="12"/>
      <c r="T337" s="12"/>
      <c r="U337" s="12"/>
    </row>
    <row r="338" spans="1:21" x14ac:dyDescent="0.25">
      <c r="A338" s="33" t="s">
        <v>155</v>
      </c>
      <c r="C338" s="3">
        <v>6646</v>
      </c>
      <c r="D338" s="3">
        <v>897</v>
      </c>
      <c r="E338" s="3">
        <v>5802</v>
      </c>
      <c r="F338" s="3">
        <v>0</v>
      </c>
      <c r="G338" s="3">
        <v>1589</v>
      </c>
      <c r="H338" s="16">
        <v>3461</v>
      </c>
      <c r="I338" s="16">
        <v>5663</v>
      </c>
      <c r="J338" s="15"/>
      <c r="K338" s="15"/>
      <c r="L338" s="16">
        <v>159.20599999999999</v>
      </c>
      <c r="N338" s="23" t="s">
        <v>117</v>
      </c>
      <c r="P338" s="3"/>
      <c r="S338" s="12"/>
      <c r="T338" s="12"/>
      <c r="U338" s="12"/>
    </row>
    <row r="339" spans="1:21" x14ac:dyDescent="0.25">
      <c r="A339" s="33" t="s">
        <v>118</v>
      </c>
      <c r="C339" s="3">
        <v>11372</v>
      </c>
      <c r="D339" s="3">
        <v>1923</v>
      </c>
      <c r="E339" s="3">
        <v>9544</v>
      </c>
      <c r="F339" s="3">
        <v>0</v>
      </c>
      <c r="G339" s="3">
        <v>312</v>
      </c>
      <c r="H339" s="16">
        <v>4109</v>
      </c>
      <c r="I339" s="16">
        <v>5351</v>
      </c>
      <c r="J339" s="15"/>
      <c r="K339" s="15"/>
      <c r="L339" s="16">
        <v>189.01400000000001</v>
      </c>
      <c r="N339" s="23" t="s">
        <v>118</v>
      </c>
      <c r="P339" s="3"/>
      <c r="S339" s="12"/>
      <c r="T339" s="12"/>
      <c r="U339" s="12"/>
    </row>
    <row r="340" spans="1:21" x14ac:dyDescent="0.25">
      <c r="A340" s="33" t="s">
        <v>137</v>
      </c>
      <c r="C340" s="3">
        <v>16971</v>
      </c>
      <c r="D340" s="3">
        <v>1769</v>
      </c>
      <c r="E340" s="3">
        <v>13269</v>
      </c>
      <c r="F340" s="3">
        <v>0</v>
      </c>
      <c r="G340" s="3">
        <v>-1302</v>
      </c>
      <c r="H340" s="16">
        <v>4211</v>
      </c>
      <c r="I340" s="16">
        <v>6653</v>
      </c>
      <c r="J340" s="15"/>
      <c r="K340" s="15"/>
      <c r="L340" s="16">
        <v>193.70599999999999</v>
      </c>
      <c r="N340" s="23" t="s">
        <v>119</v>
      </c>
      <c r="P340" s="3"/>
      <c r="Q340" s="125"/>
      <c r="S340" s="12"/>
      <c r="T340" s="12"/>
      <c r="U340" s="12"/>
    </row>
    <row r="341" spans="1:21" x14ac:dyDescent="0.25">
      <c r="A341" s="33" t="s">
        <v>138</v>
      </c>
      <c r="C341" s="3">
        <v>17413</v>
      </c>
      <c r="D341" s="3">
        <v>1641</v>
      </c>
      <c r="E341" s="3">
        <v>14739</v>
      </c>
      <c r="F341" s="3">
        <v>0</v>
      </c>
      <c r="G341" s="3">
        <v>191</v>
      </c>
      <c r="H341" s="16">
        <v>4610</v>
      </c>
      <c r="I341" s="16">
        <v>6462</v>
      </c>
      <c r="J341" s="15"/>
      <c r="K341" s="15"/>
      <c r="L341" s="16">
        <v>212.05999999999997</v>
      </c>
      <c r="N341" s="23" t="s">
        <v>120</v>
      </c>
      <c r="P341" s="3"/>
      <c r="Q341" s="125"/>
      <c r="S341" s="12"/>
      <c r="T341" s="12"/>
      <c r="U341" s="12"/>
    </row>
    <row r="342" spans="1:21" x14ac:dyDescent="0.25">
      <c r="A342" s="33" t="s">
        <v>129</v>
      </c>
      <c r="C342" s="3">
        <v>16158</v>
      </c>
      <c r="D342" s="3">
        <v>1663</v>
      </c>
      <c r="E342" s="3">
        <v>15091</v>
      </c>
      <c r="F342" s="3">
        <v>0</v>
      </c>
      <c r="G342" s="3">
        <v>1055</v>
      </c>
      <c r="H342" s="16">
        <v>3902</v>
      </c>
      <c r="I342" s="16">
        <v>5407</v>
      </c>
      <c r="J342" s="15"/>
      <c r="K342" s="15"/>
      <c r="L342" s="16">
        <v>179.49199999999999</v>
      </c>
      <c r="N342" s="23" t="s">
        <v>121</v>
      </c>
      <c r="P342" s="3"/>
      <c r="Q342" s="125"/>
      <c r="S342" s="12"/>
      <c r="T342" s="12"/>
      <c r="U342" s="12"/>
    </row>
    <row r="343" spans="1:21" x14ac:dyDescent="0.25">
      <c r="A343" s="33" t="s">
        <v>122</v>
      </c>
      <c r="C343" s="3">
        <v>12576</v>
      </c>
      <c r="D343" s="3">
        <v>0</v>
      </c>
      <c r="E343" s="3">
        <v>7916</v>
      </c>
      <c r="F343" s="3">
        <v>0</v>
      </c>
      <c r="G343" s="3">
        <v>-629</v>
      </c>
      <c r="H343" s="16">
        <v>3910</v>
      </c>
      <c r="I343" s="16">
        <v>6036</v>
      </c>
      <c r="J343" s="15"/>
      <c r="K343" s="15"/>
      <c r="L343" s="16">
        <v>179.86</v>
      </c>
      <c r="N343" s="23" t="s">
        <v>122</v>
      </c>
      <c r="P343" s="3"/>
      <c r="Q343" s="125"/>
      <c r="S343" s="12"/>
      <c r="T343" s="12"/>
      <c r="U343" s="12"/>
    </row>
    <row r="344" spans="1:21" x14ac:dyDescent="0.25">
      <c r="A344" s="33" t="s">
        <v>123</v>
      </c>
      <c r="C344" s="3">
        <v>7425</v>
      </c>
      <c r="D344" s="3">
        <v>1873</v>
      </c>
      <c r="E344" s="3">
        <v>5572</v>
      </c>
      <c r="F344" s="3">
        <v>0</v>
      </c>
      <c r="G344" s="3">
        <v>327</v>
      </c>
      <c r="H344" s="16">
        <v>4266</v>
      </c>
      <c r="I344" s="16">
        <v>5709</v>
      </c>
      <c r="J344" s="15"/>
      <c r="K344" s="15"/>
      <c r="L344" s="16">
        <v>196.23599999999999</v>
      </c>
      <c r="N344" s="23" t="s">
        <v>123</v>
      </c>
      <c r="P344" s="3"/>
      <c r="Q344" s="125"/>
      <c r="S344" s="12"/>
      <c r="T344" s="12"/>
      <c r="U344" s="12"/>
    </row>
    <row r="345" spans="1:21" x14ac:dyDescent="0.25">
      <c r="A345" s="33" t="s">
        <v>131</v>
      </c>
      <c r="C345" s="3">
        <v>8722</v>
      </c>
      <c r="D345" s="3">
        <v>1793</v>
      </c>
      <c r="E345" s="3">
        <v>7089</v>
      </c>
      <c r="F345" s="3">
        <v>0</v>
      </c>
      <c r="G345" s="3">
        <v>-314</v>
      </c>
      <c r="H345" s="16">
        <v>3175</v>
      </c>
      <c r="I345" s="16">
        <v>6023</v>
      </c>
      <c r="J345" s="15"/>
      <c r="K345" s="15"/>
      <c r="L345" s="16">
        <v>146.04999999999998</v>
      </c>
      <c r="N345" s="23" t="s">
        <v>124</v>
      </c>
      <c r="P345" s="3"/>
      <c r="Q345" s="125"/>
      <c r="S345" s="12"/>
      <c r="T345" s="12"/>
      <c r="U345" s="12"/>
    </row>
    <row r="346" spans="1:21" x14ac:dyDescent="0.25">
      <c r="A346" s="33" t="s">
        <v>125</v>
      </c>
      <c r="C346" s="3">
        <v>5407</v>
      </c>
      <c r="D346" s="3">
        <v>2897</v>
      </c>
      <c r="E346" s="3">
        <v>4872</v>
      </c>
      <c r="F346" s="3">
        <v>0</v>
      </c>
      <c r="G346" s="3">
        <v>-166</v>
      </c>
      <c r="H346" s="16">
        <v>3361</v>
      </c>
      <c r="I346" s="16">
        <v>6189</v>
      </c>
      <c r="J346" s="15"/>
      <c r="K346" s="15"/>
      <c r="L346" s="16">
        <v>154.60599999999999</v>
      </c>
      <c r="N346" s="23" t="s">
        <v>125</v>
      </c>
      <c r="P346" s="3"/>
      <c r="Q346" s="125"/>
      <c r="S346" s="12"/>
      <c r="T346" s="12"/>
      <c r="U346" s="12"/>
    </row>
    <row r="347" spans="1:21" ht="13.8" thickBot="1" x14ac:dyDescent="0.3">
      <c r="A347" s="41" t="s">
        <v>113</v>
      </c>
      <c r="C347" s="42">
        <v>8815</v>
      </c>
      <c r="D347" s="42">
        <v>0</v>
      </c>
      <c r="E347" s="42">
        <v>6936</v>
      </c>
      <c r="F347" s="42">
        <v>0</v>
      </c>
      <c r="G347" s="42">
        <v>1957</v>
      </c>
      <c r="H347" s="42">
        <v>3895</v>
      </c>
      <c r="I347" s="42">
        <v>4232</v>
      </c>
      <c r="J347" s="2"/>
      <c r="K347" s="2"/>
      <c r="L347" s="42">
        <v>179.17</v>
      </c>
      <c r="N347" s="43" t="s">
        <v>113</v>
      </c>
      <c r="P347" s="3"/>
      <c r="Q347" s="125"/>
      <c r="S347" s="12"/>
      <c r="T347" s="12"/>
      <c r="U347" s="12"/>
    </row>
    <row r="348" spans="1:21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  <c r="P348" s="3"/>
      <c r="S348" s="12"/>
      <c r="T348" s="12"/>
      <c r="U348" s="12"/>
    </row>
    <row r="349" spans="1:21" x14ac:dyDescent="0.25">
      <c r="A349" s="33" t="str">
        <f>'Olieforbrug, TJ'!A349</f>
        <v>Januar</v>
      </c>
      <c r="C349" s="67">
        <v>8646</v>
      </c>
      <c r="D349" s="67">
        <v>1769</v>
      </c>
      <c r="E349" s="67">
        <v>6022</v>
      </c>
      <c r="F349" s="67">
        <v>0</v>
      </c>
      <c r="G349" s="67">
        <f>I347-I349</f>
        <v>-2601</v>
      </c>
      <c r="H349" s="67">
        <v>3463</v>
      </c>
      <c r="I349" s="67">
        <v>6833</v>
      </c>
      <c r="J349" s="15"/>
      <c r="K349" s="15"/>
      <c r="L349" s="16">
        <v>159.298</v>
      </c>
      <c r="N349" s="23" t="str">
        <f>'Olieforbrug, TJ'!M349</f>
        <v>January</v>
      </c>
      <c r="P349" s="3"/>
      <c r="S349" s="12"/>
      <c r="T349" s="12"/>
      <c r="U349" s="12"/>
    </row>
    <row r="350" spans="1:21" x14ac:dyDescent="0.25">
      <c r="A350" s="33" t="str">
        <f>'Olieforbrug, TJ'!A350</f>
        <v>Februar</v>
      </c>
      <c r="C350" s="67">
        <v>7955</v>
      </c>
      <c r="D350" s="67">
        <v>0</v>
      </c>
      <c r="E350" s="67">
        <v>6088</v>
      </c>
      <c r="F350" s="67">
        <v>0</v>
      </c>
      <c r="G350" s="67">
        <f t="shared" ref="G350:G355" si="95">I349-I350</f>
        <v>1678</v>
      </c>
      <c r="H350" s="67">
        <v>3587</v>
      </c>
      <c r="I350" s="67">
        <v>5155</v>
      </c>
      <c r="J350" s="15"/>
      <c r="K350" s="15"/>
      <c r="L350" s="16">
        <v>164.864</v>
      </c>
      <c r="N350" s="23" t="str">
        <f>'Olieforbrug, TJ'!M350</f>
        <v>February</v>
      </c>
      <c r="P350" s="3"/>
      <c r="Q350" s="125"/>
      <c r="S350" s="12"/>
      <c r="T350" s="12"/>
      <c r="U350" s="12"/>
    </row>
    <row r="351" spans="1:21" x14ac:dyDescent="0.25">
      <c r="A351" s="33" t="str">
        <f>'Olieforbrug, TJ'!A351</f>
        <v>Marts</v>
      </c>
      <c r="C351" s="67">
        <v>12153</v>
      </c>
      <c r="D351" s="67">
        <v>1750</v>
      </c>
      <c r="E351" s="67">
        <v>8363</v>
      </c>
      <c r="F351" s="67">
        <v>0</v>
      </c>
      <c r="G351" s="67">
        <f t="shared" si="95"/>
        <v>-1504</v>
      </c>
      <c r="H351" s="67">
        <v>4135</v>
      </c>
      <c r="I351" s="67">
        <v>6659</v>
      </c>
      <c r="J351" s="15"/>
      <c r="K351" s="15"/>
      <c r="L351" s="16">
        <v>190.21</v>
      </c>
      <c r="N351" s="23" t="str">
        <f>'Olieforbrug, TJ'!M351</f>
        <v>March</v>
      </c>
      <c r="P351" s="3"/>
      <c r="Q351" s="125"/>
      <c r="S351" s="12"/>
      <c r="T351" s="12"/>
      <c r="U351" s="12"/>
    </row>
    <row r="352" spans="1:21" x14ac:dyDescent="0.25">
      <c r="A352" s="33" t="str">
        <f>'Olieforbrug, TJ'!A352</f>
        <v>April</v>
      </c>
      <c r="C352" s="67">
        <v>12719</v>
      </c>
      <c r="D352" s="67">
        <v>940</v>
      </c>
      <c r="E352" s="67">
        <v>11224</v>
      </c>
      <c r="F352" s="67">
        <v>0</v>
      </c>
      <c r="G352" s="67">
        <f t="shared" si="95"/>
        <v>-26</v>
      </c>
      <c r="H352" s="67">
        <v>4208</v>
      </c>
      <c r="I352" s="67">
        <v>6685</v>
      </c>
      <c r="L352" s="16">
        <v>193.56800000000001</v>
      </c>
      <c r="N352" s="23" t="str">
        <f>'Olieforbrug, TJ'!M352</f>
        <v>April</v>
      </c>
      <c r="P352" s="3"/>
      <c r="Q352" s="125"/>
      <c r="S352" s="12"/>
      <c r="T352" s="12"/>
      <c r="U352" s="12"/>
    </row>
    <row r="353" spans="1:21" x14ac:dyDescent="0.25">
      <c r="A353" s="33" t="str">
        <f>'Olieforbrug, TJ'!A353</f>
        <v>Maj</v>
      </c>
      <c r="C353" s="67">
        <v>17877</v>
      </c>
      <c r="D353" s="67">
        <v>1736</v>
      </c>
      <c r="E353" s="67">
        <v>17246</v>
      </c>
      <c r="F353" s="67">
        <v>0</v>
      </c>
      <c r="G353" s="67">
        <f t="shared" si="95"/>
        <v>2001</v>
      </c>
      <c r="H353" s="67">
        <v>4546</v>
      </c>
      <c r="I353" s="67">
        <v>4684</v>
      </c>
      <c r="L353" s="16">
        <v>209.07000000000002</v>
      </c>
      <c r="N353" s="23" t="str">
        <f>'Olieforbrug, TJ'!M353</f>
        <v>May</v>
      </c>
      <c r="P353" s="3"/>
      <c r="Q353" s="125"/>
      <c r="S353" s="12"/>
      <c r="T353" s="12"/>
      <c r="U353" s="12"/>
    </row>
    <row r="354" spans="1:21" x14ac:dyDescent="0.25">
      <c r="A354" s="33" t="str">
        <f>'Olieforbrug, TJ'!A354</f>
        <v>Juni</v>
      </c>
      <c r="C354" s="67">
        <v>16275</v>
      </c>
      <c r="D354" s="67">
        <v>950</v>
      </c>
      <c r="E354" s="67">
        <v>11470</v>
      </c>
      <c r="F354" s="67">
        <v>0</v>
      </c>
      <c r="G354" s="67">
        <f t="shared" si="95"/>
        <v>-915</v>
      </c>
      <c r="H354" s="67">
        <v>4982</v>
      </c>
      <c r="I354" s="67">
        <v>5599</v>
      </c>
      <c r="L354" s="16">
        <v>229.126</v>
      </c>
      <c r="N354" s="23" t="str">
        <f>'Olieforbrug, TJ'!M354</f>
        <v>June</v>
      </c>
      <c r="P354" s="3"/>
      <c r="Q354" s="125"/>
      <c r="S354" s="12"/>
      <c r="T354" s="12"/>
      <c r="U354" s="12"/>
    </row>
    <row r="355" spans="1:21" x14ac:dyDescent="0.25">
      <c r="A355" s="33" t="str">
        <f>'Olieforbrug, TJ'!A355</f>
        <v>Juli</v>
      </c>
      <c r="C355" s="67">
        <v>14526</v>
      </c>
      <c r="D355" s="67">
        <v>1690</v>
      </c>
      <c r="E355" s="67">
        <v>13383</v>
      </c>
      <c r="F355" s="67">
        <v>0</v>
      </c>
      <c r="G355" s="67">
        <f t="shared" si="95"/>
        <v>1318</v>
      </c>
      <c r="H355" s="67">
        <v>4225</v>
      </c>
      <c r="I355" s="67">
        <v>4281</v>
      </c>
      <c r="L355" s="16">
        <v>191.59</v>
      </c>
      <c r="N355" s="23" t="str">
        <f>'Olieforbrug, TJ'!M355</f>
        <v>July</v>
      </c>
      <c r="P355" s="3"/>
      <c r="Q355" s="125"/>
      <c r="S355" s="12"/>
      <c r="T355" s="12"/>
      <c r="U355" s="12"/>
    </row>
    <row r="356" spans="1:21" x14ac:dyDescent="0.25">
      <c r="A356" s="33" t="str">
        <f>'Olieforbrug, TJ'!A356</f>
        <v>August</v>
      </c>
      <c r="C356" s="67">
        <v>11923</v>
      </c>
      <c r="D356" s="67">
        <v>1839</v>
      </c>
      <c r="E356" s="67">
        <v>8236</v>
      </c>
      <c r="F356" s="67">
        <v>0</v>
      </c>
      <c r="G356" s="67">
        <f>I355-I356</f>
        <v>-912</v>
      </c>
      <c r="H356" s="67">
        <v>4675</v>
      </c>
      <c r="I356" s="67">
        <v>5193</v>
      </c>
      <c r="L356" s="16">
        <v>210.358</v>
      </c>
      <c r="N356" s="23" t="str">
        <f>'Olieforbrug, TJ'!M356</f>
        <v>August</v>
      </c>
      <c r="P356" s="3"/>
      <c r="Q356" s="125"/>
      <c r="S356" s="12"/>
      <c r="T356" s="12"/>
      <c r="U356" s="12"/>
    </row>
    <row r="357" spans="1:21" x14ac:dyDescent="0.25">
      <c r="A357" s="33" t="str">
        <f>'Olieforbrug, TJ'!A357</f>
        <v>September</v>
      </c>
      <c r="C357" s="67">
        <v>-1601</v>
      </c>
      <c r="D357" s="67">
        <v>7352</v>
      </c>
      <c r="E357" s="67">
        <v>2468</v>
      </c>
      <c r="F357" s="67">
        <v>0</v>
      </c>
      <c r="G357" s="67">
        <f>I356-I357</f>
        <v>620</v>
      </c>
      <c r="H357" s="67">
        <v>3992</v>
      </c>
      <c r="I357" s="67">
        <v>4573</v>
      </c>
      <c r="L357" s="16">
        <v>119.60000000000001</v>
      </c>
      <c r="N357" s="23" t="str">
        <f>'Olieforbrug, TJ'!M357</f>
        <v>September</v>
      </c>
      <c r="P357" s="3"/>
      <c r="Q357" s="125"/>
      <c r="S357" s="12"/>
      <c r="T357" s="12"/>
      <c r="U357" s="12"/>
    </row>
    <row r="358" spans="1:21" x14ac:dyDescent="0.25">
      <c r="A358" s="33" t="str">
        <f>'Olieforbrug, TJ'!A358</f>
        <v>Oktober</v>
      </c>
      <c r="C358" s="67">
        <v>4105</v>
      </c>
      <c r="D358" s="67">
        <v>4516</v>
      </c>
      <c r="E358" s="67">
        <v>2051</v>
      </c>
      <c r="F358" s="67">
        <v>0</v>
      </c>
      <c r="G358" s="67">
        <f>I357-I358</f>
        <v>-2710</v>
      </c>
      <c r="H358" s="67">
        <v>3936</v>
      </c>
      <c r="I358" s="67">
        <v>7283</v>
      </c>
      <c r="L358" s="16">
        <v>168.084</v>
      </c>
      <c r="N358" s="23" t="str">
        <f>'Olieforbrug, TJ'!M358</f>
        <v>October</v>
      </c>
      <c r="P358" s="3"/>
      <c r="Q358" s="125"/>
      <c r="S358" s="12"/>
      <c r="T358" s="12"/>
      <c r="U358" s="12"/>
    </row>
    <row r="359" spans="1:21" x14ac:dyDescent="0.25">
      <c r="A359" s="33" t="str">
        <f>'Olieforbrug, TJ'!A359</f>
        <v>November</v>
      </c>
      <c r="C359" s="67">
        <v>4579</v>
      </c>
      <c r="D359" s="67">
        <v>903</v>
      </c>
      <c r="E359" s="67">
        <v>3516</v>
      </c>
      <c r="F359" s="67">
        <v>0</v>
      </c>
      <c r="G359" s="67">
        <f>I358-I359</f>
        <v>1771</v>
      </c>
      <c r="H359" s="67">
        <v>3813</v>
      </c>
      <c r="I359" s="67">
        <v>5512</v>
      </c>
      <c r="L359" s="16">
        <v>172.13200000000001</v>
      </c>
      <c r="N359" s="23" t="str">
        <f>'Olieforbrug, TJ'!M359</f>
        <v>November</v>
      </c>
      <c r="P359" s="3"/>
      <c r="Q359" s="125"/>
      <c r="S359" s="12"/>
      <c r="T359" s="12"/>
      <c r="U359" s="12"/>
    </row>
    <row r="360" spans="1:21" ht="13.8" thickBot="1" x14ac:dyDescent="0.3">
      <c r="A360" s="41" t="str">
        <f>'Olieforbrug, TJ'!A360</f>
        <v>December</v>
      </c>
      <c r="C360" s="42">
        <v>6964</v>
      </c>
      <c r="D360" s="42">
        <v>1803</v>
      </c>
      <c r="E360" s="42">
        <v>5159</v>
      </c>
      <c r="F360" s="42">
        <v>0</v>
      </c>
      <c r="G360" s="42">
        <f>I359-I360</f>
        <v>-19</v>
      </c>
      <c r="H360" s="42">
        <v>3621</v>
      </c>
      <c r="I360" s="42">
        <v>5531</v>
      </c>
      <c r="J360" s="2"/>
      <c r="K360" s="2"/>
      <c r="L360" s="42">
        <v>162.334</v>
      </c>
      <c r="N360" s="43" t="str">
        <f>'Olieforbrug, TJ'!M360</f>
        <v>December</v>
      </c>
      <c r="P360" s="3"/>
      <c r="Q360" s="125"/>
      <c r="S360" s="12"/>
      <c r="T360" s="12"/>
      <c r="U360" s="12"/>
    </row>
    <row r="361" spans="1:21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  <c r="P361" s="3"/>
      <c r="S361" s="12"/>
      <c r="T361" s="12"/>
      <c r="U361" s="12"/>
    </row>
    <row r="362" spans="1:21" x14ac:dyDescent="0.25">
      <c r="A362" s="33" t="str">
        <f>'Olieforbrug, TJ'!A362</f>
        <v>Januar</v>
      </c>
      <c r="C362" s="67">
        <v>8454</v>
      </c>
      <c r="D362" s="67">
        <v>909</v>
      </c>
      <c r="E362" s="67">
        <v>5027</v>
      </c>
      <c r="F362" s="67">
        <v>0</v>
      </c>
      <c r="G362" s="67">
        <v>-650</v>
      </c>
      <c r="H362" s="67">
        <v>3812</v>
      </c>
      <c r="I362" s="67">
        <v>6181</v>
      </c>
      <c r="J362" s="15"/>
      <c r="K362" s="15"/>
      <c r="L362" s="16">
        <v>175.352</v>
      </c>
      <c r="N362" s="23" t="str">
        <f>'Olieforbrug, TJ'!M362</f>
        <v>January</v>
      </c>
      <c r="P362" s="3"/>
      <c r="S362" s="12"/>
      <c r="T362" s="12"/>
      <c r="U362" s="12"/>
    </row>
    <row r="363" spans="1:21" x14ac:dyDescent="0.25">
      <c r="A363" s="33" t="str">
        <f>'Olieforbrug, TJ'!A363</f>
        <v>Februar</v>
      </c>
      <c r="C363" s="67">
        <v>6801</v>
      </c>
      <c r="D363" s="67">
        <v>905</v>
      </c>
      <c r="E363" s="67">
        <v>5464</v>
      </c>
      <c r="F363" s="67">
        <v>0</v>
      </c>
      <c r="G363" s="67">
        <v>1278</v>
      </c>
      <c r="H363" s="67">
        <v>3596</v>
      </c>
      <c r="I363" s="67">
        <v>4903</v>
      </c>
      <c r="J363" s="15"/>
      <c r="K363" s="15"/>
      <c r="L363" s="16">
        <v>165.416</v>
      </c>
      <c r="N363" s="23" t="str">
        <f>'Olieforbrug, TJ'!M363</f>
        <v>February</v>
      </c>
      <c r="P363" s="3"/>
      <c r="S363" s="12"/>
      <c r="T363" s="12"/>
      <c r="U363" s="12"/>
    </row>
    <row r="364" spans="1:21" x14ac:dyDescent="0.25">
      <c r="A364" s="33" t="str">
        <f>'Olieforbrug, TJ'!A364</f>
        <v>Marts</v>
      </c>
      <c r="C364" s="67">
        <v>11434</v>
      </c>
      <c r="D364" s="67">
        <v>910</v>
      </c>
      <c r="E364" s="67">
        <v>7151</v>
      </c>
      <c r="F364" s="67">
        <v>0</v>
      </c>
      <c r="G364" s="67">
        <v>-967</v>
      </c>
      <c r="H364" s="67">
        <v>4266</v>
      </c>
      <c r="I364" s="67">
        <v>5870</v>
      </c>
      <c r="J364" s="15"/>
      <c r="K364" s="15"/>
      <c r="L364" s="16">
        <v>196.23599999999999</v>
      </c>
      <c r="N364" s="23" t="str">
        <f>'Olieforbrug, TJ'!M364</f>
        <v>March</v>
      </c>
      <c r="P364" s="3"/>
      <c r="Q364" s="125"/>
      <c r="S364" s="12"/>
      <c r="T364" s="12"/>
      <c r="U364" s="12"/>
    </row>
    <row r="365" spans="1:21" x14ac:dyDescent="0.25">
      <c r="A365" s="33" t="str">
        <f>'Olieforbrug, TJ'!A365</f>
        <v>April</v>
      </c>
      <c r="C365" s="67">
        <v>4443</v>
      </c>
      <c r="D365" s="67">
        <v>2413</v>
      </c>
      <c r="E365" s="67">
        <v>3653</v>
      </c>
      <c r="F365" s="67">
        <v>0</v>
      </c>
      <c r="G365" s="67">
        <v>354</v>
      </c>
      <c r="H365" s="67">
        <v>3635</v>
      </c>
      <c r="I365" s="67">
        <v>5516</v>
      </c>
      <c r="J365" s="15"/>
      <c r="K365" s="15"/>
      <c r="L365" s="16">
        <v>167.20999999999998</v>
      </c>
      <c r="N365" s="23" t="str">
        <f>'Olieforbrug, TJ'!M365</f>
        <v>April</v>
      </c>
      <c r="P365" s="3"/>
      <c r="Q365" s="125"/>
      <c r="S365" s="12"/>
      <c r="T365" s="12"/>
      <c r="U365" s="12"/>
    </row>
    <row r="366" spans="1:21" x14ac:dyDescent="0.25">
      <c r="A366" s="33" t="str">
        <f>'Olieforbrug, TJ'!A366</f>
        <v>Maj</v>
      </c>
      <c r="C366" s="67">
        <v>8154</v>
      </c>
      <c r="D366" s="67">
        <v>1458</v>
      </c>
      <c r="E366" s="67">
        <v>5128</v>
      </c>
      <c r="F366" s="67">
        <v>0</v>
      </c>
      <c r="G366" s="67">
        <v>-178</v>
      </c>
      <c r="H366" s="67">
        <v>4296</v>
      </c>
      <c r="I366" s="67">
        <v>5694</v>
      </c>
      <c r="J366" s="15"/>
      <c r="K366" s="15"/>
      <c r="L366" s="16">
        <v>197.61599999999999</v>
      </c>
      <c r="N366" s="23" t="str">
        <f>'Olieforbrug, TJ'!M366</f>
        <v>May</v>
      </c>
      <c r="P366" s="3"/>
      <c r="Q366" s="125"/>
      <c r="S366" s="12"/>
      <c r="T366" s="12"/>
      <c r="U366" s="12"/>
    </row>
    <row r="367" spans="1:21" ht="14.1" customHeight="1" x14ac:dyDescent="0.25">
      <c r="A367" s="33" t="str">
        <f>'Olieforbrug, TJ'!A367</f>
        <v>Juni</v>
      </c>
      <c r="C367" s="67">
        <v>12754</v>
      </c>
      <c r="D367" s="67">
        <v>4443</v>
      </c>
      <c r="E367" s="67">
        <v>12821</v>
      </c>
      <c r="F367" s="67">
        <v>0</v>
      </c>
      <c r="G367" s="67">
        <v>893</v>
      </c>
      <c r="H367" s="67">
        <v>5116</v>
      </c>
      <c r="I367" s="67">
        <v>4801</v>
      </c>
      <c r="J367" s="15"/>
      <c r="K367" s="15"/>
      <c r="L367" s="16">
        <v>235.33599999999998</v>
      </c>
      <c r="N367" s="23" t="str">
        <f>'Olieforbrug, TJ'!M367</f>
        <v>June</v>
      </c>
      <c r="P367" s="3"/>
      <c r="Q367" s="125"/>
      <c r="S367" s="12"/>
      <c r="T367" s="12"/>
      <c r="U367" s="12"/>
    </row>
    <row r="368" spans="1:21" x14ac:dyDescent="0.25">
      <c r="A368" s="33" t="str">
        <f>'Olieforbrug, TJ'!A368</f>
        <v>Juli</v>
      </c>
      <c r="C368" s="67">
        <v>12914</v>
      </c>
      <c r="D368" s="67">
        <v>4322</v>
      </c>
      <c r="E368" s="67">
        <v>11059</v>
      </c>
      <c r="F368" s="67">
        <v>0</v>
      </c>
      <c r="G368" s="67">
        <v>-2931</v>
      </c>
      <c r="H368" s="67">
        <v>3062</v>
      </c>
      <c r="I368" s="67">
        <v>7732</v>
      </c>
      <c r="J368" s="15"/>
      <c r="K368" s="15"/>
      <c r="L368" s="16">
        <v>140.852</v>
      </c>
      <c r="N368" s="23" t="str">
        <f>'Olieforbrug, TJ'!M368</f>
        <v>July</v>
      </c>
      <c r="P368" s="3"/>
      <c r="Q368" s="125"/>
      <c r="S368" s="12"/>
      <c r="T368" s="12"/>
      <c r="U368" s="12"/>
    </row>
    <row r="369" spans="1:21" x14ac:dyDescent="0.25">
      <c r="A369" s="33" t="str">
        <f>'Olieforbrug, TJ'!A369</f>
        <v>August</v>
      </c>
      <c r="C369" s="67">
        <v>11536</v>
      </c>
      <c r="D369" s="67">
        <v>2068</v>
      </c>
      <c r="E369" s="67">
        <v>10634</v>
      </c>
      <c r="F369" s="67">
        <v>0</v>
      </c>
      <c r="G369" s="67">
        <v>2058</v>
      </c>
      <c r="H369" s="67">
        <v>4986</v>
      </c>
      <c r="I369" s="67">
        <v>5674</v>
      </c>
      <c r="J369" s="15"/>
      <c r="K369" s="15"/>
      <c r="L369" s="16">
        <v>229.35599999999999</v>
      </c>
      <c r="N369" s="23" t="str">
        <f>'Olieforbrug, TJ'!M369</f>
        <v>August</v>
      </c>
      <c r="P369" s="3"/>
      <c r="Q369" s="125"/>
      <c r="S369" s="12"/>
      <c r="T369" s="12"/>
      <c r="U369" s="12"/>
    </row>
    <row r="370" spans="1:21" x14ac:dyDescent="0.25">
      <c r="A370" s="33" t="str">
        <f>'Olieforbrug, TJ'!A370</f>
        <v>September</v>
      </c>
      <c r="C370" s="67">
        <v>4982</v>
      </c>
      <c r="D370" s="67">
        <v>4127</v>
      </c>
      <c r="E370" s="67">
        <v>4750</v>
      </c>
      <c r="F370" s="67">
        <v>0</v>
      </c>
      <c r="G370" s="67">
        <v>-95</v>
      </c>
      <c r="H370" s="67">
        <v>4244</v>
      </c>
      <c r="I370" s="67">
        <v>5769</v>
      </c>
      <c r="J370" s="15"/>
      <c r="K370" s="15"/>
      <c r="L370" s="16">
        <v>195.22399999999999</v>
      </c>
      <c r="N370" s="23" t="str">
        <f>'Olieforbrug, TJ'!M370</f>
        <v>September</v>
      </c>
      <c r="P370" s="3"/>
      <c r="Q370" s="125"/>
      <c r="S370" s="12"/>
      <c r="T370" s="12"/>
      <c r="U370" s="12"/>
    </row>
    <row r="371" spans="1:21" x14ac:dyDescent="0.25">
      <c r="A371" s="33" t="str">
        <f>'Olieforbrug, TJ'!A371</f>
        <v>Oktober</v>
      </c>
      <c r="C371" s="67">
        <v>2221</v>
      </c>
      <c r="D371" s="67">
        <v>4405</v>
      </c>
      <c r="E371" s="67">
        <v>3568</v>
      </c>
      <c r="F371" s="67">
        <v>0</v>
      </c>
      <c r="G371" s="67">
        <v>1024</v>
      </c>
      <c r="H371" s="67">
        <v>3981</v>
      </c>
      <c r="I371" s="67">
        <v>4745</v>
      </c>
      <c r="J371" s="15"/>
      <c r="K371" s="15"/>
      <c r="L371" s="16">
        <v>183.126</v>
      </c>
      <c r="N371" s="23" t="str">
        <f>'Olieforbrug, TJ'!M371</f>
        <v>October</v>
      </c>
      <c r="P371" s="3"/>
      <c r="Q371" s="125"/>
      <c r="S371" s="12"/>
      <c r="T371" s="12"/>
      <c r="U371" s="12"/>
    </row>
    <row r="372" spans="1:21" x14ac:dyDescent="0.25">
      <c r="A372" s="33" t="str">
        <f>'Olieforbrug, TJ'!A372</f>
        <v>November</v>
      </c>
      <c r="C372" s="67">
        <v>5813</v>
      </c>
      <c r="D372" s="67">
        <v>3876</v>
      </c>
      <c r="E372" s="67">
        <v>3567</v>
      </c>
      <c r="F372" s="67">
        <v>0</v>
      </c>
      <c r="G372" s="67">
        <v>-1421</v>
      </c>
      <c r="H372" s="67">
        <v>4767</v>
      </c>
      <c r="I372" s="67">
        <v>6166</v>
      </c>
      <c r="J372" s="15"/>
      <c r="K372" s="15"/>
      <c r="L372" s="16">
        <v>219.28200000000001</v>
      </c>
      <c r="N372" s="23" t="str">
        <f>'Olieforbrug, TJ'!M372</f>
        <v>November</v>
      </c>
      <c r="P372" s="3"/>
      <c r="Q372" s="125"/>
      <c r="S372" s="12"/>
      <c r="T372" s="12"/>
      <c r="U372" s="12"/>
    </row>
    <row r="373" spans="1:21" ht="13.8" thickBot="1" x14ac:dyDescent="0.3">
      <c r="A373" s="41" t="str">
        <f>'Olieforbrug, TJ'!A373</f>
        <v>December</v>
      </c>
      <c r="C373" s="42">
        <v>4698</v>
      </c>
      <c r="D373" s="42">
        <v>1673</v>
      </c>
      <c r="E373" s="42">
        <v>5237</v>
      </c>
      <c r="F373" s="42">
        <v>0</v>
      </c>
      <c r="G373" s="42">
        <v>2947</v>
      </c>
      <c r="H373" s="42">
        <v>4159</v>
      </c>
      <c r="I373" s="42">
        <v>3219</v>
      </c>
      <c r="J373" s="2"/>
      <c r="K373" s="2"/>
      <c r="L373" s="42">
        <v>191.31399999999999</v>
      </c>
      <c r="N373" s="43" t="str">
        <f>'Olieforbrug, TJ'!M373</f>
        <v>December</v>
      </c>
      <c r="P373" s="3"/>
      <c r="Q373" s="125"/>
      <c r="S373" s="12"/>
      <c r="T373" s="12"/>
      <c r="U373" s="12"/>
    </row>
    <row r="374" spans="1:21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6"/>
      <c r="M374" s="3"/>
      <c r="N374" s="37">
        <v>2017</v>
      </c>
    </row>
    <row r="375" spans="1:21" x14ac:dyDescent="0.25">
      <c r="A375" s="23" t="str">
        <f>'Olieforbrug, TJ'!A375</f>
        <v>Januar</v>
      </c>
      <c r="C375" s="16">
        <v>2389</v>
      </c>
      <c r="D375" s="16">
        <v>4351</v>
      </c>
      <c r="E375" s="16">
        <v>1735</v>
      </c>
      <c r="F375" s="16">
        <v>0</v>
      </c>
      <c r="G375" s="16">
        <f>I373-I375</f>
        <v>-1462</v>
      </c>
      <c r="H375" s="16">
        <v>4195</v>
      </c>
      <c r="I375" s="16">
        <v>4681</v>
      </c>
      <c r="J375" s="15"/>
      <c r="K375" s="15"/>
      <c r="L375" s="16">
        <f t="shared" ref="L375:L386" si="96">H375*46/1000</f>
        <v>192.97</v>
      </c>
      <c r="N375" s="23" t="str">
        <f>'Olieforbrug, TJ'!M375</f>
        <v>January</v>
      </c>
    </row>
    <row r="376" spans="1:21" x14ac:dyDescent="0.25">
      <c r="A376" s="23" t="str">
        <f>'Olieforbrug, TJ'!A376</f>
        <v>Februar</v>
      </c>
      <c r="C376" s="16">
        <v>7759</v>
      </c>
      <c r="D376" s="16">
        <v>1777</v>
      </c>
      <c r="E376" s="16">
        <v>4798</v>
      </c>
      <c r="F376" s="16">
        <v>0</v>
      </c>
      <c r="G376" s="16">
        <f t="shared" ref="G376:G381" si="97">I375-I376</f>
        <v>-926</v>
      </c>
      <c r="H376" s="16">
        <v>3857</v>
      </c>
      <c r="I376" s="16">
        <v>5607</v>
      </c>
      <c r="J376" s="15"/>
      <c r="K376" s="15"/>
      <c r="L376" s="16">
        <f t="shared" si="96"/>
        <v>177.422</v>
      </c>
      <c r="N376" s="23" t="str">
        <f>'Olieforbrug, TJ'!M376</f>
        <v>February</v>
      </c>
    </row>
    <row r="377" spans="1:21" x14ac:dyDescent="0.25">
      <c r="A377" s="23" t="str">
        <f>'Olieforbrug, TJ'!A377</f>
        <v>Marts</v>
      </c>
      <c r="C377" s="16">
        <v>11472</v>
      </c>
      <c r="D377" s="16">
        <v>1781</v>
      </c>
      <c r="E377" s="16">
        <v>7433</v>
      </c>
      <c r="F377" s="16">
        <v>0</v>
      </c>
      <c r="G377" s="16">
        <f t="shared" si="97"/>
        <v>-1444</v>
      </c>
      <c r="H377" s="16">
        <v>4425</v>
      </c>
      <c r="I377" s="16">
        <v>7051</v>
      </c>
      <c r="J377" s="15"/>
      <c r="K377" s="15"/>
      <c r="L377" s="16">
        <f t="shared" si="96"/>
        <v>203.55</v>
      </c>
      <c r="N377" s="23" t="str">
        <f>'Olieforbrug, TJ'!M377</f>
        <v>March</v>
      </c>
    </row>
    <row r="378" spans="1:21" x14ac:dyDescent="0.25">
      <c r="A378" s="23" t="str">
        <f>'Olieforbrug, TJ'!A378</f>
        <v>April</v>
      </c>
      <c r="C378" s="16">
        <v>15495</v>
      </c>
      <c r="D378" s="16">
        <v>1785</v>
      </c>
      <c r="E378" s="16">
        <v>13190</v>
      </c>
      <c r="F378" s="16">
        <v>0</v>
      </c>
      <c r="G378" s="16">
        <f t="shared" si="97"/>
        <v>760</v>
      </c>
      <c r="H378" s="16">
        <v>4344</v>
      </c>
      <c r="I378" s="16">
        <v>6291</v>
      </c>
      <c r="J378" s="15"/>
      <c r="K378" s="15"/>
      <c r="L378" s="16">
        <f t="shared" si="96"/>
        <v>199.82400000000001</v>
      </c>
      <c r="N378" s="23" t="s">
        <v>118</v>
      </c>
    </row>
    <row r="379" spans="1:21" x14ac:dyDescent="0.25">
      <c r="A379" s="23" t="str">
        <f>'Olieforbrug, TJ'!A379</f>
        <v>Maj</v>
      </c>
      <c r="C379" s="16">
        <v>14229</v>
      </c>
      <c r="D379" s="16">
        <v>2520</v>
      </c>
      <c r="E379" s="16">
        <v>11236</v>
      </c>
      <c r="F379" s="16">
        <v>0</v>
      </c>
      <c r="G379" s="16">
        <f t="shared" si="97"/>
        <v>-600</v>
      </c>
      <c r="H379" s="16">
        <v>5607</v>
      </c>
      <c r="I379" s="16">
        <v>6891</v>
      </c>
      <c r="J379" s="15"/>
      <c r="K379" s="15"/>
      <c r="L379" s="16">
        <f t="shared" si="96"/>
        <v>257.92200000000003</v>
      </c>
      <c r="N379" s="23" t="s">
        <v>137</v>
      </c>
    </row>
    <row r="380" spans="1:21" x14ac:dyDescent="0.25">
      <c r="A380" s="23" t="str">
        <f>'Olieforbrug, TJ'!A380</f>
        <v>Juni</v>
      </c>
      <c r="C380" s="16">
        <v>14605</v>
      </c>
      <c r="D380" s="16">
        <v>2876</v>
      </c>
      <c r="E380" s="16">
        <v>14989</v>
      </c>
      <c r="F380" s="16">
        <v>0</v>
      </c>
      <c r="G380" s="16">
        <f t="shared" si="97"/>
        <v>2310</v>
      </c>
      <c r="H380" s="16">
        <v>4957</v>
      </c>
      <c r="I380" s="16">
        <v>4581</v>
      </c>
      <c r="J380" s="15"/>
      <c r="K380" s="15"/>
      <c r="L380" s="16">
        <f t="shared" si="96"/>
        <v>228.02199999999999</v>
      </c>
      <c r="N380" s="23" t="s">
        <v>138</v>
      </c>
    </row>
    <row r="381" spans="1:21" x14ac:dyDescent="0.25">
      <c r="A381" s="23" t="str">
        <f>'Olieforbrug, TJ'!A381</f>
        <v>Juli</v>
      </c>
      <c r="C381" s="16">
        <v>10718</v>
      </c>
      <c r="D381" s="16">
        <v>5360</v>
      </c>
      <c r="E381" s="16">
        <v>8634</v>
      </c>
      <c r="F381" s="16">
        <v>0</v>
      </c>
      <c r="G381" s="16">
        <f t="shared" si="97"/>
        <v>-3553</v>
      </c>
      <c r="H381" s="16">
        <v>3749</v>
      </c>
      <c r="I381" s="16">
        <v>8134</v>
      </c>
      <c r="J381" s="15"/>
      <c r="K381" s="15"/>
      <c r="L381" s="16">
        <f t="shared" si="96"/>
        <v>172.45400000000001</v>
      </c>
      <c r="N381" s="23" t="s">
        <v>129</v>
      </c>
    </row>
    <row r="382" spans="1:21" x14ac:dyDescent="0.25">
      <c r="A382" s="23" t="str">
        <f>'Olieforbrug, TJ'!A382</f>
        <v>August</v>
      </c>
      <c r="C382" s="16">
        <v>10792</v>
      </c>
      <c r="D382" s="16">
        <v>1739</v>
      </c>
      <c r="E382" s="16">
        <v>9091</v>
      </c>
      <c r="F382" s="16">
        <v>0</v>
      </c>
      <c r="G382" s="16">
        <f>I381-I382</f>
        <v>2199</v>
      </c>
      <c r="H382" s="16">
        <v>5708</v>
      </c>
      <c r="I382" s="16">
        <v>5935</v>
      </c>
      <c r="J382" s="15"/>
      <c r="K382" s="15"/>
      <c r="L382" s="16">
        <f t="shared" si="96"/>
        <v>262.56799999999998</v>
      </c>
      <c r="N382" s="23" t="s">
        <v>122</v>
      </c>
    </row>
    <row r="383" spans="1:21" x14ac:dyDescent="0.25">
      <c r="A383" s="23" t="str">
        <f>'Olieforbrug, TJ'!A383</f>
        <v>September</v>
      </c>
      <c r="C383" s="16">
        <v>-1987</v>
      </c>
      <c r="D383" s="16">
        <v>7183</v>
      </c>
      <c r="E383" s="16">
        <v>1507</v>
      </c>
      <c r="F383" s="16">
        <v>0</v>
      </c>
      <c r="G383" s="16">
        <f>I382-I383</f>
        <v>429</v>
      </c>
      <c r="H383" s="16">
        <v>4250</v>
      </c>
      <c r="I383" s="16">
        <v>5506</v>
      </c>
      <c r="J383" s="15"/>
      <c r="K383" s="15"/>
      <c r="L383" s="16">
        <f t="shared" si="96"/>
        <v>195.5</v>
      </c>
      <c r="N383" s="23" t="s">
        <v>123</v>
      </c>
    </row>
    <row r="384" spans="1:21" x14ac:dyDescent="0.25">
      <c r="A384" s="23" t="str">
        <f>'Olieforbrug, TJ'!A384</f>
        <v>Oktober</v>
      </c>
      <c r="C384" s="16">
        <v>3887</v>
      </c>
      <c r="D384" s="16">
        <v>2052</v>
      </c>
      <c r="E384" s="16">
        <v>1662</v>
      </c>
      <c r="F384" s="16">
        <v>0</v>
      </c>
      <c r="G384" s="16">
        <f>I383-I384</f>
        <v>-1529</v>
      </c>
      <c r="H384" s="16">
        <v>3097</v>
      </c>
      <c r="I384" s="16">
        <v>7035</v>
      </c>
      <c r="J384" s="15"/>
      <c r="K384" s="15"/>
      <c r="L384" s="16">
        <f t="shared" si="96"/>
        <v>142.46199999999999</v>
      </c>
      <c r="N384" s="23" t="s">
        <v>131</v>
      </c>
    </row>
    <row r="385" spans="1:14" x14ac:dyDescent="0.25">
      <c r="A385" s="23" t="str">
        <f>'Olieforbrug, TJ'!A385</f>
        <v>November</v>
      </c>
      <c r="C385" s="16">
        <v>7718</v>
      </c>
      <c r="D385" s="16">
        <v>1594</v>
      </c>
      <c r="E385" s="16">
        <v>4753</v>
      </c>
      <c r="F385" s="16">
        <v>0</v>
      </c>
      <c r="G385" s="16">
        <f>I384-I385</f>
        <v>484</v>
      </c>
      <c r="H385" s="16">
        <v>5090</v>
      </c>
      <c r="I385" s="16">
        <v>6551</v>
      </c>
      <c r="J385" s="15"/>
      <c r="K385" s="15"/>
      <c r="L385" s="16">
        <f t="shared" si="96"/>
        <v>234.14</v>
      </c>
      <c r="N385" s="23" t="s">
        <v>125</v>
      </c>
    </row>
    <row r="386" spans="1:14" ht="13.8" thickBot="1" x14ac:dyDescent="0.3">
      <c r="A386" s="41" t="str">
        <f>'Olieforbrug, TJ'!A386</f>
        <v>December</v>
      </c>
      <c r="C386" s="42">
        <v>8450</v>
      </c>
      <c r="D386" s="42">
        <v>1783</v>
      </c>
      <c r="E386" s="42">
        <v>5888</v>
      </c>
      <c r="F386" s="42">
        <v>0</v>
      </c>
      <c r="G386" s="42">
        <f>I385-I386</f>
        <v>-223</v>
      </c>
      <c r="H386" s="42">
        <v>4227</v>
      </c>
      <c r="I386" s="42">
        <v>6774</v>
      </c>
      <c r="J386" s="2"/>
      <c r="K386" s="2"/>
      <c r="L386" s="42">
        <f t="shared" si="96"/>
        <v>194.44200000000001</v>
      </c>
      <c r="N386" s="43" t="s">
        <v>113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6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12267</v>
      </c>
      <c r="D388" s="16">
        <v>1784</v>
      </c>
      <c r="E388" s="16">
        <v>8601</v>
      </c>
      <c r="F388" s="16">
        <v>0</v>
      </c>
      <c r="G388" s="16">
        <f>I386-I388</f>
        <v>-822</v>
      </c>
      <c r="H388" s="16">
        <v>4645</v>
      </c>
      <c r="I388" s="16">
        <v>7596</v>
      </c>
      <c r="J388" s="15"/>
      <c r="K388" s="15"/>
      <c r="L388" s="16">
        <f t="shared" ref="L388:L399" si="98">H388*46/1000</f>
        <v>213.67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8164</v>
      </c>
      <c r="D389" s="16">
        <v>1816</v>
      </c>
      <c r="E389" s="16">
        <v>8269</v>
      </c>
      <c r="F389" s="16">
        <v>0</v>
      </c>
      <c r="G389" s="16">
        <f t="shared" ref="G389:G399" si="99">I388-I389</f>
        <v>2453</v>
      </c>
      <c r="H389" s="16">
        <v>4230</v>
      </c>
      <c r="I389" s="16">
        <v>5143</v>
      </c>
      <c r="J389" s="15"/>
      <c r="K389" s="15"/>
      <c r="L389" s="16">
        <f t="shared" si="98"/>
        <v>194.58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10588</v>
      </c>
      <c r="D390" s="16">
        <v>1637</v>
      </c>
      <c r="E390" s="16">
        <v>5277</v>
      </c>
      <c r="F390" s="16">
        <v>0</v>
      </c>
      <c r="G390" s="16">
        <f t="shared" si="99"/>
        <v>-2067</v>
      </c>
      <c r="H390" s="16">
        <v>4896</v>
      </c>
      <c r="I390" s="16">
        <v>7210</v>
      </c>
      <c r="J390" s="15"/>
      <c r="K390" s="15"/>
      <c r="L390" s="16">
        <f t="shared" si="98"/>
        <v>225.21600000000001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9383</v>
      </c>
      <c r="D391" s="16">
        <v>1658</v>
      </c>
      <c r="E391" s="16">
        <v>7833</v>
      </c>
      <c r="F391" s="16">
        <v>0</v>
      </c>
      <c r="G391" s="16">
        <f t="shared" si="99"/>
        <v>408</v>
      </c>
      <c r="H391" s="16">
        <v>3727</v>
      </c>
      <c r="I391" s="16">
        <v>6802</v>
      </c>
      <c r="J391" s="15"/>
      <c r="K391" s="15"/>
      <c r="L391" s="16">
        <f t="shared" si="98"/>
        <v>171.44200000000001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9383</v>
      </c>
      <c r="D392" s="16">
        <v>1658</v>
      </c>
      <c r="E392" s="16">
        <v>7833</v>
      </c>
      <c r="F392" s="16">
        <v>0</v>
      </c>
      <c r="G392" s="16">
        <f t="shared" si="99"/>
        <v>0</v>
      </c>
      <c r="H392" s="16">
        <v>3727</v>
      </c>
      <c r="I392" s="16">
        <v>6802</v>
      </c>
      <c r="J392" s="15"/>
      <c r="K392" s="15"/>
      <c r="L392" s="16">
        <f t="shared" si="98"/>
        <v>171.44200000000001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15948</v>
      </c>
      <c r="D393" s="16">
        <v>1591</v>
      </c>
      <c r="E393" s="16">
        <v>10678</v>
      </c>
      <c r="F393" s="16">
        <v>0</v>
      </c>
      <c r="G393" s="16">
        <f t="shared" si="99"/>
        <v>-986</v>
      </c>
      <c r="H393" s="16">
        <v>4744</v>
      </c>
      <c r="I393" s="16">
        <v>7788</v>
      </c>
      <c r="J393" s="15"/>
      <c r="K393" s="15"/>
      <c r="L393" s="16">
        <f t="shared" si="98"/>
        <v>218.22399999999999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14914</v>
      </c>
      <c r="D394" s="16">
        <v>1784</v>
      </c>
      <c r="E394" s="16">
        <v>12618</v>
      </c>
      <c r="F394" s="16">
        <v>0</v>
      </c>
      <c r="G394" s="16">
        <f t="shared" si="99"/>
        <v>269</v>
      </c>
      <c r="H394" s="16">
        <v>4672</v>
      </c>
      <c r="I394" s="16">
        <v>7519</v>
      </c>
      <c r="J394" s="15"/>
      <c r="K394" s="15"/>
      <c r="L394" s="16">
        <f t="shared" si="98"/>
        <v>214.91200000000001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11948</v>
      </c>
      <c r="D395" s="16">
        <v>0</v>
      </c>
      <c r="E395" s="16">
        <v>8975</v>
      </c>
      <c r="F395" s="16">
        <v>0</v>
      </c>
      <c r="G395" s="16">
        <f t="shared" si="99"/>
        <v>1541</v>
      </c>
      <c r="H395" s="16">
        <v>4633</v>
      </c>
      <c r="I395" s="16">
        <v>5978</v>
      </c>
      <c r="J395" s="15"/>
      <c r="K395" s="15"/>
      <c r="L395" s="16">
        <f t="shared" si="98"/>
        <v>213.11799999999999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4934</v>
      </c>
      <c r="D396" s="16">
        <v>1622</v>
      </c>
      <c r="E396" s="16">
        <v>3883</v>
      </c>
      <c r="F396" s="16">
        <v>0</v>
      </c>
      <c r="G396" s="16">
        <f t="shared" si="99"/>
        <v>1390</v>
      </c>
      <c r="H396" s="16">
        <v>4087</v>
      </c>
      <c r="I396" s="16">
        <v>4588</v>
      </c>
      <c r="J396" s="15"/>
      <c r="K396" s="15"/>
      <c r="L396" s="16">
        <f t="shared" si="98"/>
        <v>188.00200000000001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3962</v>
      </c>
      <c r="D397" s="16">
        <v>1784</v>
      </c>
      <c r="E397" s="16">
        <v>1333</v>
      </c>
      <c r="F397" s="16">
        <v>0</v>
      </c>
      <c r="G397" s="16">
        <f t="shared" si="99"/>
        <v>-445</v>
      </c>
      <c r="H397" s="16">
        <v>4153</v>
      </c>
      <c r="I397" s="16">
        <v>5033</v>
      </c>
      <c r="J397" s="15"/>
      <c r="K397" s="15"/>
      <c r="L397" s="16">
        <f t="shared" si="98"/>
        <v>191.03800000000001</v>
      </c>
      <c r="N397" s="23" t="str">
        <f>'Olieforbrug, TJ'!M397</f>
        <v>October</v>
      </c>
    </row>
    <row r="398" spans="1:14" ht="15" customHeight="1" x14ac:dyDescent="0.25">
      <c r="A398" s="23" t="str">
        <f>'Olieforbrug, TJ'!A398</f>
        <v>November</v>
      </c>
      <c r="C398" s="16">
        <v>7459</v>
      </c>
      <c r="D398" s="16">
        <v>1686</v>
      </c>
      <c r="E398" s="16">
        <v>4297</v>
      </c>
      <c r="F398" s="16">
        <v>0</v>
      </c>
      <c r="G398" s="16">
        <f t="shared" si="99"/>
        <v>2</v>
      </c>
      <c r="H398" s="16">
        <v>4932</v>
      </c>
      <c r="I398" s="16">
        <v>5031</v>
      </c>
      <c r="J398" s="15"/>
      <c r="K398" s="15"/>
      <c r="L398" s="16">
        <f t="shared" si="98"/>
        <v>226.87200000000001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>
        <v>9212</v>
      </c>
      <c r="D399" s="42">
        <v>1678</v>
      </c>
      <c r="E399" s="42">
        <v>5070</v>
      </c>
      <c r="F399" s="42">
        <v>0</v>
      </c>
      <c r="G399" s="42">
        <f t="shared" si="99"/>
        <v>-1789</v>
      </c>
      <c r="H399" s="42">
        <v>4078</v>
      </c>
      <c r="I399" s="42">
        <v>6820</v>
      </c>
      <c r="J399" s="2"/>
      <c r="K399" s="2"/>
      <c r="L399" s="42">
        <f t="shared" si="98"/>
        <v>187.58799999999999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6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7370</v>
      </c>
      <c r="D401" s="16">
        <v>0</v>
      </c>
      <c r="E401" s="16">
        <v>4712</v>
      </c>
      <c r="F401" s="16">
        <v>0</v>
      </c>
      <c r="G401" s="16">
        <f>I399-I401</f>
        <v>2114</v>
      </c>
      <c r="H401" s="16">
        <v>4863</v>
      </c>
      <c r="I401" s="16">
        <v>4706</v>
      </c>
      <c r="J401" s="15"/>
      <c r="K401" s="15"/>
      <c r="L401" s="16">
        <f t="shared" ref="L401:L412" si="100">H401*46/1000</f>
        <v>223.69800000000001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7866</v>
      </c>
      <c r="D402" s="16">
        <v>1784</v>
      </c>
      <c r="E402" s="16">
        <v>1828</v>
      </c>
      <c r="F402" s="16">
        <v>0</v>
      </c>
      <c r="G402" s="16">
        <f t="shared" ref="G402:G407" si="101">I401-I402</f>
        <v>-3674</v>
      </c>
      <c r="H402" s="16">
        <v>4312</v>
      </c>
      <c r="I402" s="16">
        <v>8380</v>
      </c>
      <c r="J402" s="15"/>
      <c r="K402" s="15"/>
      <c r="L402" s="16">
        <f t="shared" si="100"/>
        <v>198.352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11188</v>
      </c>
      <c r="D403" s="16">
        <v>1783</v>
      </c>
      <c r="E403" s="16">
        <v>9736</v>
      </c>
      <c r="F403" s="16">
        <v>0</v>
      </c>
      <c r="G403" s="16">
        <f t="shared" si="101"/>
        <v>812</v>
      </c>
      <c r="H403" s="16">
        <v>4095</v>
      </c>
      <c r="I403" s="16">
        <v>7568</v>
      </c>
      <c r="J403" s="15"/>
      <c r="K403" s="15"/>
      <c r="L403" s="16">
        <f t="shared" si="100"/>
        <v>188.37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14365</v>
      </c>
      <c r="D404" s="16">
        <v>0</v>
      </c>
      <c r="E404" s="16">
        <v>11568</v>
      </c>
      <c r="F404" s="16">
        <v>0</v>
      </c>
      <c r="G404" s="16">
        <f t="shared" si="101"/>
        <v>2238</v>
      </c>
      <c r="H404" s="16">
        <v>5116</v>
      </c>
      <c r="I404" s="16">
        <v>5330</v>
      </c>
      <c r="J404" s="15"/>
      <c r="K404" s="15"/>
      <c r="L404" s="16">
        <f t="shared" si="100"/>
        <v>235.33600000000001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C405" s="16">
        <v>14062</v>
      </c>
      <c r="D405" s="16">
        <v>1785</v>
      </c>
      <c r="E405" s="16">
        <v>9728</v>
      </c>
      <c r="F405" s="16">
        <v>0</v>
      </c>
      <c r="G405" s="16">
        <f t="shared" si="101"/>
        <v>-655</v>
      </c>
      <c r="H405" s="16">
        <v>5565</v>
      </c>
      <c r="I405" s="16">
        <v>5985</v>
      </c>
      <c r="J405" s="15"/>
      <c r="K405" s="15"/>
      <c r="L405" s="16">
        <f t="shared" si="100"/>
        <v>255.99</v>
      </c>
      <c r="N405" s="23" t="str">
        <f>'Olieforbrug, TJ'!M405</f>
        <v>May</v>
      </c>
    </row>
    <row r="406" spans="1:14" x14ac:dyDescent="0.25">
      <c r="A406" s="23" t="str">
        <f>'Olieforbrug, TJ'!A406</f>
        <v>Juni</v>
      </c>
      <c r="C406" s="16">
        <v>13724</v>
      </c>
      <c r="D406" s="16">
        <v>1785</v>
      </c>
      <c r="E406" s="16">
        <v>11352</v>
      </c>
      <c r="F406" s="16">
        <v>0</v>
      </c>
      <c r="G406" s="16">
        <f t="shared" si="101"/>
        <v>779</v>
      </c>
      <c r="H406" s="16">
        <v>5112</v>
      </c>
      <c r="I406" s="16">
        <v>5206</v>
      </c>
      <c r="J406" s="15"/>
      <c r="K406" s="15"/>
      <c r="L406" s="16">
        <f t="shared" si="100"/>
        <v>235.15199999999999</v>
      </c>
      <c r="N406" s="23" t="str">
        <f>'Olieforbrug, TJ'!M406</f>
        <v>June</v>
      </c>
    </row>
    <row r="407" spans="1:14" x14ac:dyDescent="0.25">
      <c r="A407" s="23" t="str">
        <f>'Olieforbrug, TJ'!A407</f>
        <v>Juli</v>
      </c>
      <c r="C407" s="16">
        <v>16006</v>
      </c>
      <c r="D407" s="16">
        <v>1789</v>
      </c>
      <c r="E407" s="16">
        <v>10922</v>
      </c>
      <c r="F407" s="16">
        <v>0</v>
      </c>
      <c r="G407" s="16">
        <f t="shared" si="101"/>
        <v>-1555</v>
      </c>
      <c r="H407" s="16">
        <v>5396</v>
      </c>
      <c r="I407" s="16">
        <v>6761</v>
      </c>
      <c r="J407" s="15"/>
      <c r="K407" s="15"/>
      <c r="L407" s="16">
        <f t="shared" si="100"/>
        <v>248.21600000000001</v>
      </c>
      <c r="N407" s="23" t="str">
        <f>'Olieforbrug, TJ'!M407</f>
        <v>July</v>
      </c>
    </row>
    <row r="408" spans="1:14" x14ac:dyDescent="0.25">
      <c r="A408" s="23" t="str">
        <f>'Olieforbrug, TJ'!A408</f>
        <v>August</v>
      </c>
      <c r="C408" s="16">
        <v>15499</v>
      </c>
      <c r="D408" s="16">
        <v>1707</v>
      </c>
      <c r="E408" s="16">
        <v>12652</v>
      </c>
      <c r="F408" s="16">
        <v>0</v>
      </c>
      <c r="G408" s="16">
        <f>I407-I408</f>
        <v>1278</v>
      </c>
      <c r="H408" s="16">
        <v>6053</v>
      </c>
      <c r="I408" s="16">
        <v>5483</v>
      </c>
      <c r="J408" s="15"/>
      <c r="K408" s="15"/>
      <c r="L408" s="16">
        <f t="shared" si="100"/>
        <v>278.43799999999999</v>
      </c>
      <c r="N408" s="23" t="str">
        <f>'Olieforbrug, TJ'!M408</f>
        <v>August</v>
      </c>
    </row>
    <row r="409" spans="1:14" x14ac:dyDescent="0.25">
      <c r="A409" s="23" t="str">
        <f>'Olieforbrug, TJ'!A409</f>
        <v>September</v>
      </c>
      <c r="C409" s="16">
        <v>1787</v>
      </c>
      <c r="D409" s="16">
        <v>1784</v>
      </c>
      <c r="E409" s="16">
        <v>2088</v>
      </c>
      <c r="F409" s="16">
        <v>0</v>
      </c>
      <c r="G409" s="16">
        <f>I408-I409</f>
        <v>1784</v>
      </c>
      <c r="H409" s="16">
        <v>3428</v>
      </c>
      <c r="I409" s="16">
        <v>3699</v>
      </c>
      <c r="J409" s="15"/>
      <c r="K409" s="15"/>
      <c r="L409" s="16">
        <f t="shared" si="100"/>
        <v>157.68799999999999</v>
      </c>
      <c r="N409" s="23" t="str">
        <f>'Olieforbrug, TJ'!M409</f>
        <v>September</v>
      </c>
    </row>
    <row r="410" spans="1:14" x14ac:dyDescent="0.25">
      <c r="A410" s="23" t="str">
        <f>'Olieforbrug, TJ'!A410</f>
        <v>Oktober</v>
      </c>
      <c r="C410" s="16">
        <v>6121</v>
      </c>
      <c r="D410" s="16">
        <v>1838</v>
      </c>
      <c r="E410" s="16">
        <v>128</v>
      </c>
      <c r="F410" s="16">
        <v>0</v>
      </c>
      <c r="G410" s="16">
        <f>I409-I410</f>
        <v>-3662</v>
      </c>
      <c r="H410" s="16">
        <v>4396</v>
      </c>
      <c r="I410" s="16">
        <v>7361</v>
      </c>
      <c r="J410" s="15"/>
      <c r="K410" s="15"/>
      <c r="L410" s="16">
        <f t="shared" si="100"/>
        <v>202.21600000000001</v>
      </c>
      <c r="N410" s="23" t="str">
        <f>'Olieforbrug, TJ'!M410</f>
        <v>October</v>
      </c>
    </row>
    <row r="411" spans="1:14" x14ac:dyDescent="0.25">
      <c r="A411" s="23" t="str">
        <f>'Olieforbrug, TJ'!A411</f>
        <v>November</v>
      </c>
      <c r="C411" s="16">
        <v>7873</v>
      </c>
      <c r="D411" s="16">
        <v>1784</v>
      </c>
      <c r="E411" s="16">
        <v>5364</v>
      </c>
      <c r="F411" s="16">
        <v>0</v>
      </c>
      <c r="G411" s="16">
        <f>I410-I411</f>
        <v>509</v>
      </c>
      <c r="H411" s="16">
        <v>4814</v>
      </c>
      <c r="I411" s="16">
        <v>6852</v>
      </c>
      <c r="J411" s="15"/>
      <c r="K411" s="15"/>
      <c r="L411" s="16">
        <f t="shared" si="100"/>
        <v>221.44399999999999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6384</v>
      </c>
      <c r="D412" s="42">
        <v>1</v>
      </c>
      <c r="E412" s="42">
        <v>3736</v>
      </c>
      <c r="F412" s="42">
        <v>0</v>
      </c>
      <c r="G412" s="42">
        <f>I411-I412</f>
        <v>1457</v>
      </c>
      <c r="H412" s="42">
        <v>4167</v>
      </c>
      <c r="I412" s="42">
        <v>5395</v>
      </c>
      <c r="J412" s="2"/>
      <c r="K412" s="2"/>
      <c r="L412" s="42">
        <f t="shared" si="100"/>
        <v>191.68199999999999</v>
      </c>
      <c r="N412" s="43" t="str">
        <f>'Olieforbrug, TJ'!M412</f>
        <v>December</v>
      </c>
    </row>
    <row r="413" spans="1:14" x14ac:dyDescent="0.25">
      <c r="A413" s="37">
        <f>'Olieforbrug, TJ'!A413</f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6"/>
      <c r="M413" s="3"/>
      <c r="N413" s="37">
        <f>'Olieforbrug, TJ'!M413</f>
        <v>2020</v>
      </c>
    </row>
    <row r="414" spans="1:14" x14ac:dyDescent="0.25">
      <c r="A414" s="23" t="str">
        <f>'Olieforbrug, TJ'!A414</f>
        <v>Januar</v>
      </c>
      <c r="C414" s="16">
        <v>9451</v>
      </c>
      <c r="D414" s="16">
        <v>1743</v>
      </c>
      <c r="E414" s="16">
        <v>5603</v>
      </c>
      <c r="F414" s="16">
        <v>0</v>
      </c>
      <c r="G414" s="16">
        <f>I412-I414</f>
        <v>-1013</v>
      </c>
      <c r="H414" s="16">
        <v>4647</v>
      </c>
      <c r="I414" s="16">
        <v>6408</v>
      </c>
      <c r="J414" s="15"/>
      <c r="K414" s="15"/>
      <c r="L414" s="16">
        <f t="shared" ref="L414:L425" si="102">H414*46/1000</f>
        <v>213.762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8474</v>
      </c>
      <c r="D415" s="16">
        <v>0</v>
      </c>
      <c r="E415" s="16">
        <v>3769</v>
      </c>
      <c r="F415" s="16">
        <v>0</v>
      </c>
      <c r="G415" s="65">
        <f t="shared" ref="G415:G420" si="103">I414-I415</f>
        <v>-753</v>
      </c>
      <c r="H415" s="16">
        <v>3994</v>
      </c>
      <c r="I415" s="16">
        <v>7161</v>
      </c>
      <c r="J415" s="15"/>
      <c r="K415" s="15"/>
      <c r="L415" s="16">
        <f t="shared" si="102"/>
        <v>183.72399999999999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7023</v>
      </c>
      <c r="D416" s="16">
        <v>0</v>
      </c>
      <c r="E416" s="16">
        <v>3577</v>
      </c>
      <c r="F416" s="16">
        <v>0</v>
      </c>
      <c r="G416" s="65">
        <f t="shared" si="103"/>
        <v>1036</v>
      </c>
      <c r="H416" s="16">
        <v>4535</v>
      </c>
      <c r="I416" s="16">
        <v>6125</v>
      </c>
      <c r="J416" s="15"/>
      <c r="K416" s="15"/>
      <c r="L416" s="16">
        <f t="shared" si="102"/>
        <v>208.61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11888</v>
      </c>
      <c r="D417" s="16">
        <v>1761</v>
      </c>
      <c r="E417" s="16">
        <v>9329</v>
      </c>
      <c r="F417" s="16">
        <v>0</v>
      </c>
      <c r="G417" s="65">
        <f t="shared" si="103"/>
        <v>941</v>
      </c>
      <c r="H417" s="16">
        <v>5403</v>
      </c>
      <c r="I417" s="16">
        <v>5184</v>
      </c>
      <c r="J417" s="15"/>
      <c r="K417" s="15"/>
      <c r="L417" s="16">
        <f t="shared" si="102"/>
        <v>248.53800000000001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13664</v>
      </c>
      <c r="D418" s="16">
        <v>0</v>
      </c>
      <c r="E418" s="16">
        <v>8256</v>
      </c>
      <c r="F418" s="16">
        <v>0</v>
      </c>
      <c r="G418" s="65">
        <f t="shared" si="103"/>
        <v>-90</v>
      </c>
      <c r="H418" s="16">
        <v>5413</v>
      </c>
      <c r="I418" s="16">
        <v>5274</v>
      </c>
      <c r="J418" s="15"/>
      <c r="K418" s="15"/>
      <c r="L418" s="16">
        <f t="shared" si="102"/>
        <v>248.99799999999999</v>
      </c>
      <c r="N418" s="23" t="str">
        <f>'Olieforbrug, TJ'!M418</f>
        <v>May</v>
      </c>
    </row>
    <row r="419" spans="1:14" ht="12" customHeight="1" x14ac:dyDescent="0.25">
      <c r="A419" s="23" t="str">
        <f>'Olieforbrug, TJ'!A419</f>
        <v>Juni</v>
      </c>
      <c r="C419" s="16">
        <v>17343</v>
      </c>
      <c r="D419" s="16">
        <v>0</v>
      </c>
      <c r="E419" s="16">
        <v>12744</v>
      </c>
      <c r="F419" s="16">
        <v>0</v>
      </c>
      <c r="G419" s="65">
        <f t="shared" si="103"/>
        <v>66</v>
      </c>
      <c r="H419" s="16">
        <v>4819</v>
      </c>
      <c r="I419" s="16">
        <v>5208</v>
      </c>
      <c r="J419" s="15"/>
      <c r="K419" s="15"/>
      <c r="L419" s="16">
        <f t="shared" si="102"/>
        <v>221.67400000000001</v>
      </c>
      <c r="N419" s="23" t="str">
        <f>'Olieforbrug, TJ'!M419</f>
        <v>June</v>
      </c>
    </row>
    <row r="420" spans="1:14" ht="12" customHeight="1" x14ac:dyDescent="0.25">
      <c r="A420" s="23" t="str">
        <f>'Olieforbrug, TJ'!A420</f>
        <v>Juli</v>
      </c>
      <c r="C420" s="16">
        <v>15865</v>
      </c>
      <c r="D420" s="16">
        <v>0</v>
      </c>
      <c r="E420" s="16">
        <v>10064</v>
      </c>
      <c r="F420" s="16">
        <v>0</v>
      </c>
      <c r="G420" s="65">
        <f t="shared" si="103"/>
        <v>-663</v>
      </c>
      <c r="H420" s="16">
        <v>5226</v>
      </c>
      <c r="I420" s="16">
        <v>5871</v>
      </c>
      <c r="J420" s="15"/>
      <c r="K420" s="15"/>
      <c r="L420" s="16">
        <f t="shared" si="102"/>
        <v>240.39599999999999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13445</v>
      </c>
      <c r="D421" s="16">
        <v>1780</v>
      </c>
      <c r="E421" s="16">
        <v>9100</v>
      </c>
      <c r="F421" s="16">
        <v>0</v>
      </c>
      <c r="G421" s="65">
        <f>I420-I421</f>
        <v>-1353</v>
      </c>
      <c r="H421" s="16">
        <v>4905</v>
      </c>
      <c r="I421" s="16">
        <v>7224</v>
      </c>
      <c r="L421" s="16">
        <f t="shared" si="102"/>
        <v>225.63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3702</v>
      </c>
      <c r="D422" s="16">
        <v>1791</v>
      </c>
      <c r="E422" s="16">
        <v>3484</v>
      </c>
      <c r="F422" s="16">
        <v>0</v>
      </c>
      <c r="G422" s="65">
        <f>I421-I422</f>
        <v>2650</v>
      </c>
      <c r="H422" s="16">
        <v>4753</v>
      </c>
      <c r="I422" s="16">
        <v>4574</v>
      </c>
      <c r="L422" s="16">
        <f t="shared" si="102"/>
        <v>218.63800000000001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2303</v>
      </c>
      <c r="D423" s="16">
        <v>1696</v>
      </c>
      <c r="E423" s="16">
        <v>67</v>
      </c>
      <c r="F423" s="16">
        <v>0</v>
      </c>
      <c r="G423" s="65">
        <f>I422-I423</f>
        <v>188</v>
      </c>
      <c r="H423" s="16">
        <v>4190</v>
      </c>
      <c r="I423" s="16">
        <v>4386</v>
      </c>
      <c r="L423" s="16">
        <f t="shared" si="102"/>
        <v>192.74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4717</v>
      </c>
      <c r="D424" s="16">
        <v>1700</v>
      </c>
      <c r="E424" s="16">
        <v>50</v>
      </c>
      <c r="F424" s="16">
        <v>0</v>
      </c>
      <c r="G424" s="65">
        <f>I423-I424</f>
        <v>-2273</v>
      </c>
      <c r="H424" s="16">
        <v>4179</v>
      </c>
      <c r="I424" s="16">
        <v>6659</v>
      </c>
      <c r="L424" s="16">
        <f t="shared" si="102"/>
        <v>192.23400000000001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3999</v>
      </c>
      <c r="D425" s="42">
        <v>1700</v>
      </c>
      <c r="E425" s="42">
        <v>27</v>
      </c>
      <c r="F425" s="42">
        <v>0</v>
      </c>
      <c r="G425" s="42">
        <f>I424-I425</f>
        <v>-1341</v>
      </c>
      <c r="H425" s="42">
        <v>4394</v>
      </c>
      <c r="I425" s="42">
        <v>8000</v>
      </c>
      <c r="J425" s="2"/>
      <c r="K425" s="2"/>
      <c r="L425" s="42">
        <f t="shared" si="102"/>
        <v>202.124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6"/>
      <c r="M426" s="3"/>
      <c r="N426" s="37">
        <f>'Olieforbrug, TJ'!M426</f>
        <v>2021</v>
      </c>
    </row>
    <row r="427" spans="1:14" x14ac:dyDescent="0.25">
      <c r="A427" s="23" t="str">
        <f>'Olieforbrug, TJ'!A427</f>
        <v>Januar</v>
      </c>
      <c r="C427" s="16">
        <v>5273</v>
      </c>
      <c r="D427" s="16">
        <v>1699</v>
      </c>
      <c r="E427" s="16">
        <v>4621</v>
      </c>
      <c r="F427" s="16">
        <v>0</v>
      </c>
      <c r="G427" s="16">
        <f>I425-I427</f>
        <v>2021</v>
      </c>
      <c r="H427" s="16">
        <v>4398</v>
      </c>
      <c r="I427" s="16">
        <v>5979</v>
      </c>
      <c r="J427" s="15"/>
      <c r="K427" s="15"/>
      <c r="L427" s="16">
        <f t="shared" ref="L427:L438" si="104">H427*46/1000</f>
        <v>202.30799999999999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C428" s="16">
        <v>4883</v>
      </c>
      <c r="D428" s="16">
        <v>1701</v>
      </c>
      <c r="E428" s="16">
        <v>1567</v>
      </c>
      <c r="F428" s="16">
        <v>0</v>
      </c>
      <c r="G428" s="16">
        <f t="shared" ref="G428:G438" si="105">I427-I428</f>
        <v>-609</v>
      </c>
      <c r="H428" s="16">
        <v>4465</v>
      </c>
      <c r="I428" s="16">
        <v>6588</v>
      </c>
      <c r="J428" s="15"/>
      <c r="K428" s="15"/>
      <c r="L428" s="16">
        <f t="shared" si="104"/>
        <v>205.39</v>
      </c>
      <c r="N428" s="23" t="str">
        <f>'Olieforbrug, TJ'!M428</f>
        <v>February</v>
      </c>
    </row>
    <row r="429" spans="1:14" x14ac:dyDescent="0.25">
      <c r="A429" s="23" t="str">
        <f>'Olieforbrug, TJ'!A429</f>
        <v>Marts</v>
      </c>
      <c r="C429" s="16">
        <v>9273</v>
      </c>
      <c r="D429" s="16">
        <v>1702</v>
      </c>
      <c r="E429" s="16">
        <v>6426</v>
      </c>
      <c r="F429" s="16">
        <v>0</v>
      </c>
      <c r="G429" s="16">
        <f t="shared" si="105"/>
        <v>1266</v>
      </c>
      <c r="H429" s="16">
        <v>5874</v>
      </c>
      <c r="I429" s="16">
        <v>5322</v>
      </c>
      <c r="J429" s="15"/>
      <c r="K429" s="15"/>
      <c r="L429" s="16">
        <f t="shared" si="104"/>
        <v>270.20400000000001</v>
      </c>
      <c r="N429" s="23" t="str">
        <f>'Olieforbrug, TJ'!M429</f>
        <v>March</v>
      </c>
    </row>
    <row r="430" spans="1:14" x14ac:dyDescent="0.25">
      <c r="A430" s="23" t="str">
        <f>'Olieforbrug, TJ'!A430</f>
        <v>April</v>
      </c>
      <c r="C430" s="16">
        <v>10388</v>
      </c>
      <c r="D430" s="16">
        <v>1600</v>
      </c>
      <c r="E430" s="16">
        <v>8157</v>
      </c>
      <c r="F430" s="16">
        <v>0</v>
      </c>
      <c r="G430" s="16">
        <f t="shared" si="105"/>
        <v>1328</v>
      </c>
      <c r="H430" s="16">
        <v>5236</v>
      </c>
      <c r="I430" s="16">
        <v>3994</v>
      </c>
      <c r="J430" s="15"/>
      <c r="K430" s="15"/>
      <c r="L430" s="16">
        <f t="shared" si="104"/>
        <v>240.85599999999999</v>
      </c>
      <c r="N430" s="23" t="str">
        <f>'Olieforbrug, TJ'!M430</f>
        <v>April</v>
      </c>
    </row>
    <row r="431" spans="1:14" x14ac:dyDescent="0.25">
      <c r="A431" s="23" t="str">
        <f>'Olieforbrug, TJ'!A431</f>
        <v>Maj</v>
      </c>
      <c r="C431" s="16">
        <v>12469</v>
      </c>
      <c r="D431" s="16">
        <v>3398</v>
      </c>
      <c r="E431" s="16">
        <v>7785</v>
      </c>
      <c r="F431" s="16">
        <v>0</v>
      </c>
      <c r="G431" s="16">
        <f t="shared" si="105"/>
        <v>-1970</v>
      </c>
      <c r="H431" s="16">
        <v>5630</v>
      </c>
      <c r="I431" s="16">
        <v>5964</v>
      </c>
      <c r="J431" s="15"/>
      <c r="K431" s="15"/>
      <c r="L431" s="16">
        <f t="shared" si="104"/>
        <v>258.98</v>
      </c>
      <c r="N431" s="23" t="str">
        <f>'Olieforbrug, TJ'!M431</f>
        <v>May</v>
      </c>
    </row>
    <row r="432" spans="1:14" x14ac:dyDescent="0.25">
      <c r="A432" s="23" t="str">
        <f>'Olieforbrug, TJ'!A432</f>
        <v>Juni</v>
      </c>
      <c r="C432" s="16">
        <v>11635</v>
      </c>
      <c r="D432" s="16">
        <v>1696</v>
      </c>
      <c r="E432" s="16">
        <v>8579</v>
      </c>
      <c r="F432" s="16">
        <v>0</v>
      </c>
      <c r="G432" s="16">
        <f t="shared" si="105"/>
        <v>1148</v>
      </c>
      <c r="H432" s="16">
        <v>6610</v>
      </c>
      <c r="I432" s="16">
        <v>4816</v>
      </c>
      <c r="J432" s="15"/>
      <c r="K432" s="15"/>
      <c r="L432" s="16">
        <f t="shared" si="104"/>
        <v>304.06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C433" s="16">
        <v>12158</v>
      </c>
      <c r="D433" s="16">
        <v>1794</v>
      </c>
      <c r="E433" s="16">
        <v>7567</v>
      </c>
      <c r="F433" s="16">
        <v>0</v>
      </c>
      <c r="G433" s="16">
        <f t="shared" si="105"/>
        <v>-933</v>
      </c>
      <c r="H433" s="16">
        <v>5346</v>
      </c>
      <c r="I433" s="16">
        <v>5749</v>
      </c>
      <c r="J433" s="15"/>
      <c r="K433" s="15"/>
      <c r="L433" s="16">
        <f t="shared" si="104"/>
        <v>245.916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C434" s="16">
        <v>8842</v>
      </c>
      <c r="D434" s="16">
        <v>1700</v>
      </c>
      <c r="E434" s="16">
        <v>5560</v>
      </c>
      <c r="F434" s="16">
        <v>0</v>
      </c>
      <c r="G434" s="16">
        <f t="shared" si="105"/>
        <v>827</v>
      </c>
      <c r="H434" s="16">
        <v>5978</v>
      </c>
      <c r="I434" s="16">
        <v>4922</v>
      </c>
      <c r="J434" s="15"/>
      <c r="K434" s="15"/>
      <c r="L434" s="16">
        <f t="shared" si="104"/>
        <v>274.988</v>
      </c>
      <c r="N434" s="23" t="str">
        <f>'Olieforbrug, TJ'!M434</f>
        <v>August</v>
      </c>
    </row>
    <row r="435" spans="1:14" x14ac:dyDescent="0.25">
      <c r="A435" s="23" t="str">
        <f>'Olieforbrug, TJ'!A435</f>
        <v>September</v>
      </c>
      <c r="C435" s="16">
        <v>1543</v>
      </c>
      <c r="D435" s="16">
        <v>1499</v>
      </c>
      <c r="E435" s="16">
        <v>129</v>
      </c>
      <c r="F435" s="16">
        <v>0</v>
      </c>
      <c r="G435" s="16">
        <f t="shared" si="105"/>
        <v>1085</v>
      </c>
      <c r="H435" s="16">
        <v>4125</v>
      </c>
      <c r="I435" s="16">
        <v>3837</v>
      </c>
      <c r="J435" s="15"/>
      <c r="K435" s="15"/>
      <c r="L435" s="16">
        <f t="shared" si="104"/>
        <v>189.75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C436" s="16">
        <v>3500</v>
      </c>
      <c r="D436" s="16">
        <v>3296</v>
      </c>
      <c r="E436" s="16">
        <v>86</v>
      </c>
      <c r="F436" s="16">
        <v>0</v>
      </c>
      <c r="G436" s="16">
        <f t="shared" si="105"/>
        <v>-2135</v>
      </c>
      <c r="H436" s="16">
        <v>4669</v>
      </c>
      <c r="I436" s="16">
        <v>5972</v>
      </c>
      <c r="J436" s="15"/>
      <c r="K436" s="15"/>
      <c r="L436" s="16">
        <f t="shared" si="104"/>
        <v>214.774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3939</v>
      </c>
      <c r="D437" s="16">
        <v>1602</v>
      </c>
      <c r="E437" s="16">
        <v>98</v>
      </c>
      <c r="F437" s="16">
        <v>0</v>
      </c>
      <c r="G437" s="16">
        <f t="shared" si="105"/>
        <v>-657</v>
      </c>
      <c r="H437" s="16">
        <v>4916</v>
      </c>
      <c r="I437" s="16">
        <v>6629</v>
      </c>
      <c r="J437" s="15"/>
      <c r="K437" s="15"/>
      <c r="L437" s="16">
        <f t="shared" si="104"/>
        <v>226.136</v>
      </c>
      <c r="N437" s="23" t="str">
        <f>'Olieforbrug, TJ'!M437</f>
        <v>November</v>
      </c>
    </row>
    <row r="438" spans="1:14" ht="13.8" thickBot="1" x14ac:dyDescent="0.3">
      <c r="A438" s="43" t="str">
        <f>'Olieforbrug, TJ'!A438</f>
        <v>December</v>
      </c>
      <c r="C438" s="42">
        <v>3010</v>
      </c>
      <c r="D438" s="42">
        <v>0</v>
      </c>
      <c r="E438" s="42">
        <v>56</v>
      </c>
      <c r="F438" s="42">
        <v>0</v>
      </c>
      <c r="G438" s="42">
        <f t="shared" si="105"/>
        <v>1667</v>
      </c>
      <c r="H438" s="42">
        <v>5053</v>
      </c>
      <c r="I438" s="42">
        <v>4962</v>
      </c>
      <c r="J438" s="2"/>
      <c r="K438" s="2"/>
      <c r="L438" s="42">
        <f t="shared" si="104"/>
        <v>232.43799999999999</v>
      </c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6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6514</v>
      </c>
      <c r="D440" s="16">
        <v>1904</v>
      </c>
      <c r="E440" s="16">
        <v>2817</v>
      </c>
      <c r="F440" s="16">
        <v>0</v>
      </c>
      <c r="G440" s="16">
        <f>I438-I440</f>
        <v>-819</v>
      </c>
      <c r="H440" s="16">
        <v>4660</v>
      </c>
      <c r="I440" s="16">
        <v>5781</v>
      </c>
      <c r="J440" s="15"/>
      <c r="K440" s="15"/>
      <c r="L440" s="16">
        <f t="shared" ref="L440:L445" si="106">H440*46/1000</f>
        <v>214.36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7074</v>
      </c>
      <c r="D441" s="16">
        <v>1616</v>
      </c>
      <c r="E441" s="16">
        <v>1285</v>
      </c>
      <c r="F441" s="16">
        <v>0</v>
      </c>
      <c r="G441" s="16">
        <f t="shared" ref="G441:G446" si="107">I440-I441</f>
        <v>-3087</v>
      </c>
      <c r="H441" s="16">
        <v>4359</v>
      </c>
      <c r="I441" s="16">
        <v>8868</v>
      </c>
      <c r="J441" s="15"/>
      <c r="K441" s="15"/>
      <c r="L441" s="16">
        <f t="shared" si="106"/>
        <v>200.51400000000001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1012</v>
      </c>
      <c r="D442" s="16">
        <v>3213</v>
      </c>
      <c r="E442" s="16">
        <v>3969</v>
      </c>
      <c r="F442" s="16">
        <v>0</v>
      </c>
      <c r="G442" s="16">
        <f t="shared" si="107"/>
        <v>4071</v>
      </c>
      <c r="H442" s="16">
        <v>4316</v>
      </c>
      <c r="I442" s="16">
        <v>4797</v>
      </c>
      <c r="J442" s="15"/>
      <c r="K442" s="15"/>
      <c r="L442" s="16">
        <f t="shared" si="106"/>
        <v>198.536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9113</v>
      </c>
      <c r="D443" s="16">
        <v>1613</v>
      </c>
      <c r="E443" s="16">
        <v>4836</v>
      </c>
      <c r="F443" s="16">
        <v>0</v>
      </c>
      <c r="G443" s="16">
        <f t="shared" si="107"/>
        <v>-1202</v>
      </c>
      <c r="H443" s="16">
        <v>4426</v>
      </c>
      <c r="I443" s="16">
        <v>5999</v>
      </c>
      <c r="J443" s="15"/>
      <c r="K443" s="15"/>
      <c r="L443" s="16">
        <f t="shared" si="106"/>
        <v>203.596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10976</v>
      </c>
      <c r="D444" s="16">
        <v>3228</v>
      </c>
      <c r="E444" s="16">
        <v>7745</v>
      </c>
      <c r="F444" s="16">
        <v>0</v>
      </c>
      <c r="G444" s="16">
        <f t="shared" si="107"/>
        <v>-734</v>
      </c>
      <c r="H444" s="16">
        <v>5874</v>
      </c>
      <c r="I444" s="16">
        <v>6733</v>
      </c>
      <c r="J444" s="15"/>
      <c r="K444" s="15"/>
      <c r="L444" s="16">
        <f t="shared" si="106"/>
        <v>270.20400000000001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10450</v>
      </c>
      <c r="D445" s="16">
        <v>1626</v>
      </c>
      <c r="E445" s="16">
        <v>8579</v>
      </c>
      <c r="F445" s="16">
        <v>0</v>
      </c>
      <c r="G445" s="16">
        <f t="shared" si="107"/>
        <v>2240</v>
      </c>
      <c r="H445" s="16">
        <v>6025</v>
      </c>
      <c r="I445" s="16">
        <v>4493</v>
      </c>
      <c r="J445" s="15"/>
      <c r="K445" s="15"/>
      <c r="L445" s="16">
        <f t="shared" si="106"/>
        <v>277.14999999999998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8648</v>
      </c>
      <c r="D446" s="16">
        <v>3227</v>
      </c>
      <c r="E446" s="16">
        <v>5276</v>
      </c>
      <c r="F446" s="16">
        <v>0</v>
      </c>
      <c r="G446" s="16">
        <f t="shared" si="107"/>
        <v>-1941</v>
      </c>
      <c r="H446" s="16">
        <v>4756</v>
      </c>
      <c r="I446" s="16">
        <v>6434</v>
      </c>
      <c r="J446" s="15"/>
      <c r="K446" s="15"/>
      <c r="L446" s="16">
        <f t="shared" ref="L446" si="108">H446*46/1000</f>
        <v>218.77600000000001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10284</v>
      </c>
      <c r="D447" s="16">
        <v>3073</v>
      </c>
      <c r="E447" s="16">
        <v>7938</v>
      </c>
      <c r="F447" s="16">
        <v>0</v>
      </c>
      <c r="G447" s="16">
        <f t="shared" ref="G447" si="109">I446-I447</f>
        <v>1098</v>
      </c>
      <c r="H447" s="16">
        <v>6593</v>
      </c>
      <c r="I447" s="16">
        <v>5336</v>
      </c>
      <c r="J447" s="15"/>
      <c r="K447" s="15"/>
      <c r="L447" s="16">
        <f t="shared" ref="L447" si="110">H447*46/1000</f>
        <v>303.27800000000002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5383</v>
      </c>
      <c r="D448" s="16">
        <v>3110</v>
      </c>
      <c r="E448" s="16">
        <v>3824</v>
      </c>
      <c r="F448" s="16">
        <v>0</v>
      </c>
      <c r="G448" s="16">
        <f t="shared" ref="G448" si="111">I447-I448</f>
        <v>1001</v>
      </c>
      <c r="H448" s="16">
        <v>7235</v>
      </c>
      <c r="I448" s="16">
        <v>4335</v>
      </c>
      <c r="J448" s="15"/>
      <c r="K448" s="15"/>
      <c r="L448" s="16">
        <f t="shared" ref="L448" si="112">H448*46/1000</f>
        <v>332.81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1327</v>
      </c>
      <c r="D449" s="16">
        <v>6334</v>
      </c>
      <c r="E449" s="16">
        <v>108</v>
      </c>
      <c r="F449" s="16">
        <v>0</v>
      </c>
      <c r="G449" s="16">
        <f t="shared" ref="G449" si="113">I448-I449</f>
        <v>-1620</v>
      </c>
      <c r="H449" s="16">
        <v>6156</v>
      </c>
      <c r="I449" s="16">
        <v>5955</v>
      </c>
      <c r="J449" s="15"/>
      <c r="K449" s="15"/>
      <c r="L449" s="16">
        <f t="shared" ref="L449" si="114">H449*46/1000</f>
        <v>283.17599999999999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1271</v>
      </c>
      <c r="D450" s="16">
        <v>4722</v>
      </c>
      <c r="E450" s="16">
        <v>99</v>
      </c>
      <c r="F450" s="16">
        <v>0</v>
      </c>
      <c r="G450" s="16">
        <f t="shared" ref="G450" si="115">I449-I450</f>
        <v>74</v>
      </c>
      <c r="H450" s="16">
        <v>6151</v>
      </c>
      <c r="I450" s="16">
        <v>5881</v>
      </c>
      <c r="J450" s="15"/>
      <c r="K450" s="15"/>
      <c r="L450" s="16">
        <f t="shared" ref="L450" si="116">H450*46/1000</f>
        <v>282.94600000000003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C451" s="42">
        <v>2080</v>
      </c>
      <c r="D451" s="42">
        <v>4987</v>
      </c>
      <c r="E451" s="42">
        <v>1777</v>
      </c>
      <c r="F451" s="42">
        <v>0</v>
      </c>
      <c r="G451" s="42">
        <f t="shared" ref="G451" si="117">I450-I451</f>
        <v>709</v>
      </c>
      <c r="H451" s="42">
        <v>6029</v>
      </c>
      <c r="I451" s="42">
        <v>5172</v>
      </c>
      <c r="J451" s="2"/>
      <c r="K451" s="2"/>
      <c r="L451" s="42">
        <f t="shared" ref="L451" si="118">H451*46/1000</f>
        <v>277.334</v>
      </c>
      <c r="N451" s="43" t="str">
        <f>'Olieforbrug, TJ'!M451</f>
        <v>December</v>
      </c>
    </row>
    <row r="452" spans="1:14" x14ac:dyDescent="0.25">
      <c r="A452" s="37">
        <f>'Olieforbrug, TJ'!A452</f>
        <v>2023</v>
      </c>
      <c r="B452" s="15"/>
      <c r="C452" s="16"/>
      <c r="D452" s="16"/>
      <c r="E452" s="16"/>
      <c r="F452" s="16"/>
      <c r="G452" s="16"/>
      <c r="H452" s="16"/>
      <c r="I452" s="16"/>
      <c r="J452" s="15"/>
      <c r="K452" s="15"/>
      <c r="L452" s="16"/>
      <c r="M452" s="3"/>
      <c r="N452" s="37">
        <f>'Olieforbrug, TJ'!M452</f>
        <v>2023</v>
      </c>
    </row>
    <row r="453" spans="1:14" x14ac:dyDescent="0.25">
      <c r="A453" s="23" t="str">
        <f>'Olieforbrug, TJ'!A453</f>
        <v>Januar</v>
      </c>
      <c r="C453" s="16">
        <v>1527</v>
      </c>
      <c r="D453" s="16">
        <v>7325</v>
      </c>
      <c r="E453" s="16">
        <v>1793</v>
      </c>
      <c r="F453" s="16">
        <v>0</v>
      </c>
      <c r="G453" s="69">
        <f>I451-I453</f>
        <v>432</v>
      </c>
      <c r="H453" s="16">
        <v>8456</v>
      </c>
      <c r="I453" s="16">
        <v>4740</v>
      </c>
      <c r="J453" s="15"/>
      <c r="K453" s="15"/>
      <c r="L453" s="16">
        <f t="shared" ref="L453" si="119">H453*46/1000</f>
        <v>388.976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1546</v>
      </c>
      <c r="D454" s="16">
        <v>9078</v>
      </c>
      <c r="E454" s="16">
        <v>3417</v>
      </c>
      <c r="F454" s="16">
        <v>0</v>
      </c>
      <c r="G454" s="69">
        <f t="shared" ref="G454:G459" si="120">I453-I454</f>
        <v>414</v>
      </c>
      <c r="H454" s="16">
        <v>7740</v>
      </c>
      <c r="I454" s="16">
        <v>4326</v>
      </c>
      <c r="J454" s="15"/>
      <c r="K454" s="15"/>
      <c r="L454" s="16">
        <f t="shared" ref="L454" si="121">H454*46/1000</f>
        <v>356.04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3512</v>
      </c>
      <c r="D455" s="16">
        <v>9612</v>
      </c>
      <c r="E455" s="16">
        <v>3276</v>
      </c>
      <c r="F455" s="16">
        <v>0</v>
      </c>
      <c r="G455" s="69">
        <f t="shared" si="120"/>
        <v>-1473</v>
      </c>
      <c r="H455" s="16">
        <v>8584</v>
      </c>
      <c r="I455" s="16">
        <v>5799</v>
      </c>
      <c r="J455" s="15"/>
      <c r="K455" s="15"/>
      <c r="L455" s="16">
        <f t="shared" ref="L455" si="122">H455*46/1000</f>
        <v>394.86399999999998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7773</v>
      </c>
      <c r="D456" s="16">
        <v>4634</v>
      </c>
      <c r="E456" s="16">
        <v>5111</v>
      </c>
      <c r="F456" s="16">
        <v>0</v>
      </c>
      <c r="G456" s="69">
        <f t="shared" si="120"/>
        <v>-83</v>
      </c>
      <c r="H456" s="16">
        <v>7099</v>
      </c>
      <c r="I456" s="16">
        <v>5882</v>
      </c>
      <c r="J456" s="15"/>
      <c r="K456" s="15"/>
      <c r="L456" s="16">
        <f t="shared" ref="L456" si="123">H456*46/1000</f>
        <v>326.55399999999997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11073</v>
      </c>
      <c r="D457" s="16">
        <v>5203</v>
      </c>
      <c r="E457" s="16">
        <v>6638</v>
      </c>
      <c r="F457" s="16">
        <v>0</v>
      </c>
      <c r="G457" s="69">
        <f t="shared" si="120"/>
        <v>-1315</v>
      </c>
      <c r="H457" s="16">
        <v>8679</v>
      </c>
      <c r="I457" s="16">
        <v>7197</v>
      </c>
      <c r="J457" s="15"/>
      <c r="K457" s="15"/>
      <c r="L457" s="16">
        <f t="shared" ref="L457" si="124">H457*46/1000</f>
        <v>399.23399999999998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9601</v>
      </c>
      <c r="D458" s="16">
        <v>4108</v>
      </c>
      <c r="E458" s="16">
        <v>6937</v>
      </c>
      <c r="F458" s="16">
        <v>0</v>
      </c>
      <c r="G458" s="69">
        <f t="shared" si="120"/>
        <v>613</v>
      </c>
      <c r="H458" s="16">
        <v>7567</v>
      </c>
      <c r="I458" s="16">
        <v>6584</v>
      </c>
      <c r="J458" s="15"/>
      <c r="K458" s="15"/>
      <c r="L458" s="16">
        <f t="shared" ref="L458" si="125">H458*46/1000</f>
        <v>348.08199999999999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9727</v>
      </c>
      <c r="D459" s="16">
        <v>3415</v>
      </c>
      <c r="E459" s="16">
        <v>7556</v>
      </c>
      <c r="F459" s="16">
        <v>0</v>
      </c>
      <c r="G459" s="69">
        <f t="shared" si="120"/>
        <v>-1377</v>
      </c>
      <c r="H459" s="16">
        <v>5337</v>
      </c>
      <c r="I459" s="16">
        <v>7961</v>
      </c>
      <c r="J459" s="15"/>
      <c r="K459" s="15"/>
      <c r="L459" s="16">
        <f t="shared" ref="L459" si="126">H459*46/1000</f>
        <v>245.50200000000001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5747</v>
      </c>
      <c r="D460" s="16">
        <v>3906</v>
      </c>
      <c r="E460" s="16">
        <v>4953</v>
      </c>
      <c r="F460" s="16">
        <v>0</v>
      </c>
      <c r="G460" s="69">
        <f t="shared" ref="G460" si="127">I459-I460</f>
        <v>1655</v>
      </c>
      <c r="H460" s="16">
        <v>7401</v>
      </c>
      <c r="I460" s="16">
        <v>6306</v>
      </c>
      <c r="J460" s="15"/>
      <c r="K460" s="15"/>
      <c r="L460" s="16">
        <f t="shared" ref="L460" si="128">H460*46/1000</f>
        <v>340.44600000000003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6598</v>
      </c>
      <c r="D461" s="16">
        <v>3620</v>
      </c>
      <c r="E461" s="16">
        <v>4812</v>
      </c>
      <c r="F461" s="16">
        <v>0</v>
      </c>
      <c r="G461" s="69">
        <f t="shared" ref="G461" si="129">I460-I461</f>
        <v>653</v>
      </c>
      <c r="H461" s="16">
        <v>6164</v>
      </c>
      <c r="I461" s="16">
        <v>5653</v>
      </c>
      <c r="J461" s="15"/>
      <c r="K461" s="15"/>
      <c r="L461" s="16">
        <f t="shared" ref="L461" si="130">H461*46/1000</f>
        <v>283.54399999999998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2387</v>
      </c>
      <c r="D462" s="16">
        <v>3343</v>
      </c>
      <c r="E462" s="16">
        <v>80</v>
      </c>
      <c r="F462" s="16">
        <v>0</v>
      </c>
      <c r="G462" s="69">
        <f t="shared" ref="G462" si="131">I461-I462</f>
        <v>661</v>
      </c>
      <c r="H462" s="16">
        <v>6427</v>
      </c>
      <c r="I462" s="16">
        <v>4992</v>
      </c>
      <c r="J462" s="15"/>
      <c r="K462" s="15"/>
      <c r="L462" s="16">
        <f t="shared" ref="L462" si="132">H462*46/1000</f>
        <v>295.642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1620</v>
      </c>
      <c r="D463" s="16">
        <v>5141</v>
      </c>
      <c r="E463" s="16">
        <v>89</v>
      </c>
      <c r="F463" s="16">
        <v>0</v>
      </c>
      <c r="G463" s="69">
        <f t="shared" ref="G463" si="133">I462-I463</f>
        <v>-573</v>
      </c>
      <c r="H463" s="16">
        <v>6234</v>
      </c>
      <c r="I463" s="16">
        <v>5565</v>
      </c>
      <c r="J463" s="15"/>
      <c r="K463" s="15"/>
      <c r="L463" s="16">
        <f t="shared" ref="L463" si="134">H463*46/1000</f>
        <v>286.76400000000001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5994</v>
      </c>
      <c r="D464" s="72">
        <v>3567</v>
      </c>
      <c r="E464" s="72">
        <v>2475</v>
      </c>
      <c r="F464" s="72">
        <v>0</v>
      </c>
      <c r="G464" s="72">
        <f t="shared" ref="G464" si="135">I463-I464</f>
        <v>-1650</v>
      </c>
      <c r="H464" s="72">
        <v>5584</v>
      </c>
      <c r="I464" s="72">
        <v>7215</v>
      </c>
      <c r="J464" s="66"/>
      <c r="K464" s="66"/>
      <c r="L464" s="72">
        <f t="shared" ref="L464" si="136">H464*46/1000</f>
        <v>256.86399999999998</v>
      </c>
      <c r="M464" s="69"/>
      <c r="N464" s="73" t="str">
        <f>'Olieforbrug, TJ'!M464</f>
        <v>December</v>
      </c>
    </row>
    <row r="465" spans="1:14" x14ac:dyDescent="0.25">
      <c r="A465" s="118">
        <f>'Olieforbrug, TJ'!A465</f>
        <v>2024</v>
      </c>
      <c r="B465" s="70"/>
      <c r="C465" s="69"/>
      <c r="D465" s="69"/>
      <c r="E465" s="69"/>
      <c r="F465" s="69"/>
      <c r="G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3922</v>
      </c>
      <c r="D466" s="16">
        <v>3951</v>
      </c>
      <c r="E466" s="16">
        <v>4635</v>
      </c>
      <c r="F466" s="16">
        <v>0</v>
      </c>
      <c r="G466" s="69">
        <f>I464-I466</f>
        <v>2760</v>
      </c>
      <c r="H466" s="3">
        <v>6041</v>
      </c>
      <c r="I466" s="16">
        <v>4455</v>
      </c>
      <c r="J466" s="15"/>
      <c r="K466" s="15"/>
      <c r="L466" s="16">
        <f t="shared" ref="L466" si="137">H466*46/1000</f>
        <v>277.88600000000002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3834</v>
      </c>
      <c r="D467" s="16">
        <v>4803</v>
      </c>
      <c r="E467" s="16">
        <v>2070</v>
      </c>
      <c r="F467" s="16">
        <v>0</v>
      </c>
      <c r="G467" s="69">
        <f t="shared" ref="G467:G472" si="138">I466-I467</f>
        <v>-1316</v>
      </c>
      <c r="H467" s="3">
        <v>5422</v>
      </c>
      <c r="I467" s="16">
        <v>5771</v>
      </c>
      <c r="J467" s="15"/>
      <c r="K467" s="15"/>
      <c r="L467" s="16">
        <f t="shared" ref="L467" si="139">H467*46/1000</f>
        <v>249.41200000000001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3952</v>
      </c>
      <c r="D468" s="16">
        <v>4404</v>
      </c>
      <c r="E468" s="16">
        <v>120</v>
      </c>
      <c r="F468" s="16">
        <v>0</v>
      </c>
      <c r="G468" s="69">
        <f t="shared" si="138"/>
        <v>-2398</v>
      </c>
      <c r="H468" s="3">
        <v>5949</v>
      </c>
      <c r="I468" s="16">
        <v>8169</v>
      </c>
      <c r="J468" s="15"/>
      <c r="K468" s="15"/>
      <c r="L468" s="16">
        <f t="shared" ref="L468" si="140">H468*46/1000</f>
        <v>273.654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4271</v>
      </c>
      <c r="D469" s="16">
        <v>3728</v>
      </c>
      <c r="E469" s="16">
        <v>3733</v>
      </c>
      <c r="F469" s="16">
        <v>0</v>
      </c>
      <c r="G469" s="69">
        <f t="shared" si="138"/>
        <v>1900</v>
      </c>
      <c r="H469" s="3">
        <v>6272</v>
      </c>
      <c r="I469" s="16">
        <v>6269</v>
      </c>
      <c r="J469" s="15"/>
      <c r="K469" s="15"/>
      <c r="L469" s="16">
        <f t="shared" ref="L469" si="141">H469*46/1000</f>
        <v>288.512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4878</v>
      </c>
      <c r="D470" s="16">
        <v>5294</v>
      </c>
      <c r="E470" s="16">
        <v>4000</v>
      </c>
      <c r="F470" s="16">
        <v>0</v>
      </c>
      <c r="G470" s="69">
        <f t="shared" si="138"/>
        <v>843</v>
      </c>
      <c r="H470" s="3">
        <v>7242</v>
      </c>
      <c r="I470" s="16">
        <v>5426</v>
      </c>
      <c r="J470" s="15"/>
      <c r="K470" s="15"/>
      <c r="L470" s="16">
        <f t="shared" ref="L470" si="142">H470*46/1000</f>
        <v>333.13200000000001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6861</v>
      </c>
      <c r="D471" s="16">
        <v>3621</v>
      </c>
      <c r="E471" s="16">
        <v>4058</v>
      </c>
      <c r="F471" s="16">
        <v>0</v>
      </c>
      <c r="G471" s="69">
        <f t="shared" si="138"/>
        <v>206</v>
      </c>
      <c r="H471" s="3">
        <v>6833</v>
      </c>
      <c r="I471" s="16">
        <v>5220</v>
      </c>
      <c r="J471" s="15"/>
      <c r="K471" s="15"/>
      <c r="L471" s="16">
        <f t="shared" ref="L471" si="143">H471*46/1000</f>
        <v>314.31799999999998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7786</v>
      </c>
      <c r="D472" s="16">
        <v>3250</v>
      </c>
      <c r="E472" s="16">
        <v>4692</v>
      </c>
      <c r="F472" s="16">
        <v>0</v>
      </c>
      <c r="G472" s="69">
        <f t="shared" si="138"/>
        <v>-1079</v>
      </c>
      <c r="H472" s="3">
        <v>5431</v>
      </c>
      <c r="I472" s="16">
        <v>6299</v>
      </c>
      <c r="J472" s="15"/>
      <c r="K472" s="15"/>
      <c r="L472" s="16">
        <f t="shared" ref="L472" si="144">H472*46/1000</f>
        <v>249.82599999999999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6330</v>
      </c>
      <c r="D473" s="16">
        <v>3427</v>
      </c>
      <c r="E473" s="16">
        <v>2961</v>
      </c>
      <c r="F473" s="16">
        <v>0</v>
      </c>
      <c r="G473" s="69">
        <f t="shared" ref="G473" si="145">I472-I473</f>
        <v>-604</v>
      </c>
      <c r="H473" s="3">
        <v>6242</v>
      </c>
      <c r="I473" s="16">
        <v>6903</v>
      </c>
      <c r="J473" s="15"/>
      <c r="K473" s="15"/>
      <c r="L473" s="16">
        <f t="shared" ref="L473" si="146">H473*46/1000</f>
        <v>287.13200000000001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890</v>
      </c>
      <c r="D474" s="16">
        <v>4577</v>
      </c>
      <c r="E474" s="16">
        <v>2114</v>
      </c>
      <c r="F474" s="16">
        <v>0</v>
      </c>
      <c r="G474" s="69">
        <f t="shared" ref="G474" si="147">I473-I474</f>
        <v>1805</v>
      </c>
      <c r="H474" s="3">
        <v>5287</v>
      </c>
      <c r="I474" s="16">
        <v>5098</v>
      </c>
      <c r="J474" s="15"/>
      <c r="K474" s="15"/>
      <c r="L474" s="16">
        <f t="shared" ref="L474" si="148">H474*46/1000</f>
        <v>243.202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2519</v>
      </c>
      <c r="D475" s="16">
        <v>4778</v>
      </c>
      <c r="E475" s="16">
        <v>798</v>
      </c>
      <c r="F475" s="16">
        <v>0</v>
      </c>
      <c r="G475" s="69">
        <f t="shared" ref="G475" si="149">I474-I475</f>
        <v>-965</v>
      </c>
      <c r="H475" s="3">
        <v>5599</v>
      </c>
      <c r="I475" s="16">
        <v>6063</v>
      </c>
      <c r="J475" s="15"/>
      <c r="K475" s="15"/>
      <c r="L475" s="16">
        <f t="shared" ref="L475" si="150">H475*46/1000</f>
        <v>257.55399999999997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3024</v>
      </c>
      <c r="D476" s="16">
        <v>3495</v>
      </c>
      <c r="E476" s="16">
        <v>114</v>
      </c>
      <c r="F476" s="16">
        <v>0</v>
      </c>
      <c r="G476" s="69">
        <f t="shared" ref="G476" si="151">I475-I476</f>
        <v>-1033</v>
      </c>
      <c r="H476" s="16">
        <v>7130</v>
      </c>
      <c r="I476" s="16">
        <v>7096</v>
      </c>
      <c r="J476" s="15"/>
      <c r="K476" s="15"/>
      <c r="L476" s="16">
        <f t="shared" ref="L476" si="152">H476*46/1000</f>
        <v>327.98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>
        <v>2206</v>
      </c>
      <c r="D477" s="42">
        <v>3969</v>
      </c>
      <c r="E477" s="42">
        <v>1983</v>
      </c>
      <c r="F477" s="42">
        <v>0</v>
      </c>
      <c r="G477" s="72">
        <f t="shared" ref="G477" si="153">I476-I477</f>
        <v>303</v>
      </c>
      <c r="H477" s="42">
        <v>4713</v>
      </c>
      <c r="I477" s="42">
        <v>6793</v>
      </c>
      <c r="J477" s="2"/>
      <c r="K477" s="2"/>
      <c r="L477" s="42">
        <f t="shared" ref="L477" si="154">H477*46/1000</f>
        <v>216.798</v>
      </c>
      <c r="N477" s="43" t="str">
        <f>'Olieforbrug, TJ'!M477</f>
        <v>December</v>
      </c>
    </row>
    <row r="478" spans="1:14" x14ac:dyDescent="0.25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16">
        <v>3249</v>
      </c>
      <c r="D479" s="16">
        <v>3277</v>
      </c>
      <c r="E479" s="16">
        <v>1871</v>
      </c>
      <c r="F479" s="16">
        <v>0</v>
      </c>
      <c r="G479" s="69">
        <f>I477-I479</f>
        <v>531</v>
      </c>
      <c r="H479" s="16">
        <v>5235</v>
      </c>
      <c r="I479" s="16">
        <v>6262</v>
      </c>
      <c r="J479" s="15"/>
      <c r="K479" s="15"/>
      <c r="L479" s="16">
        <f t="shared" ref="L479" si="155">H479*46/1000</f>
        <v>240.81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16">
        <v>3774</v>
      </c>
      <c r="D480" s="16">
        <v>3000</v>
      </c>
      <c r="E480" s="16">
        <v>2013</v>
      </c>
      <c r="F480" s="16">
        <v>0</v>
      </c>
      <c r="G480" s="69">
        <f t="shared" ref="G480:G485" si="156">I479-I480</f>
        <v>251</v>
      </c>
      <c r="H480" s="16">
        <v>5102</v>
      </c>
      <c r="I480" s="16">
        <v>6011</v>
      </c>
      <c r="J480" s="15"/>
      <c r="K480" s="15"/>
      <c r="L480" s="16">
        <f t="shared" ref="L480" si="157">H480*46/1000</f>
        <v>234.69200000000001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16">
        <v>1597</v>
      </c>
      <c r="D481" s="16">
        <v>5805</v>
      </c>
      <c r="E481" s="16">
        <v>127</v>
      </c>
      <c r="F481" s="16">
        <v>0</v>
      </c>
      <c r="G481" s="69">
        <f t="shared" si="156"/>
        <v>-1935</v>
      </c>
      <c r="H481" s="16">
        <v>5540</v>
      </c>
      <c r="I481" s="16">
        <v>7946</v>
      </c>
      <c r="J481" s="15"/>
      <c r="K481" s="15"/>
      <c r="L481" s="16">
        <f t="shared" ref="L481" si="158">H481*46/1000</f>
        <v>254.84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16">
        <v>5835</v>
      </c>
      <c r="D482" s="16">
        <v>3585</v>
      </c>
      <c r="E482" s="16">
        <v>5827</v>
      </c>
      <c r="F482" s="16">
        <v>0</v>
      </c>
      <c r="G482" s="69">
        <f t="shared" si="156"/>
        <v>2019</v>
      </c>
      <c r="H482" s="16">
        <v>5638</v>
      </c>
      <c r="I482" s="16">
        <v>5927</v>
      </c>
      <c r="J482" s="15"/>
      <c r="K482" s="15"/>
      <c r="L482" s="16">
        <f t="shared" ref="L482" si="159">H482*46/1000</f>
        <v>259.34800000000001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16">
        <v>8314</v>
      </c>
      <c r="D483" s="16">
        <v>1785</v>
      </c>
      <c r="E483" s="16">
        <v>3876</v>
      </c>
      <c r="F483" s="16">
        <v>0</v>
      </c>
      <c r="G483" s="69">
        <f t="shared" si="156"/>
        <v>-1094</v>
      </c>
      <c r="H483" s="16">
        <v>5347</v>
      </c>
      <c r="I483" s="16">
        <v>7021</v>
      </c>
      <c r="J483" s="15"/>
      <c r="K483" s="15"/>
      <c r="L483" s="16">
        <f t="shared" ref="L483" si="160">H483*46/1000</f>
        <v>245.96199999999999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16">
        <v>10416</v>
      </c>
      <c r="D484" s="16">
        <v>3519</v>
      </c>
      <c r="E484" s="16">
        <v>7736</v>
      </c>
      <c r="F484" s="16">
        <v>0</v>
      </c>
      <c r="G484" s="69">
        <f t="shared" si="156"/>
        <v>-863</v>
      </c>
      <c r="H484" s="16">
        <v>5465</v>
      </c>
      <c r="I484" s="16">
        <v>7884</v>
      </c>
      <c r="J484" s="15"/>
      <c r="K484" s="15"/>
      <c r="L484" s="16">
        <f t="shared" ref="L484" si="161">H484*46/1000</f>
        <v>251.39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16">
        <v>9777</v>
      </c>
      <c r="D485" s="16">
        <v>1784</v>
      </c>
      <c r="E485" s="16">
        <v>7166</v>
      </c>
      <c r="F485" s="16">
        <v>0</v>
      </c>
      <c r="G485" s="69">
        <f t="shared" si="156"/>
        <v>362</v>
      </c>
      <c r="H485" s="16">
        <v>4877</v>
      </c>
      <c r="I485" s="16">
        <v>7522</v>
      </c>
      <c r="J485" s="15"/>
      <c r="K485" s="15"/>
      <c r="L485" s="16">
        <f t="shared" ref="L485" si="162">H485*46/1000</f>
        <v>224.34200000000001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16">
        <v>10154</v>
      </c>
      <c r="D486" s="16">
        <v>1735</v>
      </c>
      <c r="E486" s="16">
        <v>5606</v>
      </c>
      <c r="F486" s="16">
        <v>0</v>
      </c>
      <c r="G486" s="69">
        <f t="shared" ref="G486" si="163">I485-I486</f>
        <v>-1191</v>
      </c>
      <c r="H486" s="16">
        <v>5523</v>
      </c>
      <c r="I486" s="16">
        <v>8713</v>
      </c>
      <c r="J486" s="15"/>
      <c r="K486" s="15"/>
      <c r="L486" s="16">
        <f t="shared" ref="L486" si="164">H486*46/1000</f>
        <v>254.05799999999999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16">
        <v>4138</v>
      </c>
      <c r="D487" s="16">
        <v>1791</v>
      </c>
      <c r="E487" s="16">
        <v>3979</v>
      </c>
      <c r="F487" s="16">
        <v>0</v>
      </c>
      <c r="G487" s="69">
        <f t="shared" ref="G487" si="165">I486-I487</f>
        <v>2778</v>
      </c>
      <c r="H487" s="16">
        <v>4529</v>
      </c>
      <c r="I487" s="16">
        <v>5935</v>
      </c>
      <c r="J487" s="15"/>
      <c r="K487" s="15"/>
      <c r="L487" s="16">
        <f t="shared" ref="L487" si="166">H487*46/1000</f>
        <v>208.334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16">
        <v>6627</v>
      </c>
      <c r="D488" s="16">
        <v>2784</v>
      </c>
      <c r="E488" s="16">
        <v>1950</v>
      </c>
      <c r="F488" s="16">
        <v>0</v>
      </c>
      <c r="G488" s="69">
        <f t="shared" ref="G488" si="167">I487-I488</f>
        <v>-2393</v>
      </c>
      <c r="H488" s="16">
        <v>5215</v>
      </c>
      <c r="I488" s="16">
        <v>8328</v>
      </c>
      <c r="J488" s="15"/>
      <c r="K488" s="15"/>
      <c r="L488" s="16">
        <f t="shared" ref="L488" si="168">H488*46/1000</f>
        <v>239.89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16">
        <v>6895</v>
      </c>
      <c r="D489" s="16">
        <v>1744</v>
      </c>
      <c r="E489" s="16">
        <v>5509</v>
      </c>
      <c r="F489" s="16">
        <v>0</v>
      </c>
      <c r="G489" s="69">
        <f t="shared" ref="G489" si="169">I488-I489</f>
        <v>1083</v>
      </c>
      <c r="H489" s="16">
        <v>4315</v>
      </c>
      <c r="I489" s="16">
        <v>7245</v>
      </c>
      <c r="J489" s="15"/>
      <c r="K489" s="15"/>
      <c r="L489" s="16">
        <f t="shared" ref="L489" si="170">H489*46/1000</f>
        <v>198.49</v>
      </c>
      <c r="M489" s="172"/>
      <c r="N489" s="178" t="str">
        <f>'Olieforbrug, TJ'!M489</f>
        <v>November</v>
      </c>
    </row>
    <row r="490" spans="1:14" ht="13.8" thickBot="1" x14ac:dyDescent="0.3">
      <c r="A490" s="174" t="str">
        <f>'Olieforbrug, TJ'!A490</f>
        <v>December</v>
      </c>
      <c r="B490" s="77"/>
      <c r="C490" s="42">
        <v>9190</v>
      </c>
      <c r="D490" s="42">
        <v>1766</v>
      </c>
      <c r="E490" s="42">
        <v>7274</v>
      </c>
      <c r="F490" s="42">
        <v>0</v>
      </c>
      <c r="G490" s="72">
        <f t="shared" ref="G490" si="171">I489-I490</f>
        <v>394</v>
      </c>
      <c r="H490" s="42">
        <v>4251</v>
      </c>
      <c r="I490" s="42">
        <v>6851</v>
      </c>
      <c r="J490" s="2"/>
      <c r="K490" s="2"/>
      <c r="L490" s="42">
        <f t="shared" ref="L490" si="172">H490*46/1000</f>
        <v>195.54599999999999</v>
      </c>
      <c r="M490" s="172"/>
      <c r="N490" s="176" t="str">
        <f>'Olieforbrug, TJ'!M490</f>
        <v>December</v>
      </c>
    </row>
    <row r="491" spans="1:14" x14ac:dyDescent="0.25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C492" s="16">
        <v>8295</v>
      </c>
      <c r="D492" s="16">
        <v>0</v>
      </c>
      <c r="E492" s="16">
        <v>5309</v>
      </c>
      <c r="F492" s="16">
        <v>0</v>
      </c>
      <c r="G492" s="69">
        <f>I490-I492</f>
        <v>1946</v>
      </c>
      <c r="H492" s="16">
        <v>4951</v>
      </c>
      <c r="I492" s="16">
        <v>4905</v>
      </c>
      <c r="J492" s="15"/>
      <c r="K492" s="15"/>
      <c r="L492" s="16">
        <f t="shared" ref="L492" si="173">H492*46/1000</f>
        <v>227.74600000000001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16">
        <v>4268</v>
      </c>
      <c r="D493" s="16">
        <v>1811</v>
      </c>
      <c r="E493" s="16">
        <v>1820</v>
      </c>
      <c r="F493" s="16">
        <v>0</v>
      </c>
      <c r="G493" s="69">
        <f>I492-I493</f>
        <v>-125</v>
      </c>
      <c r="H493" s="16">
        <v>4226</v>
      </c>
      <c r="I493" s="16">
        <v>5030</v>
      </c>
      <c r="J493" s="15"/>
      <c r="K493" s="15"/>
      <c r="L493" s="16">
        <f t="shared" ref="L493" si="174">H493*46/1000</f>
        <v>194.39599999999999</v>
      </c>
      <c r="M493" s="172"/>
      <c r="N493" s="178" t="str">
        <f>'Olieforbrug, TJ'!M493</f>
        <v>February</v>
      </c>
    </row>
  </sheetData>
  <phoneticPr fontId="2" type="noConversion"/>
  <pageMargins left="0.75" right="0.75" top="1" bottom="1" header="0.5" footer="0.5"/>
  <headerFooter alignWithMargins="0"/>
  <ignoredErrors>
    <ignoredError sqref="C54:H54 C100:K108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14">
    <tabColor indexed="42"/>
  </sheetPr>
  <dimension ref="A1:V493"/>
  <sheetViews>
    <sheetView zoomScale="80" zoomScaleNormal="80" workbookViewId="0">
      <pane xSplit="2" ySplit="5" topLeftCell="C455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N491" sqref="N491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7.44140625" customWidth="1"/>
    <col min="11" max="11" width="20.5546875" customWidth="1"/>
    <col min="12" max="12" width="9.5546875" customWidth="1"/>
  </cols>
  <sheetData>
    <row r="1" spans="1:12" x14ac:dyDescent="0.25">
      <c r="A1" s="1" t="s">
        <v>23</v>
      </c>
      <c r="B1" s="1"/>
      <c r="C1"/>
      <c r="D1"/>
      <c r="E1"/>
      <c r="F1"/>
      <c r="G1"/>
      <c r="H1"/>
      <c r="I1"/>
      <c r="K1" s="27" t="s">
        <v>78</v>
      </c>
      <c r="L1" s="27"/>
    </row>
    <row r="2" spans="1:12" x14ac:dyDescent="0.25">
      <c r="A2" s="1" t="s">
        <v>1</v>
      </c>
      <c r="B2" s="1"/>
      <c r="C2"/>
      <c r="D2"/>
      <c r="E2"/>
      <c r="F2"/>
      <c r="G2"/>
      <c r="H2"/>
      <c r="I2"/>
      <c r="K2" s="27" t="s">
        <v>70</v>
      </c>
      <c r="L2" s="27"/>
    </row>
    <row r="4" spans="1:12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K4" s="5"/>
    </row>
    <row r="5" spans="1:12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K5" s="18"/>
    </row>
    <row r="6" spans="1:12" x14ac:dyDescent="0.25">
      <c r="A6" s="21"/>
      <c r="C6" s="10"/>
      <c r="D6" s="10"/>
      <c r="E6" s="10"/>
      <c r="F6" s="10"/>
      <c r="G6" s="10"/>
      <c r="H6" s="10"/>
      <c r="I6" s="10"/>
    </row>
    <row r="7" spans="1:12" x14ac:dyDescent="0.25">
      <c r="A7" s="22">
        <v>2005</v>
      </c>
      <c r="J7" s="3"/>
      <c r="K7" s="22">
        <v>2005</v>
      </c>
    </row>
    <row r="8" spans="1:12" x14ac:dyDescent="0.25">
      <c r="A8" s="22">
        <v>2006</v>
      </c>
      <c r="J8" s="3"/>
      <c r="K8" s="22">
        <v>2006</v>
      </c>
    </row>
    <row r="9" spans="1:12" x14ac:dyDescent="0.25">
      <c r="A9" s="22">
        <v>2007</v>
      </c>
      <c r="J9" s="3"/>
      <c r="K9" s="22">
        <v>2007</v>
      </c>
    </row>
    <row r="10" spans="1:12" x14ac:dyDescent="0.25">
      <c r="A10" s="22">
        <v>2008</v>
      </c>
      <c r="J10" s="3"/>
      <c r="K10" s="22">
        <v>2008</v>
      </c>
    </row>
    <row r="11" spans="1:12" x14ac:dyDescent="0.25">
      <c r="A11" s="22">
        <v>2009</v>
      </c>
      <c r="J11" s="3"/>
      <c r="K11" s="22">
        <v>2009</v>
      </c>
    </row>
    <row r="12" spans="1:12" x14ac:dyDescent="0.25">
      <c r="A12" s="22">
        <v>2010</v>
      </c>
      <c r="J12" s="3"/>
      <c r="K12" s="22">
        <v>2010</v>
      </c>
    </row>
    <row r="13" spans="1:12" x14ac:dyDescent="0.25">
      <c r="A13" s="22">
        <v>2011</v>
      </c>
      <c r="J13" s="3"/>
      <c r="K13" s="22">
        <v>2011</v>
      </c>
    </row>
    <row r="14" spans="1:12" x14ac:dyDescent="0.25">
      <c r="A14" s="22">
        <v>2012</v>
      </c>
      <c r="J14" s="3"/>
      <c r="K14" s="22">
        <v>2012</v>
      </c>
    </row>
    <row r="15" spans="1:12" ht="12.75" customHeight="1" x14ac:dyDescent="0.25">
      <c r="A15" s="22">
        <v>2013</v>
      </c>
      <c r="J15" s="3"/>
      <c r="K15" s="22">
        <v>2013</v>
      </c>
    </row>
    <row r="16" spans="1:12" ht="12.75" customHeight="1" x14ac:dyDescent="0.25">
      <c r="A16" s="22">
        <v>2014</v>
      </c>
      <c r="J16" s="3"/>
      <c r="K16" s="22">
        <v>2014</v>
      </c>
    </row>
    <row r="17" spans="1:13" x14ac:dyDescent="0.25">
      <c r="A17" s="22">
        <v>2015</v>
      </c>
      <c r="J17" s="3"/>
      <c r="K17" s="22">
        <v>2015</v>
      </c>
      <c r="M17" s="3"/>
    </row>
    <row r="18" spans="1:13" x14ac:dyDescent="0.25">
      <c r="A18" s="22">
        <v>2016</v>
      </c>
      <c r="J18" s="3"/>
      <c r="K18" s="22">
        <v>2016</v>
      </c>
      <c r="M18" s="3"/>
    </row>
    <row r="19" spans="1:13" x14ac:dyDescent="0.25">
      <c r="A19" s="22">
        <v>2017</v>
      </c>
      <c r="J19" s="3"/>
      <c r="K19" s="22">
        <v>2017</v>
      </c>
      <c r="L19" s="3"/>
      <c r="M19" s="57"/>
    </row>
    <row r="20" spans="1:13" x14ac:dyDescent="0.25">
      <c r="A20" s="22">
        <v>2018</v>
      </c>
      <c r="J20" s="3"/>
      <c r="K20" s="22">
        <v>2018</v>
      </c>
      <c r="L20" s="3"/>
      <c r="M20" s="57"/>
    </row>
    <row r="21" spans="1:13" x14ac:dyDescent="0.25">
      <c r="A21" s="22">
        <v>2019</v>
      </c>
      <c r="J21" s="3"/>
      <c r="K21" s="22">
        <v>2019</v>
      </c>
      <c r="L21" s="3"/>
      <c r="M21" s="57"/>
    </row>
    <row r="22" spans="1:13" x14ac:dyDescent="0.25">
      <c r="A22" s="22">
        <v>2020</v>
      </c>
      <c r="J22" s="3"/>
      <c r="K22" s="22">
        <v>2020</v>
      </c>
      <c r="L22" s="3"/>
      <c r="M22" s="57"/>
    </row>
    <row r="23" spans="1:13" x14ac:dyDescent="0.25">
      <c r="A23" s="22">
        <v>2021</v>
      </c>
      <c r="J23" s="3"/>
      <c r="K23" s="22">
        <v>2021</v>
      </c>
      <c r="L23" s="3"/>
      <c r="M23" s="57"/>
    </row>
    <row r="24" spans="1:13" x14ac:dyDescent="0.25">
      <c r="A24" s="22">
        <v>2022</v>
      </c>
      <c r="J24" s="3"/>
      <c r="K24" s="22">
        <v>2022</v>
      </c>
      <c r="L24" s="3"/>
      <c r="M24" s="57"/>
    </row>
    <row r="25" spans="1:13" x14ac:dyDescent="0.25">
      <c r="A25" s="22">
        <v>2023</v>
      </c>
      <c r="J25" s="3"/>
      <c r="K25" s="22">
        <v>2023</v>
      </c>
      <c r="L25" s="3"/>
      <c r="M25" s="57"/>
    </row>
    <row r="26" spans="1:13" x14ac:dyDescent="0.25">
      <c r="A26" s="22">
        <v>2024</v>
      </c>
      <c r="J26" s="3"/>
      <c r="K26" s="22">
        <v>2024</v>
      </c>
      <c r="L26" s="3"/>
      <c r="M26" s="57"/>
    </row>
    <row r="27" spans="1:13" x14ac:dyDescent="0.25">
      <c r="A27" s="22">
        <v>2025</v>
      </c>
      <c r="J27" s="3"/>
      <c r="K27" s="22">
        <v>2025</v>
      </c>
      <c r="L27" s="3"/>
      <c r="M27" s="57"/>
    </row>
    <row r="28" spans="1:13" x14ac:dyDescent="0.25">
      <c r="A28" s="22">
        <f>'Olieforbrug, TJ'!A28</f>
        <v>2026</v>
      </c>
      <c r="J28" s="3"/>
      <c r="K28" s="22">
        <v>2026</v>
      </c>
      <c r="L28" s="3"/>
      <c r="M28" s="57"/>
    </row>
    <row r="29" spans="1:13" ht="12.75" customHeight="1" x14ac:dyDescent="0.25">
      <c r="A29" s="22"/>
      <c r="J29" s="3"/>
      <c r="K29" s="22"/>
    </row>
    <row r="30" spans="1:13" x14ac:dyDescent="0.25">
      <c r="A30" s="22" t="str">
        <f>'Olieforbrug, TJ'!A30</f>
        <v>Januar - Februar</v>
      </c>
      <c r="J30" s="3"/>
      <c r="K30" s="22" t="str">
        <f>'Olieforbrug, TJ'!M30</f>
        <v>January - February</v>
      </c>
    </row>
    <row r="31" spans="1:13" x14ac:dyDescent="0.25">
      <c r="A31" s="22">
        <f>'Olieforbrug, TJ'!A31</f>
        <v>2005</v>
      </c>
      <c r="J31" s="3"/>
      <c r="K31" s="22">
        <v>2005</v>
      </c>
      <c r="M31" s="3"/>
    </row>
    <row r="32" spans="1:13" x14ac:dyDescent="0.25">
      <c r="A32" s="22">
        <f>'Olieforbrug, TJ'!A32</f>
        <v>2006</v>
      </c>
      <c r="J32" s="3"/>
      <c r="K32" s="22">
        <v>2006</v>
      </c>
      <c r="M32" s="3"/>
    </row>
    <row r="33" spans="1:13" x14ac:dyDescent="0.25">
      <c r="A33" s="22">
        <f>'Olieforbrug, TJ'!A33</f>
        <v>2007</v>
      </c>
      <c r="J33" s="3"/>
      <c r="K33" s="22">
        <v>2007</v>
      </c>
      <c r="M33" s="3"/>
    </row>
    <row r="34" spans="1:13" x14ac:dyDescent="0.25">
      <c r="A34" s="22">
        <f>'Olieforbrug, TJ'!A34</f>
        <v>2008</v>
      </c>
      <c r="J34" s="3"/>
      <c r="K34" s="22">
        <v>2008</v>
      </c>
      <c r="M34" s="3"/>
    </row>
    <row r="35" spans="1:13" x14ac:dyDescent="0.25">
      <c r="A35" s="22">
        <f>'Olieforbrug, TJ'!A35</f>
        <v>2009</v>
      </c>
      <c r="J35" s="3"/>
      <c r="K35" s="22">
        <v>2009</v>
      </c>
      <c r="M35" s="3"/>
    </row>
    <row r="36" spans="1:13" x14ac:dyDescent="0.25">
      <c r="A36" s="22">
        <f>'Olieforbrug, TJ'!A36</f>
        <v>2010</v>
      </c>
      <c r="J36" s="3"/>
      <c r="K36" s="22">
        <v>2010</v>
      </c>
      <c r="M36" s="3"/>
    </row>
    <row r="37" spans="1:13" x14ac:dyDescent="0.25">
      <c r="A37" s="22">
        <f>'Olieforbrug, TJ'!A37</f>
        <v>2011</v>
      </c>
      <c r="J37" s="3"/>
      <c r="K37" s="22">
        <v>2011</v>
      </c>
      <c r="M37" s="3"/>
    </row>
    <row r="38" spans="1:13" x14ac:dyDescent="0.25">
      <c r="A38" s="22">
        <f>'Olieforbrug, TJ'!A38</f>
        <v>2012</v>
      </c>
      <c r="J38" s="3"/>
      <c r="K38" s="22">
        <v>2012</v>
      </c>
      <c r="M38" s="3"/>
    </row>
    <row r="39" spans="1:13" x14ac:dyDescent="0.25">
      <c r="A39" s="22">
        <f>'Olieforbrug, TJ'!A39</f>
        <v>2013</v>
      </c>
      <c r="J39" s="3"/>
      <c r="K39" s="22">
        <v>2013</v>
      </c>
      <c r="M39" s="3"/>
    </row>
    <row r="40" spans="1:13" x14ac:dyDescent="0.25">
      <c r="A40" s="22">
        <f>'Olieforbrug, TJ'!A40</f>
        <v>2014</v>
      </c>
      <c r="J40" s="3"/>
      <c r="K40" s="22">
        <v>2014</v>
      </c>
      <c r="M40" s="3"/>
    </row>
    <row r="41" spans="1:13" x14ac:dyDescent="0.25">
      <c r="A41" s="22">
        <f>'Olieforbrug, TJ'!A41</f>
        <v>2015</v>
      </c>
      <c r="J41" s="3"/>
      <c r="K41" s="22">
        <v>2015</v>
      </c>
      <c r="M41" s="3"/>
    </row>
    <row r="42" spans="1:13" x14ac:dyDescent="0.25">
      <c r="A42" s="22">
        <f>'Olieforbrug, TJ'!A42</f>
        <v>2016</v>
      </c>
      <c r="J42" s="3"/>
      <c r="K42" s="22">
        <v>2016</v>
      </c>
      <c r="M42" s="3"/>
    </row>
    <row r="43" spans="1:13" x14ac:dyDescent="0.25">
      <c r="A43" s="22">
        <f>'Olieforbrug, TJ'!A43</f>
        <v>2017</v>
      </c>
      <c r="J43" s="3"/>
      <c r="K43" s="22">
        <v>2017</v>
      </c>
      <c r="M43" s="3"/>
    </row>
    <row r="44" spans="1:13" x14ac:dyDescent="0.25">
      <c r="A44" s="22">
        <f>'Olieforbrug, TJ'!A44</f>
        <v>2018</v>
      </c>
      <c r="J44" s="3"/>
      <c r="K44" s="22">
        <f>'Olieforbrug, TJ'!M44</f>
        <v>2018</v>
      </c>
      <c r="M44" s="3"/>
    </row>
    <row r="45" spans="1:13" x14ac:dyDescent="0.25">
      <c r="A45" s="22">
        <f>'Olieforbrug, TJ'!A45</f>
        <v>2019</v>
      </c>
      <c r="J45" s="3"/>
      <c r="K45" s="22">
        <v>2019</v>
      </c>
      <c r="L45" s="3"/>
      <c r="M45" s="3"/>
    </row>
    <row r="46" spans="1:13" x14ac:dyDescent="0.25">
      <c r="A46" s="22">
        <f>'Olieforbrug, TJ'!A46</f>
        <v>2020</v>
      </c>
      <c r="J46" s="3"/>
      <c r="K46" s="22">
        <v>2020</v>
      </c>
      <c r="L46" s="3"/>
      <c r="M46" s="3"/>
    </row>
    <row r="47" spans="1:13" x14ac:dyDescent="0.25">
      <c r="A47" s="22">
        <f>'Olieforbrug, TJ'!A47</f>
        <v>2021</v>
      </c>
      <c r="J47" s="3"/>
      <c r="K47" s="22">
        <v>2021</v>
      </c>
      <c r="L47" s="3"/>
      <c r="M47" s="3"/>
    </row>
    <row r="48" spans="1:13" x14ac:dyDescent="0.25">
      <c r="A48" s="22">
        <f>'Olieforbrug, TJ'!A48</f>
        <v>2022</v>
      </c>
      <c r="J48" s="3"/>
      <c r="K48" s="22">
        <v>2022</v>
      </c>
      <c r="L48" s="3"/>
      <c r="M48" s="3"/>
    </row>
    <row r="49" spans="1:13" x14ac:dyDescent="0.25">
      <c r="A49" s="22">
        <f>'Olieforbrug, TJ'!A49</f>
        <v>2023</v>
      </c>
      <c r="J49" s="3"/>
      <c r="K49" s="22">
        <v>2023</v>
      </c>
      <c r="L49" s="3"/>
      <c r="M49" s="3"/>
    </row>
    <row r="50" spans="1:13" x14ac:dyDescent="0.25">
      <c r="A50" s="22">
        <f>'Olieforbrug, TJ'!A50</f>
        <v>2024</v>
      </c>
      <c r="J50" s="3"/>
      <c r="K50" s="22">
        <v>2024</v>
      </c>
      <c r="L50" s="3"/>
      <c r="M50" s="3"/>
    </row>
    <row r="51" spans="1:13" x14ac:dyDescent="0.25">
      <c r="A51" s="22">
        <f>'Olieforbrug, TJ'!A51</f>
        <v>2025</v>
      </c>
      <c r="J51" s="3"/>
      <c r="K51" s="22">
        <v>2025</v>
      </c>
      <c r="L51" s="3"/>
      <c r="M51" s="3"/>
    </row>
    <row r="52" spans="1:13" x14ac:dyDescent="0.25">
      <c r="A52" s="22">
        <f>'Olieforbrug, TJ'!A52</f>
        <v>2026</v>
      </c>
      <c r="J52" s="3"/>
      <c r="K52" s="22">
        <v>2026</v>
      </c>
      <c r="L52" s="3"/>
      <c r="M52" s="3"/>
    </row>
    <row r="53" spans="1:13" x14ac:dyDescent="0.25">
      <c r="A53" s="22"/>
      <c r="J53" s="51"/>
      <c r="K53" s="22"/>
    </row>
    <row r="54" spans="1:13" ht="13.8" thickBot="1" x14ac:dyDescent="0.3">
      <c r="A54" s="2"/>
      <c r="C54" s="25"/>
      <c r="D54" s="25"/>
      <c r="E54" s="25"/>
      <c r="F54" s="25"/>
      <c r="G54" s="25"/>
      <c r="H54" s="25"/>
      <c r="I54" s="25"/>
      <c r="J54" s="3"/>
      <c r="K54" s="2"/>
    </row>
    <row r="55" spans="1:13" x14ac:dyDescent="0.25">
      <c r="A55" s="23" t="s">
        <v>40</v>
      </c>
      <c r="C55" s="3">
        <f t="shared" ref="C55:H55" si="0">SUM(C219:C221)</f>
        <v>0</v>
      </c>
      <c r="D55" s="3">
        <f t="shared" si="0"/>
        <v>0</v>
      </c>
      <c r="E55" s="3">
        <f t="shared" si="0"/>
        <v>0</v>
      </c>
      <c r="F55" s="3">
        <f t="shared" si="0"/>
        <v>0</v>
      </c>
      <c r="G55" s="3">
        <f t="shared" si="0"/>
        <v>0</v>
      </c>
      <c r="H55" s="3">
        <f t="shared" si="0"/>
        <v>0</v>
      </c>
      <c r="I55" s="3">
        <f>I221</f>
        <v>0</v>
      </c>
      <c r="J55" s="3"/>
      <c r="K55" s="26" t="s">
        <v>61</v>
      </c>
    </row>
    <row r="56" spans="1:13" x14ac:dyDescent="0.25">
      <c r="A56" s="23" t="s">
        <v>41</v>
      </c>
      <c r="C56" s="3">
        <f t="shared" ref="C56:H56" si="1">SUM(C222:C224)</f>
        <v>0</v>
      </c>
      <c r="D56" s="3">
        <f t="shared" si="1"/>
        <v>0</v>
      </c>
      <c r="E56" s="3">
        <f t="shared" si="1"/>
        <v>0</v>
      </c>
      <c r="F56" s="3">
        <f t="shared" si="1"/>
        <v>0</v>
      </c>
      <c r="G56" s="3">
        <f t="shared" si="1"/>
        <v>0</v>
      </c>
      <c r="H56" s="3">
        <f t="shared" si="1"/>
        <v>0</v>
      </c>
      <c r="I56" s="3">
        <f>I224</f>
        <v>0</v>
      </c>
      <c r="J56" s="3"/>
      <c r="K56" s="26" t="s">
        <v>62</v>
      </c>
    </row>
    <row r="57" spans="1:13" x14ac:dyDescent="0.25">
      <c r="A57" s="23" t="s">
        <v>42</v>
      </c>
      <c r="C57" s="3">
        <f t="shared" ref="C57:H57" si="2">SUM(C225:C227)</f>
        <v>0</v>
      </c>
      <c r="D57" s="3">
        <f t="shared" si="2"/>
        <v>0</v>
      </c>
      <c r="E57" s="3">
        <f t="shared" si="2"/>
        <v>0</v>
      </c>
      <c r="F57" s="3">
        <f t="shared" si="2"/>
        <v>0</v>
      </c>
      <c r="G57" s="3">
        <f t="shared" si="2"/>
        <v>0</v>
      </c>
      <c r="H57" s="3">
        <f t="shared" si="2"/>
        <v>0</v>
      </c>
      <c r="I57" s="3">
        <f>I227</f>
        <v>0</v>
      </c>
      <c r="J57" s="3"/>
      <c r="K57" s="26" t="s">
        <v>63</v>
      </c>
    </row>
    <row r="58" spans="1:13" x14ac:dyDescent="0.25">
      <c r="A58" s="23" t="s">
        <v>43</v>
      </c>
      <c r="C58" s="3">
        <f t="shared" ref="C58:H58" si="3">SUM(C228:C230)</f>
        <v>0</v>
      </c>
      <c r="D58" s="3">
        <f t="shared" si="3"/>
        <v>0</v>
      </c>
      <c r="E58" s="3">
        <f t="shared" si="3"/>
        <v>0</v>
      </c>
      <c r="F58" s="3">
        <f t="shared" si="3"/>
        <v>0</v>
      </c>
      <c r="G58" s="3">
        <f t="shared" si="3"/>
        <v>0</v>
      </c>
      <c r="H58" s="3">
        <f t="shared" si="3"/>
        <v>0</v>
      </c>
      <c r="I58" s="3">
        <f>I230</f>
        <v>0</v>
      </c>
      <c r="J58" s="3"/>
      <c r="K58" s="26" t="s">
        <v>64</v>
      </c>
    </row>
    <row r="59" spans="1:13" x14ac:dyDescent="0.25">
      <c r="A59" s="23"/>
      <c r="J59" s="3"/>
    </row>
    <row r="60" spans="1:13" x14ac:dyDescent="0.25">
      <c r="A60" s="23" t="s">
        <v>44</v>
      </c>
      <c r="C60" s="3">
        <f t="shared" ref="C60:H60" si="4">SUM(C232:C234)</f>
        <v>0</v>
      </c>
      <c r="D60" s="3">
        <f t="shared" si="4"/>
        <v>0</v>
      </c>
      <c r="E60" s="3">
        <f t="shared" si="4"/>
        <v>0</v>
      </c>
      <c r="F60" s="3">
        <f t="shared" si="4"/>
        <v>0</v>
      </c>
      <c r="G60" s="3">
        <f t="shared" si="4"/>
        <v>0</v>
      </c>
      <c r="H60" s="3">
        <f t="shared" si="4"/>
        <v>0</v>
      </c>
      <c r="I60" s="3">
        <f>I234</f>
        <v>0</v>
      </c>
      <c r="J60" s="3"/>
      <c r="K60" s="26" t="s">
        <v>81</v>
      </c>
    </row>
    <row r="61" spans="1:13" x14ac:dyDescent="0.25">
      <c r="A61" s="23" t="s">
        <v>45</v>
      </c>
      <c r="C61" s="3">
        <f t="shared" ref="C61:H61" si="5">SUM(C235:C237)</f>
        <v>0</v>
      </c>
      <c r="D61" s="3">
        <f t="shared" si="5"/>
        <v>0</v>
      </c>
      <c r="E61" s="3">
        <f t="shared" si="5"/>
        <v>0</v>
      </c>
      <c r="F61" s="3">
        <f t="shared" si="5"/>
        <v>0</v>
      </c>
      <c r="G61" s="3">
        <f t="shared" si="5"/>
        <v>0</v>
      </c>
      <c r="H61" s="3">
        <f t="shared" si="5"/>
        <v>0</v>
      </c>
      <c r="I61" s="3">
        <f>I237</f>
        <v>0</v>
      </c>
      <c r="J61" s="3"/>
      <c r="K61" s="26" t="s">
        <v>82</v>
      </c>
    </row>
    <row r="62" spans="1:13" x14ac:dyDescent="0.25">
      <c r="A62" s="23" t="s">
        <v>46</v>
      </c>
      <c r="C62" s="3">
        <f t="shared" ref="C62:H62" si="6">SUM(C238:C240)</f>
        <v>0</v>
      </c>
      <c r="D62" s="3">
        <f t="shared" si="6"/>
        <v>0</v>
      </c>
      <c r="E62" s="3">
        <f t="shared" si="6"/>
        <v>0</v>
      </c>
      <c r="F62" s="3">
        <f t="shared" si="6"/>
        <v>0</v>
      </c>
      <c r="G62" s="3">
        <f t="shared" si="6"/>
        <v>0</v>
      </c>
      <c r="H62" s="3">
        <f t="shared" si="6"/>
        <v>0</v>
      </c>
      <c r="I62" s="3">
        <f>I240</f>
        <v>0</v>
      </c>
      <c r="J62" s="3"/>
      <c r="K62" s="26" t="s">
        <v>83</v>
      </c>
    </row>
    <row r="63" spans="1:13" x14ac:dyDescent="0.25">
      <c r="A63" s="23" t="s">
        <v>47</v>
      </c>
      <c r="C63" s="3">
        <f t="shared" ref="C63:H63" si="7">SUM(C241:C243)</f>
        <v>0</v>
      </c>
      <c r="D63" s="3">
        <f t="shared" si="7"/>
        <v>0</v>
      </c>
      <c r="E63" s="3">
        <f t="shared" si="7"/>
        <v>0</v>
      </c>
      <c r="F63" s="3">
        <f t="shared" si="7"/>
        <v>0</v>
      </c>
      <c r="G63" s="3">
        <f t="shared" si="7"/>
        <v>0</v>
      </c>
      <c r="H63" s="3">
        <f t="shared" si="7"/>
        <v>0</v>
      </c>
      <c r="I63" s="3">
        <f>I243</f>
        <v>0</v>
      </c>
      <c r="J63" s="3"/>
      <c r="K63" s="26" t="s">
        <v>84</v>
      </c>
    </row>
    <row r="64" spans="1:13" x14ac:dyDescent="0.25">
      <c r="A64" s="23"/>
      <c r="J64" s="3"/>
    </row>
    <row r="65" spans="1:11" x14ac:dyDescent="0.25">
      <c r="A65" s="23" t="s">
        <v>48</v>
      </c>
      <c r="C65" s="3">
        <f t="shared" ref="C65:H65" si="8">SUM(C245:C247)</f>
        <v>0</v>
      </c>
      <c r="D65" s="3">
        <f t="shared" si="8"/>
        <v>0</v>
      </c>
      <c r="E65" s="3">
        <f t="shared" si="8"/>
        <v>0</v>
      </c>
      <c r="F65" s="3">
        <f t="shared" si="8"/>
        <v>0</v>
      </c>
      <c r="G65" s="3">
        <f t="shared" si="8"/>
        <v>0</v>
      </c>
      <c r="H65" s="3">
        <f t="shared" si="8"/>
        <v>0</v>
      </c>
      <c r="I65" s="3">
        <f>I247</f>
        <v>0</v>
      </c>
      <c r="J65" s="3"/>
      <c r="K65" s="26" t="s">
        <v>85</v>
      </c>
    </row>
    <row r="66" spans="1:11" x14ac:dyDescent="0.25">
      <c r="A66" s="23" t="s">
        <v>49</v>
      </c>
      <c r="C66" s="3">
        <f t="shared" ref="C66:H66" si="9">SUM(C248:C250)</f>
        <v>0</v>
      </c>
      <c r="D66" s="3">
        <f t="shared" si="9"/>
        <v>0</v>
      </c>
      <c r="E66" s="3">
        <f t="shared" si="9"/>
        <v>0</v>
      </c>
      <c r="F66" s="3">
        <f t="shared" si="9"/>
        <v>0</v>
      </c>
      <c r="G66" s="3">
        <f t="shared" si="9"/>
        <v>0</v>
      </c>
      <c r="H66" s="3">
        <f t="shared" si="9"/>
        <v>0</v>
      </c>
      <c r="I66" s="3">
        <f>I250</f>
        <v>0</v>
      </c>
      <c r="J66" s="3"/>
      <c r="K66" s="26" t="s">
        <v>86</v>
      </c>
    </row>
    <row r="67" spans="1:11" x14ac:dyDescent="0.25">
      <c r="A67" s="23" t="s">
        <v>50</v>
      </c>
      <c r="C67" s="3">
        <f t="shared" ref="C67:H67" si="10">SUM(C251:C253)</f>
        <v>0</v>
      </c>
      <c r="D67" s="3">
        <f t="shared" si="10"/>
        <v>0</v>
      </c>
      <c r="E67" s="3">
        <f t="shared" si="10"/>
        <v>0</v>
      </c>
      <c r="F67" s="3">
        <f t="shared" si="10"/>
        <v>0</v>
      </c>
      <c r="G67" s="3">
        <f t="shared" si="10"/>
        <v>0</v>
      </c>
      <c r="H67" s="3">
        <f t="shared" si="10"/>
        <v>0</v>
      </c>
      <c r="I67" s="3">
        <f>I253</f>
        <v>0</v>
      </c>
      <c r="J67" s="3"/>
      <c r="K67" s="26" t="s">
        <v>87</v>
      </c>
    </row>
    <row r="68" spans="1:11" x14ac:dyDescent="0.25">
      <c r="A68" s="23" t="s">
        <v>51</v>
      </c>
      <c r="C68" s="3">
        <f t="shared" ref="C68:H68" si="11">SUM(C254:C256)</f>
        <v>0</v>
      </c>
      <c r="D68" s="3">
        <f t="shared" si="11"/>
        <v>0</v>
      </c>
      <c r="E68" s="3">
        <f t="shared" si="11"/>
        <v>0</v>
      </c>
      <c r="F68" s="3">
        <f t="shared" si="11"/>
        <v>0</v>
      </c>
      <c r="G68" s="3">
        <f t="shared" si="11"/>
        <v>0</v>
      </c>
      <c r="H68" s="3">
        <f t="shared" si="11"/>
        <v>0</v>
      </c>
      <c r="I68" s="3">
        <f>I256</f>
        <v>0</v>
      </c>
      <c r="J68" s="3"/>
      <c r="K68" s="26" t="s">
        <v>88</v>
      </c>
    </row>
    <row r="69" spans="1:11" x14ac:dyDescent="0.25">
      <c r="A69" s="23"/>
      <c r="J69" s="3"/>
    </row>
    <row r="70" spans="1:11" x14ac:dyDescent="0.25">
      <c r="A70" s="23" t="s">
        <v>52</v>
      </c>
      <c r="C70" s="3">
        <f t="shared" ref="C70:H70" si="12">SUM(C258:C260)</f>
        <v>0</v>
      </c>
      <c r="D70" s="3">
        <f t="shared" si="12"/>
        <v>0</v>
      </c>
      <c r="E70" s="3">
        <f t="shared" si="12"/>
        <v>0</v>
      </c>
      <c r="F70" s="3">
        <f t="shared" si="12"/>
        <v>0</v>
      </c>
      <c r="G70" s="3">
        <f t="shared" si="12"/>
        <v>0</v>
      </c>
      <c r="H70" s="3">
        <f t="shared" si="12"/>
        <v>0</v>
      </c>
      <c r="I70" s="3">
        <f>I260</f>
        <v>0</v>
      </c>
      <c r="J70" s="3"/>
      <c r="K70" s="26" t="s">
        <v>89</v>
      </c>
    </row>
    <row r="71" spans="1:11" x14ac:dyDescent="0.25">
      <c r="A71" s="23" t="s">
        <v>53</v>
      </c>
      <c r="C71" s="3">
        <f t="shared" ref="C71:H71" si="13">SUM(C261:C263)</f>
        <v>0</v>
      </c>
      <c r="D71" s="3">
        <f t="shared" si="13"/>
        <v>0</v>
      </c>
      <c r="E71" s="3">
        <f t="shared" si="13"/>
        <v>0</v>
      </c>
      <c r="F71" s="3">
        <f t="shared" si="13"/>
        <v>0</v>
      </c>
      <c r="G71" s="3">
        <f t="shared" si="13"/>
        <v>0</v>
      </c>
      <c r="H71" s="3">
        <f t="shared" si="13"/>
        <v>0</v>
      </c>
      <c r="I71" s="3">
        <f>I263</f>
        <v>0</v>
      </c>
      <c r="J71" s="3"/>
      <c r="K71" s="26" t="s">
        <v>90</v>
      </c>
    </row>
    <row r="72" spans="1:11" x14ac:dyDescent="0.25">
      <c r="A72" s="23" t="s">
        <v>54</v>
      </c>
      <c r="C72" s="3">
        <f t="shared" ref="C72:H72" si="14">SUM(C264:C266)</f>
        <v>0</v>
      </c>
      <c r="D72" s="3">
        <f t="shared" si="14"/>
        <v>0</v>
      </c>
      <c r="E72" s="3">
        <f t="shared" si="14"/>
        <v>0</v>
      </c>
      <c r="F72" s="3">
        <f t="shared" si="14"/>
        <v>0</v>
      </c>
      <c r="G72" s="3">
        <f t="shared" si="14"/>
        <v>0</v>
      </c>
      <c r="H72" s="3">
        <f t="shared" si="14"/>
        <v>0</v>
      </c>
      <c r="I72" s="3">
        <f>I266</f>
        <v>0</v>
      </c>
      <c r="J72" s="3"/>
      <c r="K72" s="26" t="s">
        <v>91</v>
      </c>
    </row>
    <row r="73" spans="1:11" x14ac:dyDescent="0.25">
      <c r="A73" s="23" t="s">
        <v>55</v>
      </c>
      <c r="C73" s="3">
        <f t="shared" ref="C73:H73" si="15">SUM(C267:C269)</f>
        <v>0</v>
      </c>
      <c r="D73" s="3">
        <f t="shared" si="15"/>
        <v>0</v>
      </c>
      <c r="E73" s="3">
        <f t="shared" si="15"/>
        <v>0</v>
      </c>
      <c r="F73" s="3">
        <f t="shared" si="15"/>
        <v>0</v>
      </c>
      <c r="G73" s="3">
        <f t="shared" si="15"/>
        <v>0</v>
      </c>
      <c r="H73" s="3">
        <f t="shared" si="15"/>
        <v>0</v>
      </c>
      <c r="I73" s="3">
        <f>I269</f>
        <v>0</v>
      </c>
      <c r="J73" s="3"/>
      <c r="K73" s="26" t="s">
        <v>92</v>
      </c>
    </row>
    <row r="74" spans="1:11" x14ac:dyDescent="0.25">
      <c r="A74" s="23"/>
      <c r="J74" s="3"/>
    </row>
    <row r="75" spans="1:11" x14ac:dyDescent="0.25">
      <c r="A75" s="23" t="s">
        <v>56</v>
      </c>
      <c r="C75" s="3">
        <f t="shared" ref="C75:H75" si="16">SUM(C271:C273)</f>
        <v>0</v>
      </c>
      <c r="D75" s="3">
        <f t="shared" si="16"/>
        <v>0</v>
      </c>
      <c r="E75" s="3">
        <f t="shared" si="16"/>
        <v>0</v>
      </c>
      <c r="F75" s="3">
        <f t="shared" si="16"/>
        <v>0</v>
      </c>
      <c r="G75" s="3">
        <f t="shared" si="16"/>
        <v>0</v>
      </c>
      <c r="H75" s="3">
        <f t="shared" si="16"/>
        <v>0</v>
      </c>
      <c r="I75" s="3">
        <f>I273</f>
        <v>0</v>
      </c>
      <c r="J75" s="3"/>
      <c r="K75" s="26" t="s">
        <v>93</v>
      </c>
    </row>
    <row r="76" spans="1:11" x14ac:dyDescent="0.25">
      <c r="A76" s="23" t="s">
        <v>57</v>
      </c>
      <c r="C76" s="3">
        <f t="shared" ref="C76:H76" si="17">SUM(C274:C276)</f>
        <v>0</v>
      </c>
      <c r="D76" s="3">
        <f t="shared" si="17"/>
        <v>0</v>
      </c>
      <c r="E76" s="3">
        <f t="shared" si="17"/>
        <v>0</v>
      </c>
      <c r="F76" s="3">
        <f t="shared" si="17"/>
        <v>0</v>
      </c>
      <c r="G76" s="3">
        <f t="shared" si="17"/>
        <v>0</v>
      </c>
      <c r="H76" s="3">
        <f t="shared" si="17"/>
        <v>0</v>
      </c>
      <c r="I76" s="3">
        <f>I276</f>
        <v>0</v>
      </c>
      <c r="J76" s="3"/>
      <c r="K76" s="26" t="s">
        <v>94</v>
      </c>
    </row>
    <row r="77" spans="1:11" x14ac:dyDescent="0.25">
      <c r="A77" s="23" t="s">
        <v>58</v>
      </c>
      <c r="C77" s="3">
        <f t="shared" ref="C77:H77" si="18">SUM(C277:C279)</f>
        <v>0</v>
      </c>
      <c r="D77" s="3">
        <f t="shared" si="18"/>
        <v>0</v>
      </c>
      <c r="E77" s="3">
        <f t="shared" si="18"/>
        <v>0</v>
      </c>
      <c r="F77" s="3">
        <f t="shared" si="18"/>
        <v>0</v>
      </c>
      <c r="G77" s="3">
        <f t="shared" si="18"/>
        <v>0</v>
      </c>
      <c r="H77" s="3">
        <f t="shared" si="18"/>
        <v>0</v>
      </c>
      <c r="I77" s="3">
        <f>I279</f>
        <v>0</v>
      </c>
      <c r="J77" s="3"/>
      <c r="K77" s="26" t="s">
        <v>95</v>
      </c>
    </row>
    <row r="78" spans="1:11" x14ac:dyDescent="0.25">
      <c r="A78" s="23" t="s">
        <v>96</v>
      </c>
      <c r="C78" s="3">
        <f t="shared" ref="C78:H78" si="19">SUM(C280:C282)</f>
        <v>0</v>
      </c>
      <c r="D78" s="3">
        <f t="shared" si="19"/>
        <v>0</v>
      </c>
      <c r="E78" s="3">
        <f t="shared" si="19"/>
        <v>0</v>
      </c>
      <c r="F78" s="3">
        <f t="shared" si="19"/>
        <v>0</v>
      </c>
      <c r="G78" s="3">
        <f t="shared" si="19"/>
        <v>0</v>
      </c>
      <c r="H78" s="3">
        <f t="shared" si="19"/>
        <v>0</v>
      </c>
      <c r="I78" s="3">
        <f>I282</f>
        <v>0</v>
      </c>
      <c r="J78" s="3"/>
      <c r="K78" s="26" t="s">
        <v>97</v>
      </c>
    </row>
    <row r="79" spans="1:11" x14ac:dyDescent="0.25">
      <c r="A79" s="23"/>
      <c r="J79" s="3"/>
      <c r="K79" s="26"/>
    </row>
    <row r="80" spans="1:11" x14ac:dyDescent="0.25">
      <c r="A80" s="32" t="s">
        <v>98</v>
      </c>
      <c r="C80" s="3">
        <f t="shared" ref="C80:H80" si="20">SUM(C284:C286)</f>
        <v>0</v>
      </c>
      <c r="D80" s="3">
        <f t="shared" si="20"/>
        <v>0</v>
      </c>
      <c r="E80" s="3">
        <f t="shared" si="20"/>
        <v>0</v>
      </c>
      <c r="F80" s="3">
        <f t="shared" si="20"/>
        <v>0</v>
      </c>
      <c r="G80" s="3">
        <f t="shared" si="20"/>
        <v>0</v>
      </c>
      <c r="H80" s="3">
        <f t="shared" si="20"/>
        <v>0</v>
      </c>
      <c r="I80" s="3">
        <f>SUM(I284:I286)</f>
        <v>0</v>
      </c>
      <c r="K80" s="26" t="s">
        <v>99</v>
      </c>
    </row>
    <row r="81" spans="1:11" x14ac:dyDescent="0.25">
      <c r="A81" s="32" t="s">
        <v>114</v>
      </c>
      <c r="C81" s="3">
        <f t="shared" ref="C81:H81" si="21">SUM(C287:C289)</f>
        <v>0</v>
      </c>
      <c r="D81" s="3">
        <f t="shared" si="21"/>
        <v>0</v>
      </c>
      <c r="E81" s="3">
        <f t="shared" si="21"/>
        <v>0</v>
      </c>
      <c r="F81" s="3">
        <f t="shared" si="21"/>
        <v>0</v>
      </c>
      <c r="G81" s="3">
        <f t="shared" si="21"/>
        <v>0</v>
      </c>
      <c r="H81" s="3">
        <f t="shared" si="21"/>
        <v>0</v>
      </c>
      <c r="I81" s="3">
        <f>SUM(I287:I289)</f>
        <v>0</v>
      </c>
      <c r="J81" s="3"/>
      <c r="K81" s="26" t="s">
        <v>126</v>
      </c>
    </row>
    <row r="82" spans="1:11" ht="12.75" customHeight="1" x14ac:dyDescent="0.25">
      <c r="A82" s="32" t="s">
        <v>127</v>
      </c>
      <c r="C82" s="3">
        <f>SUM(C290:C292)</f>
        <v>0</v>
      </c>
      <c r="D82" s="3">
        <f t="shared" ref="D82:I82" si="22">SUM(D290:D292)</f>
        <v>0</v>
      </c>
      <c r="E82" s="3">
        <f t="shared" si="22"/>
        <v>0</v>
      </c>
      <c r="F82" s="3">
        <f t="shared" si="22"/>
        <v>0</v>
      </c>
      <c r="G82" s="3">
        <f t="shared" si="22"/>
        <v>0</v>
      </c>
      <c r="H82" s="3">
        <f t="shared" si="22"/>
        <v>0</v>
      </c>
      <c r="I82" s="3">
        <f t="shared" si="22"/>
        <v>0</v>
      </c>
      <c r="J82" s="3"/>
      <c r="K82" s="26" t="s">
        <v>128</v>
      </c>
    </row>
    <row r="83" spans="1:11" ht="12.75" customHeight="1" x14ac:dyDescent="0.25">
      <c r="A83" s="32" t="s">
        <v>132</v>
      </c>
      <c r="C83" s="3">
        <f t="shared" ref="C83:I83" si="23">SUM(C293:C295)</f>
        <v>0</v>
      </c>
      <c r="D83" s="3">
        <f t="shared" si="23"/>
        <v>0</v>
      </c>
      <c r="E83" s="3">
        <f t="shared" si="23"/>
        <v>0</v>
      </c>
      <c r="F83" s="3">
        <f t="shared" si="23"/>
        <v>0</v>
      </c>
      <c r="G83" s="3">
        <f t="shared" si="23"/>
        <v>0</v>
      </c>
      <c r="H83" s="3">
        <f t="shared" si="23"/>
        <v>0</v>
      </c>
      <c r="I83" s="3">
        <f t="shared" si="23"/>
        <v>0</v>
      </c>
      <c r="J83" s="3"/>
      <c r="K83" s="26" t="s">
        <v>133</v>
      </c>
    </row>
    <row r="84" spans="1:11" ht="12.75" customHeight="1" x14ac:dyDescent="0.25">
      <c r="A84" s="32"/>
      <c r="J84" s="3"/>
      <c r="K84" s="26"/>
    </row>
    <row r="85" spans="1:11" ht="12.75" customHeight="1" x14ac:dyDescent="0.25">
      <c r="A85" s="32" t="s">
        <v>134</v>
      </c>
      <c r="C85" s="3">
        <f t="shared" ref="C85:H85" si="24">SUM(C297:C299)</f>
        <v>0</v>
      </c>
      <c r="D85" s="3">
        <f t="shared" si="24"/>
        <v>0</v>
      </c>
      <c r="E85" s="3">
        <f t="shared" si="24"/>
        <v>0</v>
      </c>
      <c r="F85" s="3">
        <f t="shared" si="24"/>
        <v>0</v>
      </c>
      <c r="G85" s="3">
        <f t="shared" si="24"/>
        <v>0</v>
      </c>
      <c r="H85" s="3">
        <f t="shared" si="24"/>
        <v>0</v>
      </c>
      <c r="I85" s="3">
        <f>I299</f>
        <v>0</v>
      </c>
      <c r="J85" s="3"/>
      <c r="K85" s="26" t="s">
        <v>135</v>
      </c>
    </row>
    <row r="86" spans="1:11" ht="12.75" customHeight="1" x14ac:dyDescent="0.25">
      <c r="A86" s="32" t="s">
        <v>139</v>
      </c>
      <c r="C86" s="3">
        <f t="shared" ref="C86:H86" si="25">SUM(C300:C302)</f>
        <v>0</v>
      </c>
      <c r="D86" s="3">
        <f t="shared" si="25"/>
        <v>0</v>
      </c>
      <c r="E86" s="3">
        <f t="shared" si="25"/>
        <v>0</v>
      </c>
      <c r="F86" s="3">
        <f t="shared" si="25"/>
        <v>0</v>
      </c>
      <c r="G86" s="3">
        <f t="shared" si="25"/>
        <v>0</v>
      </c>
      <c r="H86" s="3">
        <f t="shared" si="25"/>
        <v>0</v>
      </c>
      <c r="I86" s="3">
        <f>I302</f>
        <v>0</v>
      </c>
      <c r="J86" s="3"/>
      <c r="K86" s="26" t="s">
        <v>140</v>
      </c>
    </row>
    <row r="87" spans="1:11" ht="12.75" customHeight="1" x14ac:dyDescent="0.25">
      <c r="A87" s="32" t="s">
        <v>141</v>
      </c>
      <c r="C87" s="3">
        <f t="shared" ref="C87:H87" si="26">SUM(C303:C305)</f>
        <v>0</v>
      </c>
      <c r="D87" s="3">
        <f t="shared" si="26"/>
        <v>0</v>
      </c>
      <c r="E87" s="3">
        <f t="shared" si="26"/>
        <v>0</v>
      </c>
      <c r="F87" s="3">
        <f t="shared" si="26"/>
        <v>0</v>
      </c>
      <c r="G87" s="3">
        <f t="shared" si="26"/>
        <v>0</v>
      </c>
      <c r="H87" s="3">
        <f t="shared" si="26"/>
        <v>0</v>
      </c>
      <c r="I87" s="3">
        <f>I305</f>
        <v>0</v>
      </c>
      <c r="J87" s="3"/>
      <c r="K87" s="26" t="s">
        <v>142</v>
      </c>
    </row>
    <row r="88" spans="1:11" ht="12.75" customHeight="1" x14ac:dyDescent="0.25">
      <c r="A88" s="32" t="s">
        <v>151</v>
      </c>
      <c r="C88" s="3">
        <f t="shared" ref="C88:H88" si="27">SUM(C306:C308)</f>
        <v>0</v>
      </c>
      <c r="D88" s="3">
        <f t="shared" si="27"/>
        <v>0</v>
      </c>
      <c r="E88" s="3">
        <f t="shared" si="27"/>
        <v>0</v>
      </c>
      <c r="F88" s="3">
        <f t="shared" si="27"/>
        <v>0</v>
      </c>
      <c r="G88" s="3">
        <f t="shared" si="27"/>
        <v>0</v>
      </c>
      <c r="H88" s="3">
        <f t="shared" si="27"/>
        <v>0</v>
      </c>
      <c r="I88" s="3">
        <f>I309</f>
        <v>0</v>
      </c>
      <c r="J88" s="3"/>
      <c r="K88" s="26" t="s">
        <v>152</v>
      </c>
    </row>
    <row r="89" spans="1:11" ht="12.75" customHeight="1" x14ac:dyDescent="0.25">
      <c r="A89" s="32"/>
      <c r="J89" s="3"/>
      <c r="K89" s="26"/>
    </row>
    <row r="90" spans="1:11" ht="12.75" customHeight="1" x14ac:dyDescent="0.25">
      <c r="A90" s="32" t="s">
        <v>156</v>
      </c>
      <c r="C90" s="3">
        <f t="shared" ref="C90:H90" si="28">SUM(C310:C312)</f>
        <v>0</v>
      </c>
      <c r="D90" s="3">
        <f t="shared" si="28"/>
        <v>0</v>
      </c>
      <c r="E90" s="3">
        <f t="shared" si="28"/>
        <v>0</v>
      </c>
      <c r="F90" s="3">
        <f t="shared" si="28"/>
        <v>0</v>
      </c>
      <c r="G90" s="3">
        <f t="shared" si="28"/>
        <v>0</v>
      </c>
      <c r="H90" s="3">
        <f t="shared" si="28"/>
        <v>0</v>
      </c>
      <c r="I90" s="3">
        <f>I312</f>
        <v>0</v>
      </c>
      <c r="J90" s="3"/>
      <c r="K90" s="26" t="s">
        <v>157</v>
      </c>
    </row>
    <row r="91" spans="1:11" ht="12.75" customHeight="1" x14ac:dyDescent="0.25">
      <c r="A91" s="32" t="s">
        <v>159</v>
      </c>
      <c r="C91" s="3">
        <f t="shared" ref="C91:H91" si="29">SUM(C313:C315)</f>
        <v>0</v>
      </c>
      <c r="D91" s="3">
        <f t="shared" si="29"/>
        <v>0</v>
      </c>
      <c r="E91" s="3">
        <f t="shared" si="29"/>
        <v>0</v>
      </c>
      <c r="F91" s="3">
        <f t="shared" si="29"/>
        <v>0</v>
      </c>
      <c r="G91" s="3">
        <f t="shared" si="29"/>
        <v>0</v>
      </c>
      <c r="H91" s="3">
        <f t="shared" si="29"/>
        <v>0</v>
      </c>
      <c r="I91" s="3">
        <f>I315</f>
        <v>0</v>
      </c>
      <c r="J91" s="3"/>
      <c r="K91" s="26" t="s">
        <v>160</v>
      </c>
    </row>
    <row r="92" spans="1:11" ht="12.75" customHeight="1" x14ac:dyDescent="0.25">
      <c r="A92" s="32" t="s">
        <v>161</v>
      </c>
      <c r="C92" s="3">
        <f t="shared" ref="C92:H92" si="30">SUM(C316:C318)</f>
        <v>0</v>
      </c>
      <c r="D92" s="3">
        <f t="shared" si="30"/>
        <v>0</v>
      </c>
      <c r="E92" s="3">
        <f t="shared" si="30"/>
        <v>0</v>
      </c>
      <c r="F92" s="3">
        <f t="shared" si="30"/>
        <v>0</v>
      </c>
      <c r="G92" s="3">
        <f t="shared" si="30"/>
        <v>0</v>
      </c>
      <c r="H92" s="3">
        <f t="shared" si="30"/>
        <v>0</v>
      </c>
      <c r="I92" s="3">
        <f>I318</f>
        <v>0</v>
      </c>
      <c r="J92" s="3"/>
      <c r="K92" s="26" t="s">
        <v>162</v>
      </c>
    </row>
    <row r="93" spans="1:11" ht="12.75" customHeight="1" x14ac:dyDescent="0.25">
      <c r="A93" s="32" t="s">
        <v>163</v>
      </c>
      <c r="C93" s="3">
        <f t="shared" ref="C93:H93" si="31">SUM(C319:C321)</f>
        <v>0</v>
      </c>
      <c r="D93" s="3">
        <f t="shared" si="31"/>
        <v>0</v>
      </c>
      <c r="E93" s="3">
        <f t="shared" si="31"/>
        <v>0</v>
      </c>
      <c r="F93" s="3">
        <f t="shared" si="31"/>
        <v>0</v>
      </c>
      <c r="G93" s="3">
        <f t="shared" si="31"/>
        <v>0</v>
      </c>
      <c r="H93" s="3">
        <f t="shared" si="31"/>
        <v>0</v>
      </c>
      <c r="I93" s="3">
        <f>I321</f>
        <v>0</v>
      </c>
      <c r="J93" s="3"/>
      <c r="K93" s="26" t="s">
        <v>164</v>
      </c>
    </row>
    <row r="94" spans="1:11" ht="12.75" customHeight="1" x14ac:dyDescent="0.25">
      <c r="A94" s="32"/>
      <c r="J94" s="3"/>
      <c r="K94" s="26"/>
    </row>
    <row r="95" spans="1:11" x14ac:dyDescent="0.25">
      <c r="A95" s="32" t="s">
        <v>165</v>
      </c>
      <c r="C95" s="3">
        <f t="shared" ref="C95:H95" si="32">SUM(C323:C325)</f>
        <v>0</v>
      </c>
      <c r="D95" s="3">
        <f t="shared" si="32"/>
        <v>0</v>
      </c>
      <c r="E95" s="3">
        <f t="shared" si="32"/>
        <v>0</v>
      </c>
      <c r="F95" s="3">
        <f t="shared" si="32"/>
        <v>0</v>
      </c>
      <c r="G95" s="3">
        <f t="shared" si="32"/>
        <v>0</v>
      </c>
      <c r="H95" s="3">
        <f t="shared" si="32"/>
        <v>0</v>
      </c>
      <c r="I95" s="3">
        <f>I325</f>
        <v>0</v>
      </c>
      <c r="J95" s="3"/>
      <c r="K95" s="26" t="s">
        <v>166</v>
      </c>
    </row>
    <row r="96" spans="1:11" x14ac:dyDescent="0.25">
      <c r="A96" s="32" t="s">
        <v>167</v>
      </c>
      <c r="C96" s="3">
        <f t="shared" ref="C96:H96" si="33">SUM(C326:C328)</f>
        <v>0</v>
      </c>
      <c r="D96" s="3">
        <f t="shared" si="33"/>
        <v>0</v>
      </c>
      <c r="E96" s="3">
        <f t="shared" si="33"/>
        <v>0</v>
      </c>
      <c r="F96" s="3">
        <f t="shared" si="33"/>
        <v>0</v>
      </c>
      <c r="G96" s="3">
        <f t="shared" si="33"/>
        <v>0</v>
      </c>
      <c r="H96" s="3">
        <f t="shared" si="33"/>
        <v>0</v>
      </c>
      <c r="I96" s="3">
        <f>I328</f>
        <v>0</v>
      </c>
      <c r="J96" s="3"/>
      <c r="K96" s="26" t="s">
        <v>168</v>
      </c>
    </row>
    <row r="97" spans="1:22" x14ac:dyDescent="0.25">
      <c r="A97" s="32" t="s">
        <v>169</v>
      </c>
      <c r="C97" s="3">
        <f t="shared" ref="C97:H97" si="34">SUM(C329:C331)</f>
        <v>0</v>
      </c>
      <c r="D97" s="3">
        <f t="shared" si="34"/>
        <v>0</v>
      </c>
      <c r="E97" s="3">
        <f t="shared" si="34"/>
        <v>0</v>
      </c>
      <c r="F97" s="3">
        <f t="shared" si="34"/>
        <v>0</v>
      </c>
      <c r="G97" s="3">
        <f t="shared" si="34"/>
        <v>0</v>
      </c>
      <c r="H97" s="3">
        <f t="shared" si="34"/>
        <v>0</v>
      </c>
      <c r="I97" s="3">
        <f>I331</f>
        <v>0</v>
      </c>
      <c r="J97" s="3"/>
      <c r="K97" s="26" t="s">
        <v>170</v>
      </c>
    </row>
    <row r="98" spans="1:22" x14ac:dyDescent="0.25">
      <c r="A98" s="32" t="s">
        <v>171</v>
      </c>
      <c r="C98" s="3">
        <f t="shared" ref="C98:H98" si="35">SUM(C332:C334)</f>
        <v>0</v>
      </c>
      <c r="D98" s="3">
        <f t="shared" si="35"/>
        <v>0</v>
      </c>
      <c r="E98" s="3">
        <f t="shared" si="35"/>
        <v>0</v>
      </c>
      <c r="F98" s="3">
        <f t="shared" si="35"/>
        <v>0</v>
      </c>
      <c r="G98" s="3">
        <f t="shared" si="35"/>
        <v>0</v>
      </c>
      <c r="H98" s="3">
        <f t="shared" si="35"/>
        <v>0</v>
      </c>
      <c r="I98" s="3">
        <f>I334</f>
        <v>0</v>
      </c>
      <c r="J98" s="3"/>
      <c r="K98" s="26" t="s">
        <v>172</v>
      </c>
    </row>
    <row r="99" spans="1:22" x14ac:dyDescent="0.25">
      <c r="A99" s="32"/>
      <c r="J99" s="3"/>
      <c r="M99" s="26"/>
    </row>
    <row r="100" spans="1:22" x14ac:dyDescent="0.25">
      <c r="A100" s="32" t="s">
        <v>173</v>
      </c>
      <c r="C100" s="3">
        <f t="shared" ref="C100:H100" si="36">SUM(C336:C338)</f>
        <v>0</v>
      </c>
      <c r="D100" s="3">
        <f t="shared" si="36"/>
        <v>0</v>
      </c>
      <c r="E100" s="3">
        <f t="shared" si="36"/>
        <v>0</v>
      </c>
      <c r="F100" s="3">
        <f t="shared" si="36"/>
        <v>0</v>
      </c>
      <c r="G100" s="3">
        <f t="shared" si="36"/>
        <v>0</v>
      </c>
      <c r="H100" s="3">
        <f t="shared" si="36"/>
        <v>0</v>
      </c>
      <c r="I100" s="3">
        <f>I338</f>
        <v>0</v>
      </c>
      <c r="J100" s="3"/>
      <c r="K100" s="26" t="s">
        <v>174</v>
      </c>
    </row>
    <row r="101" spans="1:22" x14ac:dyDescent="0.25">
      <c r="A101" s="32" t="s">
        <v>175</v>
      </c>
      <c r="C101" s="3">
        <f t="shared" ref="C101:H101" si="37">SUM(C339:C341)</f>
        <v>0</v>
      </c>
      <c r="D101" s="3">
        <f t="shared" si="37"/>
        <v>0</v>
      </c>
      <c r="E101" s="3">
        <f t="shared" si="37"/>
        <v>0</v>
      </c>
      <c r="F101" s="3">
        <f t="shared" si="37"/>
        <v>0</v>
      </c>
      <c r="G101" s="3">
        <f t="shared" si="37"/>
        <v>0</v>
      </c>
      <c r="H101" s="3">
        <f t="shared" si="37"/>
        <v>0</v>
      </c>
      <c r="I101" s="3">
        <f>I341</f>
        <v>0</v>
      </c>
      <c r="J101" s="3"/>
      <c r="K101" s="26" t="s">
        <v>176</v>
      </c>
      <c r="M101" s="3"/>
      <c r="N101" s="26"/>
    </row>
    <row r="102" spans="1:22" x14ac:dyDescent="0.25">
      <c r="A102" s="32" t="s">
        <v>177</v>
      </c>
      <c r="C102" s="3">
        <f t="shared" ref="C102:H102" si="38">SUM(C342:C344)</f>
        <v>0</v>
      </c>
      <c r="D102" s="3">
        <f t="shared" si="38"/>
        <v>0</v>
      </c>
      <c r="E102" s="3">
        <f t="shared" si="38"/>
        <v>0</v>
      </c>
      <c r="F102" s="3">
        <f t="shared" si="38"/>
        <v>0</v>
      </c>
      <c r="G102" s="3">
        <f t="shared" si="38"/>
        <v>0</v>
      </c>
      <c r="H102" s="3">
        <f t="shared" si="38"/>
        <v>0</v>
      </c>
      <c r="I102" s="3">
        <f>I344</f>
        <v>0</v>
      </c>
      <c r="J102" s="3"/>
      <c r="K102" s="26" t="s">
        <v>178</v>
      </c>
      <c r="M102" s="3"/>
      <c r="N102" s="26"/>
    </row>
    <row r="103" spans="1:22" x14ac:dyDescent="0.25">
      <c r="A103" s="32" t="s">
        <v>179</v>
      </c>
      <c r="C103" s="3">
        <f t="shared" ref="C103:H103" si="39">SUM(C345:C347)</f>
        <v>0</v>
      </c>
      <c r="D103" s="3">
        <f t="shared" si="39"/>
        <v>0</v>
      </c>
      <c r="E103" s="3">
        <f t="shared" si="39"/>
        <v>0</v>
      </c>
      <c r="F103" s="3">
        <f t="shared" si="39"/>
        <v>0</v>
      </c>
      <c r="G103" s="3">
        <f t="shared" si="39"/>
        <v>0</v>
      </c>
      <c r="H103" s="3">
        <f t="shared" si="39"/>
        <v>0</v>
      </c>
      <c r="I103" s="3">
        <f>I347</f>
        <v>0</v>
      </c>
      <c r="J103" s="3"/>
      <c r="K103" s="26" t="s">
        <v>180</v>
      </c>
      <c r="L103" s="3"/>
      <c r="M103" s="3"/>
    </row>
    <row r="104" spans="1:22" x14ac:dyDescent="0.25">
      <c r="A104" s="32"/>
      <c r="J104" s="3"/>
      <c r="K104" s="26"/>
      <c r="L104" s="3"/>
      <c r="M104" s="3"/>
    </row>
    <row r="105" spans="1:22" s="57" customFormat="1" x14ac:dyDescent="0.25">
      <c r="A105" s="32" t="s">
        <v>181</v>
      </c>
      <c r="C105" s="3">
        <f t="shared" ref="C105:H105" si="40">SUM(C349:C351)</f>
        <v>0</v>
      </c>
      <c r="D105" s="3">
        <f t="shared" si="40"/>
        <v>0</v>
      </c>
      <c r="E105" s="3">
        <f t="shared" si="40"/>
        <v>0</v>
      </c>
      <c r="F105" s="3">
        <f t="shared" si="40"/>
        <v>0</v>
      </c>
      <c r="G105" s="3">
        <f t="shared" si="40"/>
        <v>0</v>
      </c>
      <c r="H105" s="3">
        <f t="shared" si="40"/>
        <v>0</v>
      </c>
      <c r="I105" s="3">
        <f>I351</f>
        <v>0</v>
      </c>
      <c r="J105" s="65"/>
      <c r="K105" s="26" t="s">
        <v>185</v>
      </c>
      <c r="L105" s="65"/>
      <c r="M105" s="65"/>
    </row>
    <row r="106" spans="1:22" s="57" customFormat="1" x14ac:dyDescent="0.25">
      <c r="A106" s="32" t="s">
        <v>182</v>
      </c>
      <c r="C106" s="3">
        <f t="shared" ref="C106:H106" si="41">SUM(C352:C354)</f>
        <v>0</v>
      </c>
      <c r="D106" s="3">
        <f t="shared" si="41"/>
        <v>0</v>
      </c>
      <c r="E106" s="3">
        <f t="shared" si="41"/>
        <v>0</v>
      </c>
      <c r="F106" s="3">
        <f t="shared" si="41"/>
        <v>0</v>
      </c>
      <c r="G106" s="3">
        <f t="shared" si="41"/>
        <v>0</v>
      </c>
      <c r="H106" s="3">
        <f t="shared" si="41"/>
        <v>0</v>
      </c>
      <c r="I106" s="3">
        <f>I354</f>
        <v>0</v>
      </c>
      <c r="J106" s="65"/>
      <c r="K106" s="26" t="s">
        <v>186</v>
      </c>
      <c r="M106" s="65"/>
    </row>
    <row r="107" spans="1:22" s="57" customFormat="1" x14ac:dyDescent="0.25">
      <c r="A107" s="32" t="s">
        <v>183</v>
      </c>
      <c r="C107" s="3">
        <f t="shared" ref="C107:H107" si="42">SUM(C355:C357)</f>
        <v>0</v>
      </c>
      <c r="D107" s="3">
        <f t="shared" si="42"/>
        <v>0</v>
      </c>
      <c r="E107" s="3">
        <f t="shared" si="42"/>
        <v>0</v>
      </c>
      <c r="F107" s="3">
        <f t="shared" si="42"/>
        <v>0</v>
      </c>
      <c r="G107" s="3">
        <f t="shared" si="42"/>
        <v>0</v>
      </c>
      <c r="H107" s="3">
        <f t="shared" si="42"/>
        <v>0</v>
      </c>
      <c r="I107" s="3">
        <f>I357</f>
        <v>0</v>
      </c>
      <c r="J107" s="65"/>
      <c r="K107" s="26" t="s">
        <v>187</v>
      </c>
      <c r="M107" s="65"/>
    </row>
    <row r="108" spans="1:22" s="57" customFormat="1" x14ac:dyDescent="0.25">
      <c r="A108" s="32" t="s">
        <v>184</v>
      </c>
      <c r="C108" s="3">
        <f t="shared" ref="C108:H108" si="43">SUM(M358:M360)</f>
        <v>0</v>
      </c>
      <c r="D108" s="3">
        <f t="shared" si="43"/>
        <v>0</v>
      </c>
      <c r="E108" s="3">
        <f t="shared" si="43"/>
        <v>0</v>
      </c>
      <c r="F108" s="3">
        <f t="shared" si="43"/>
        <v>0</v>
      </c>
      <c r="G108" s="3">
        <f t="shared" si="43"/>
        <v>0</v>
      </c>
      <c r="H108" s="3">
        <f t="shared" si="43"/>
        <v>0</v>
      </c>
      <c r="I108" s="3">
        <f>I360</f>
        <v>0</v>
      </c>
      <c r="J108" s="65"/>
      <c r="K108" s="26" t="s">
        <v>188</v>
      </c>
      <c r="N108" s="3"/>
      <c r="O108" s="3"/>
      <c r="P108" s="3"/>
      <c r="Q108" s="3"/>
      <c r="R108" s="3"/>
      <c r="S108" s="3"/>
      <c r="T108" s="65"/>
      <c r="V108" s="3">
        <f>SUM(V358:V360)</f>
        <v>0</v>
      </c>
    </row>
    <row r="109" spans="1:22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K109" s="26"/>
      <c r="N109" s="3"/>
      <c r="O109" s="3"/>
      <c r="P109" s="3"/>
      <c r="Q109" s="3"/>
      <c r="R109" s="3"/>
      <c r="S109" s="3"/>
      <c r="T109" s="65"/>
      <c r="V109" s="3"/>
    </row>
    <row r="110" spans="1:22" s="57" customFormat="1" x14ac:dyDescent="0.25">
      <c r="A110" s="32" t="s">
        <v>193</v>
      </c>
      <c r="C110" s="3">
        <f t="shared" ref="C110:H110" si="44">SUM(C362:C364)</f>
        <v>0</v>
      </c>
      <c r="D110" s="3">
        <f t="shared" si="44"/>
        <v>0</v>
      </c>
      <c r="E110" s="3">
        <f t="shared" si="44"/>
        <v>0</v>
      </c>
      <c r="F110" s="3">
        <f t="shared" si="44"/>
        <v>0</v>
      </c>
      <c r="G110" s="3">
        <f t="shared" si="44"/>
        <v>0</v>
      </c>
      <c r="H110" s="3">
        <f t="shared" si="44"/>
        <v>0</v>
      </c>
      <c r="I110" s="3">
        <f>I364</f>
        <v>0</v>
      </c>
      <c r="J110" s="65"/>
      <c r="K110" s="26" t="s">
        <v>189</v>
      </c>
      <c r="N110" s="3"/>
      <c r="O110" s="3"/>
      <c r="P110" s="3"/>
      <c r="Q110" s="3"/>
      <c r="R110" s="3"/>
      <c r="S110" s="3"/>
      <c r="T110" s="65"/>
      <c r="V110" s="3"/>
    </row>
    <row r="111" spans="1:22" s="57" customFormat="1" x14ac:dyDescent="0.25">
      <c r="A111" s="32" t="s">
        <v>194</v>
      </c>
      <c r="C111" s="3">
        <f t="shared" ref="C111:H111" si="45">SUM(C365:C367)</f>
        <v>0</v>
      </c>
      <c r="D111" s="3">
        <f t="shared" si="45"/>
        <v>0</v>
      </c>
      <c r="E111" s="3">
        <f t="shared" si="45"/>
        <v>0</v>
      </c>
      <c r="F111" s="3">
        <f t="shared" si="45"/>
        <v>0</v>
      </c>
      <c r="G111" s="3">
        <f t="shared" si="45"/>
        <v>0</v>
      </c>
      <c r="H111" s="3">
        <f t="shared" si="45"/>
        <v>0</v>
      </c>
      <c r="I111" s="3">
        <f>I367</f>
        <v>0</v>
      </c>
      <c r="J111" s="65"/>
      <c r="K111" s="26" t="s">
        <v>190</v>
      </c>
      <c r="N111" s="3"/>
      <c r="O111" s="3"/>
      <c r="P111" s="3"/>
      <c r="Q111" s="3"/>
      <c r="R111" s="3"/>
      <c r="S111" s="3"/>
      <c r="T111" s="65"/>
      <c r="V111" s="3"/>
    </row>
    <row r="112" spans="1:22" s="57" customFormat="1" x14ac:dyDescent="0.25">
      <c r="A112" s="32" t="s">
        <v>195</v>
      </c>
      <c r="C112" s="3">
        <f t="shared" ref="C112:H112" si="46">SUM(C368:C370)</f>
        <v>0</v>
      </c>
      <c r="D112" s="3">
        <f t="shared" si="46"/>
        <v>0</v>
      </c>
      <c r="E112" s="3">
        <f t="shared" si="46"/>
        <v>0</v>
      </c>
      <c r="F112" s="3">
        <f t="shared" si="46"/>
        <v>0</v>
      </c>
      <c r="G112" s="3">
        <f t="shared" si="46"/>
        <v>0</v>
      </c>
      <c r="H112" s="3">
        <f t="shared" si="46"/>
        <v>0</v>
      </c>
      <c r="I112" s="3">
        <f>I370</f>
        <v>0</v>
      </c>
      <c r="J112" s="65"/>
      <c r="K112" s="26" t="s">
        <v>191</v>
      </c>
      <c r="N112" s="3"/>
      <c r="O112" s="3"/>
      <c r="P112" s="3"/>
      <c r="Q112" s="3"/>
      <c r="R112" s="3"/>
      <c r="S112" s="3"/>
      <c r="T112" s="65"/>
      <c r="V112" s="3"/>
    </row>
    <row r="113" spans="1:22" s="57" customFormat="1" x14ac:dyDescent="0.25">
      <c r="A113" s="32" t="s">
        <v>196</v>
      </c>
      <c r="C113" s="3">
        <f t="shared" ref="C113:H113" si="47">SUM(C371:C373)</f>
        <v>0</v>
      </c>
      <c r="D113" s="3">
        <f t="shared" si="47"/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>I373</f>
        <v>0</v>
      </c>
      <c r="J113" s="65"/>
      <c r="K113" s="26" t="s">
        <v>192</v>
      </c>
      <c r="N113" s="3"/>
      <c r="O113" s="3"/>
      <c r="P113" s="3"/>
      <c r="Q113" s="3"/>
      <c r="R113" s="3"/>
      <c r="S113" s="3"/>
      <c r="T113" s="65"/>
      <c r="V113" s="3"/>
    </row>
    <row r="114" spans="1:22" s="57" customFormat="1" x14ac:dyDescent="0.25">
      <c r="C114" s="3"/>
      <c r="D114" s="3"/>
      <c r="E114" s="3"/>
      <c r="F114" s="3"/>
      <c r="G114" s="3"/>
      <c r="H114" s="3"/>
      <c r="I114" s="3"/>
      <c r="J114" s="65"/>
      <c r="K114" s="26"/>
      <c r="N114" s="3"/>
      <c r="O114" s="3"/>
      <c r="P114" s="3"/>
      <c r="Q114" s="3"/>
      <c r="R114" s="3"/>
      <c r="S114" s="3"/>
      <c r="T114" s="65"/>
      <c r="V114" s="3"/>
    </row>
    <row r="115" spans="1:22" s="57" customFormat="1" x14ac:dyDescent="0.25">
      <c r="A115" s="32" t="s">
        <v>197</v>
      </c>
      <c r="C115" s="3">
        <f t="shared" ref="C115:H115" si="48">SUM(C375:C377)</f>
        <v>0</v>
      </c>
      <c r="D115" s="3">
        <f t="shared" si="48"/>
        <v>0</v>
      </c>
      <c r="E115" s="3">
        <f t="shared" si="48"/>
        <v>0</v>
      </c>
      <c r="F115" s="3">
        <f t="shared" si="48"/>
        <v>0</v>
      </c>
      <c r="G115" s="3">
        <f t="shared" si="48"/>
        <v>0</v>
      </c>
      <c r="H115" s="3">
        <f t="shared" si="48"/>
        <v>0</v>
      </c>
      <c r="I115" s="3">
        <f>I377</f>
        <v>0</v>
      </c>
      <c r="J115" s="65"/>
      <c r="K115" s="26" t="s">
        <v>201</v>
      </c>
      <c r="N115" s="3"/>
      <c r="O115" s="3"/>
      <c r="P115" s="3"/>
      <c r="Q115" s="3"/>
      <c r="R115" s="3"/>
      <c r="S115" s="3"/>
      <c r="T115" s="65"/>
      <c r="V115" s="3"/>
    </row>
    <row r="116" spans="1:22" s="57" customFormat="1" x14ac:dyDescent="0.25">
      <c r="A116" s="32" t="s">
        <v>198</v>
      </c>
      <c r="C116" s="3">
        <f t="shared" ref="C116:H116" si="49">SUM(C378:C380)</f>
        <v>0</v>
      </c>
      <c r="D116" s="3">
        <f t="shared" si="49"/>
        <v>0</v>
      </c>
      <c r="E116" s="3">
        <f t="shared" si="49"/>
        <v>0</v>
      </c>
      <c r="F116" s="3">
        <f t="shared" si="49"/>
        <v>0</v>
      </c>
      <c r="G116" s="3">
        <f t="shared" si="49"/>
        <v>0</v>
      </c>
      <c r="H116" s="3">
        <f t="shared" si="49"/>
        <v>0</v>
      </c>
      <c r="I116" s="3">
        <f>I380</f>
        <v>0</v>
      </c>
      <c r="J116" s="65"/>
      <c r="K116" s="26" t="s">
        <v>202</v>
      </c>
      <c r="N116" s="3"/>
      <c r="O116" s="3"/>
      <c r="P116" s="3"/>
      <c r="Q116" s="3"/>
      <c r="R116" s="3"/>
      <c r="S116" s="3"/>
      <c r="T116" s="65"/>
      <c r="V116" s="3"/>
    </row>
    <row r="117" spans="1:22" s="57" customFormat="1" x14ac:dyDescent="0.25">
      <c r="A117" s="32" t="s">
        <v>199</v>
      </c>
      <c r="C117" s="3">
        <f t="shared" ref="C117:H117" si="50">SUM(C381:C383)</f>
        <v>0</v>
      </c>
      <c r="D117" s="3">
        <f t="shared" si="50"/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>I383</f>
        <v>0</v>
      </c>
      <c r="J117" s="65"/>
      <c r="K117" s="26" t="s">
        <v>203</v>
      </c>
      <c r="N117" s="3"/>
      <c r="O117" s="3"/>
      <c r="P117" s="3"/>
      <c r="Q117" s="3"/>
      <c r="R117" s="3"/>
      <c r="S117" s="3"/>
      <c r="T117" s="65"/>
      <c r="V117" s="3"/>
    </row>
    <row r="118" spans="1:22" s="57" customFormat="1" x14ac:dyDescent="0.25">
      <c r="A118" s="32" t="s">
        <v>200</v>
      </c>
      <c r="C118" s="3">
        <f t="shared" ref="C118:H118" si="51">SUM(C384:C386)</f>
        <v>0</v>
      </c>
      <c r="D118" s="3">
        <f t="shared" si="51"/>
        <v>0</v>
      </c>
      <c r="E118" s="3">
        <f t="shared" si="51"/>
        <v>0</v>
      </c>
      <c r="F118" s="3">
        <f t="shared" si="51"/>
        <v>0</v>
      </c>
      <c r="G118" s="3">
        <f t="shared" si="51"/>
        <v>0</v>
      </c>
      <c r="H118" s="3">
        <f t="shared" si="51"/>
        <v>0</v>
      </c>
      <c r="I118" s="3">
        <f>I386</f>
        <v>0</v>
      </c>
      <c r="J118" s="65"/>
      <c r="K118" s="26" t="s">
        <v>204</v>
      </c>
      <c r="N118" s="3"/>
      <c r="O118" s="3"/>
      <c r="P118" s="3"/>
      <c r="Q118" s="3"/>
      <c r="R118" s="3"/>
      <c r="S118" s="3"/>
      <c r="T118" s="65"/>
      <c r="V118" s="3"/>
    </row>
    <row r="119" spans="1:22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65"/>
      <c r="K119" s="26"/>
      <c r="N119" s="3"/>
      <c r="O119" s="3"/>
      <c r="P119" s="3"/>
      <c r="Q119" s="3"/>
      <c r="R119" s="3"/>
      <c r="S119" s="3"/>
      <c r="T119" s="65"/>
      <c r="V119" s="3"/>
    </row>
    <row r="120" spans="1:22" s="57" customFormat="1" x14ac:dyDescent="0.25">
      <c r="A120" s="32" t="s">
        <v>205</v>
      </c>
      <c r="C120" s="3">
        <f t="shared" ref="C120:H120" si="52">SUM(C388:C390)</f>
        <v>0</v>
      </c>
      <c r="D120" s="3">
        <f t="shared" si="52"/>
        <v>0</v>
      </c>
      <c r="E120" s="3">
        <f t="shared" si="52"/>
        <v>0</v>
      </c>
      <c r="F120" s="3">
        <f t="shared" si="52"/>
        <v>0</v>
      </c>
      <c r="G120" s="3">
        <f t="shared" si="52"/>
        <v>0</v>
      </c>
      <c r="H120" s="3">
        <f t="shared" si="52"/>
        <v>0</v>
      </c>
      <c r="I120" s="3">
        <f>SUM(I390)</f>
        <v>0</v>
      </c>
      <c r="J120" s="3"/>
      <c r="K120" s="26" t="s">
        <v>209</v>
      </c>
      <c r="L120" s="3"/>
      <c r="M120" s="65"/>
    </row>
    <row r="121" spans="1:22" s="57" customFormat="1" x14ac:dyDescent="0.25">
      <c r="A121" s="32" t="s">
        <v>206</v>
      </c>
      <c r="C121" s="3">
        <f>SUM(C391:C393)</f>
        <v>0</v>
      </c>
      <c r="D121" s="3">
        <f t="shared" ref="D121:I121" si="53">SUM(D391:D393)</f>
        <v>0</v>
      </c>
      <c r="E121" s="3">
        <f t="shared" si="53"/>
        <v>0</v>
      </c>
      <c r="F121" s="3">
        <f t="shared" si="53"/>
        <v>0</v>
      </c>
      <c r="G121" s="3">
        <f t="shared" si="53"/>
        <v>0</v>
      </c>
      <c r="H121" s="3">
        <f t="shared" si="53"/>
        <v>0</v>
      </c>
      <c r="I121" s="3">
        <f t="shared" si="53"/>
        <v>0</v>
      </c>
      <c r="J121" s="3"/>
      <c r="K121" s="26" t="s">
        <v>210</v>
      </c>
      <c r="L121" s="3"/>
      <c r="M121" s="65"/>
    </row>
    <row r="122" spans="1:22" s="57" customFormat="1" x14ac:dyDescent="0.25">
      <c r="A122" s="32" t="s">
        <v>207</v>
      </c>
      <c r="C122" s="3">
        <f t="shared" ref="C122:H122" si="54">SUM(C394:C396)</f>
        <v>0</v>
      </c>
      <c r="D122" s="3">
        <f t="shared" si="54"/>
        <v>0</v>
      </c>
      <c r="E122" s="3">
        <f t="shared" si="54"/>
        <v>0</v>
      </c>
      <c r="F122" s="3">
        <f t="shared" si="54"/>
        <v>0</v>
      </c>
      <c r="G122" s="3">
        <f t="shared" si="54"/>
        <v>0</v>
      </c>
      <c r="H122" s="3">
        <f t="shared" si="54"/>
        <v>0</v>
      </c>
      <c r="I122" s="3">
        <f>I396</f>
        <v>0</v>
      </c>
      <c r="J122" s="3"/>
      <c r="K122" s="26" t="s">
        <v>211</v>
      </c>
      <c r="L122" s="3"/>
      <c r="M122" s="65"/>
    </row>
    <row r="123" spans="1:22" s="57" customFormat="1" x14ac:dyDescent="0.25">
      <c r="A123" s="32" t="s">
        <v>208</v>
      </c>
      <c r="C123" s="3">
        <f t="shared" ref="C123:H123" si="55">SUM(C397:C399)</f>
        <v>0</v>
      </c>
      <c r="D123" s="3">
        <f t="shared" si="55"/>
        <v>0</v>
      </c>
      <c r="E123" s="3">
        <f t="shared" si="55"/>
        <v>0</v>
      </c>
      <c r="F123" s="3">
        <f t="shared" si="55"/>
        <v>0</v>
      </c>
      <c r="G123" s="3">
        <f t="shared" si="55"/>
        <v>0</v>
      </c>
      <c r="H123" s="3">
        <f t="shared" si="55"/>
        <v>0</v>
      </c>
      <c r="I123" s="3">
        <f>I399</f>
        <v>0</v>
      </c>
      <c r="J123" s="3"/>
      <c r="K123" s="26" t="s">
        <v>212</v>
      </c>
      <c r="L123" s="3"/>
      <c r="M123" s="65"/>
    </row>
    <row r="124" spans="1:22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K124" s="26"/>
      <c r="L124" s="3"/>
      <c r="M124" s="65"/>
    </row>
    <row r="125" spans="1:22" s="57" customFormat="1" x14ac:dyDescent="0.25">
      <c r="A125" s="32" t="str">
        <f>'Olieforbrug, TJ'!A125</f>
        <v>1. kvartal 2019</v>
      </c>
      <c r="C125" s="3"/>
      <c r="D125" s="3"/>
      <c r="E125" s="3"/>
      <c r="F125" s="3"/>
      <c r="G125" s="3"/>
      <c r="H125" s="3"/>
      <c r="I125" s="3"/>
      <c r="J125" s="3"/>
      <c r="K125" s="26" t="str">
        <f>'Olieforbrug, TJ'!M125</f>
        <v>1. Quarter 2019</v>
      </c>
      <c r="L125" s="3"/>
      <c r="M125" s="65"/>
    </row>
    <row r="126" spans="1:22" s="57" customFormat="1" x14ac:dyDescent="0.25">
      <c r="A126" s="32" t="str">
        <f>'Olieforbrug, TJ'!A126</f>
        <v>2. kvartal 2019</v>
      </c>
      <c r="C126" s="3"/>
      <c r="D126" s="3"/>
      <c r="E126" s="3"/>
      <c r="F126" s="3"/>
      <c r="G126" s="3"/>
      <c r="H126" s="3"/>
      <c r="I126" s="3"/>
      <c r="J126" s="3"/>
      <c r="K126" s="26" t="str">
        <f>'Olieforbrug, TJ'!M126</f>
        <v>2. Quarter 2019</v>
      </c>
      <c r="L126" s="3"/>
      <c r="M126" s="65"/>
    </row>
    <row r="127" spans="1:22" s="57" customFormat="1" x14ac:dyDescent="0.25">
      <c r="A127" s="32" t="str">
        <f>'Olieforbrug, TJ'!A127</f>
        <v>3. kvartal 2019</v>
      </c>
      <c r="C127" s="3"/>
      <c r="D127" s="3"/>
      <c r="E127" s="3"/>
      <c r="F127" s="3"/>
      <c r="G127" s="3"/>
      <c r="H127" s="3"/>
      <c r="I127" s="3"/>
      <c r="J127" s="3"/>
      <c r="K127" s="26" t="str">
        <f>'Olieforbrug, TJ'!M127</f>
        <v>3. Quarter 2019</v>
      </c>
      <c r="L127" s="3"/>
      <c r="M127" s="65"/>
    </row>
    <row r="128" spans="1:22" s="57" customFormat="1" x14ac:dyDescent="0.25">
      <c r="A128" s="32" t="str">
        <f>'Olieforbrug, TJ'!A128</f>
        <v>4. kvartal 2019</v>
      </c>
      <c r="C128" s="3"/>
      <c r="D128" s="3"/>
      <c r="E128" s="3"/>
      <c r="F128" s="3"/>
      <c r="G128" s="3"/>
      <c r="H128" s="3"/>
      <c r="I128" s="3"/>
      <c r="J128" s="3"/>
      <c r="K128" s="26" t="str">
        <f>'Olieforbrug, TJ'!M128</f>
        <v>4. Quarter 2019</v>
      </c>
      <c r="L128" s="3"/>
      <c r="M128" s="65"/>
    </row>
    <row r="129" spans="1:13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K129" s="26"/>
      <c r="L129" s="3"/>
      <c r="M129" s="65"/>
    </row>
    <row r="130" spans="1:13" s="57" customFormat="1" x14ac:dyDescent="0.25">
      <c r="A130" s="32" t="str">
        <f>'Olieforbrug, TJ'!A130</f>
        <v>1. kvartal 2020</v>
      </c>
      <c r="C130" s="3"/>
      <c r="D130" s="3"/>
      <c r="E130" s="3"/>
      <c r="F130" s="3"/>
      <c r="G130" s="3"/>
      <c r="H130" s="3"/>
      <c r="I130" s="3"/>
      <c r="J130" s="3"/>
      <c r="K130" s="26" t="str">
        <f>'Olieforbrug, TJ'!M130</f>
        <v>1. Quarter 2020</v>
      </c>
      <c r="L130" s="3"/>
      <c r="M130" s="65"/>
    </row>
    <row r="131" spans="1:13" s="57" customFormat="1" x14ac:dyDescent="0.25">
      <c r="A131" s="32" t="str">
        <f>'Olieforbrug, TJ'!A131</f>
        <v>2. kvartal 2020</v>
      </c>
      <c r="C131" s="3"/>
      <c r="D131" s="3"/>
      <c r="E131" s="3"/>
      <c r="F131" s="3"/>
      <c r="G131" s="3"/>
      <c r="H131" s="3"/>
      <c r="I131" s="3"/>
      <c r="J131" s="3"/>
      <c r="K131" s="26" t="str">
        <f>'Olieforbrug, TJ'!M131</f>
        <v>2. Quarter 2020</v>
      </c>
      <c r="L131" s="3"/>
      <c r="M131" s="65"/>
    </row>
    <row r="132" spans="1:13" s="57" customFormat="1" x14ac:dyDescent="0.25">
      <c r="A132" s="32" t="str">
        <f>'Olieforbrug, TJ'!A132</f>
        <v>3. kvartal 2020</v>
      </c>
      <c r="C132" s="3"/>
      <c r="D132" s="3"/>
      <c r="E132" s="3"/>
      <c r="F132" s="3"/>
      <c r="G132" s="3"/>
      <c r="H132" s="3"/>
      <c r="I132" s="3"/>
      <c r="J132" s="3"/>
      <c r="K132" s="26" t="str">
        <f>'Olieforbrug, TJ'!M132</f>
        <v>3. Quarter 2020</v>
      </c>
      <c r="L132" s="3"/>
      <c r="M132" s="65"/>
    </row>
    <row r="133" spans="1:13" s="57" customFormat="1" x14ac:dyDescent="0.25">
      <c r="A133" s="32" t="str">
        <f>'Olieforbrug, TJ'!A133</f>
        <v>4. kvartal 2020</v>
      </c>
      <c r="C133" s="3"/>
      <c r="D133" s="3"/>
      <c r="E133" s="3"/>
      <c r="F133" s="3"/>
      <c r="G133" s="3"/>
      <c r="H133" s="3"/>
      <c r="I133" s="3"/>
      <c r="J133" s="3"/>
      <c r="K133" s="26" t="str">
        <f>'Olieforbrug, TJ'!M133</f>
        <v>4. Quarter 2020</v>
      </c>
      <c r="L133" s="3"/>
      <c r="M133" s="65"/>
    </row>
    <row r="134" spans="1:13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K134" s="26"/>
      <c r="L134" s="3"/>
      <c r="M134" s="65"/>
    </row>
    <row r="135" spans="1:13" s="57" customFormat="1" x14ac:dyDescent="0.25">
      <c r="A135" s="32" t="str">
        <f>'Olieforbrug, TJ'!A135</f>
        <v>1. kvartal 2021</v>
      </c>
      <c r="C135" s="3"/>
      <c r="D135" s="3"/>
      <c r="E135" s="3"/>
      <c r="F135" s="3"/>
      <c r="G135" s="3"/>
      <c r="H135" s="3"/>
      <c r="I135" s="3"/>
      <c r="J135" s="3"/>
      <c r="K135" s="26" t="str">
        <f>'Olieforbrug, TJ'!M135</f>
        <v>1. Quarter 2021</v>
      </c>
      <c r="L135" s="3"/>
      <c r="M135" s="65"/>
    </row>
    <row r="136" spans="1:13" s="57" customFormat="1" x14ac:dyDescent="0.25">
      <c r="A136" s="32" t="str">
        <f>'Olieforbrug, TJ'!A136</f>
        <v>2. kvartal 2021</v>
      </c>
      <c r="C136" s="3"/>
      <c r="D136" s="3"/>
      <c r="E136" s="3"/>
      <c r="F136" s="3"/>
      <c r="G136" s="3"/>
      <c r="H136" s="3"/>
      <c r="I136" s="3"/>
      <c r="J136" s="3"/>
      <c r="K136" s="26" t="str">
        <f>'Olieforbrug, TJ'!M136</f>
        <v>2. Quarter 2021</v>
      </c>
      <c r="L136" s="3"/>
      <c r="M136" s="65"/>
    </row>
    <row r="137" spans="1:13" s="57" customFormat="1" x14ac:dyDescent="0.25">
      <c r="A137" s="32" t="str">
        <f>'Olieforbrug, TJ'!A137</f>
        <v>3. kvartal 2021</v>
      </c>
      <c r="C137" s="3"/>
      <c r="D137" s="3"/>
      <c r="E137" s="3"/>
      <c r="F137" s="3"/>
      <c r="G137" s="3"/>
      <c r="H137" s="3"/>
      <c r="I137" s="3"/>
      <c r="J137" s="3"/>
      <c r="K137" s="26" t="str">
        <f>'Olieforbrug, TJ'!M137</f>
        <v>3. Quarter 2021</v>
      </c>
      <c r="L137" s="3"/>
      <c r="M137" s="65"/>
    </row>
    <row r="138" spans="1:13" s="57" customFormat="1" x14ac:dyDescent="0.25">
      <c r="A138" s="32" t="str">
        <f>'Olieforbrug, TJ'!A138</f>
        <v>4. kvartal 2021</v>
      </c>
      <c r="C138" s="3"/>
      <c r="D138" s="3"/>
      <c r="E138" s="3"/>
      <c r="F138" s="3"/>
      <c r="G138" s="3"/>
      <c r="H138" s="3"/>
      <c r="I138" s="3"/>
      <c r="J138" s="3"/>
      <c r="K138" s="26" t="str">
        <f>'Olieforbrug, TJ'!M138</f>
        <v>4. Quarter 2021</v>
      </c>
      <c r="L138" s="3"/>
      <c r="M138" s="65"/>
    </row>
    <row r="139" spans="1:13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K139" s="26"/>
      <c r="L139" s="3"/>
      <c r="M139" s="65"/>
    </row>
    <row r="140" spans="1:13" s="57" customFormat="1" x14ac:dyDescent="0.25">
      <c r="A140" s="32" t="str">
        <f>'Olieforbrug, TJ'!A140</f>
        <v>1. kvartal 2022</v>
      </c>
      <c r="C140" s="3"/>
      <c r="D140" s="3"/>
      <c r="E140" s="3"/>
      <c r="F140" s="3"/>
      <c r="G140" s="3"/>
      <c r="H140" s="3"/>
      <c r="I140" s="3"/>
      <c r="J140" s="3"/>
      <c r="K140" s="26" t="str">
        <f>'Olieforbrug, TJ'!M140</f>
        <v>1. Quarter 2022</v>
      </c>
      <c r="L140" s="3"/>
      <c r="M140" s="65"/>
    </row>
    <row r="141" spans="1:13" s="57" customFormat="1" x14ac:dyDescent="0.25">
      <c r="A141" s="32" t="str">
        <f>'Olieforbrug, TJ'!A141</f>
        <v>2. kvartal 2022</v>
      </c>
      <c r="C141" s="3"/>
      <c r="D141" s="3"/>
      <c r="E141" s="3"/>
      <c r="F141" s="3"/>
      <c r="G141" s="3"/>
      <c r="H141" s="3"/>
      <c r="I141" s="3"/>
      <c r="J141" s="3"/>
      <c r="K141" s="26" t="str">
        <f>'Olieforbrug, TJ'!M141</f>
        <v>2. Quarter 2022</v>
      </c>
      <c r="L141" s="3"/>
      <c r="M141" s="65"/>
    </row>
    <row r="142" spans="1:13" s="57" customFormat="1" x14ac:dyDescent="0.25">
      <c r="A142" s="32" t="str">
        <f>'Olieforbrug, TJ'!A142</f>
        <v>3. kvartal 2022</v>
      </c>
      <c r="C142" s="3"/>
      <c r="D142" s="3"/>
      <c r="E142" s="3"/>
      <c r="F142" s="3"/>
      <c r="G142" s="3"/>
      <c r="H142" s="3"/>
      <c r="I142" s="3"/>
      <c r="J142" s="3"/>
      <c r="K142" s="26" t="str">
        <f>'Olieforbrug, TJ'!M142</f>
        <v>3. Quarter 2022</v>
      </c>
      <c r="L142" s="3"/>
      <c r="M142" s="65"/>
    </row>
    <row r="143" spans="1:13" s="57" customFormat="1" x14ac:dyDescent="0.25">
      <c r="A143" s="32" t="str">
        <f>'Olieforbrug, TJ'!A143</f>
        <v>4. kvartal 2022</v>
      </c>
      <c r="C143" s="3"/>
      <c r="D143" s="3"/>
      <c r="E143" s="3"/>
      <c r="F143" s="3"/>
      <c r="G143" s="3"/>
      <c r="H143" s="3"/>
      <c r="I143" s="3"/>
      <c r="J143" s="3"/>
      <c r="K143" s="26" t="str">
        <f>'Olieforbrug, TJ'!M143</f>
        <v>4. Quarter 2022</v>
      </c>
      <c r="L143" s="3"/>
      <c r="M143" s="65"/>
    </row>
    <row r="144" spans="1:13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26"/>
      <c r="L144" s="3"/>
      <c r="M144" s="65"/>
    </row>
    <row r="145" spans="1:14" s="57" customFormat="1" x14ac:dyDescent="0.25">
      <c r="A145" s="32" t="str">
        <f>'Olieforbrug, TJ'!A145</f>
        <v>1. kvartal 2023</v>
      </c>
      <c r="C145" s="3"/>
      <c r="D145" s="3"/>
      <c r="E145" s="3"/>
      <c r="F145" s="3"/>
      <c r="G145" s="3"/>
      <c r="H145" s="3"/>
      <c r="I145" s="3"/>
      <c r="J145" s="3"/>
      <c r="K145" s="26" t="str">
        <f>'Olieforbrug, TJ'!M145</f>
        <v>1. Quarter 2023</v>
      </c>
      <c r="L145" s="3"/>
      <c r="M145" s="65"/>
      <c r="N145" s="26"/>
    </row>
    <row r="146" spans="1:14" s="57" customFormat="1" x14ac:dyDescent="0.25">
      <c r="A146" s="32" t="str">
        <f>'Olieforbrug, TJ'!A146</f>
        <v>2. kvartal 2023</v>
      </c>
      <c r="C146" s="3"/>
      <c r="D146" s="3"/>
      <c r="E146" s="3"/>
      <c r="F146" s="3"/>
      <c r="G146" s="3"/>
      <c r="H146" s="3"/>
      <c r="I146" s="3"/>
      <c r="J146" s="3"/>
      <c r="K146" s="26" t="str">
        <f>'Olieforbrug, TJ'!M146</f>
        <v>2. Quarter 2023</v>
      </c>
      <c r="L146" s="3"/>
      <c r="M146" s="65"/>
      <c r="N146" s="26"/>
    </row>
    <row r="147" spans="1:14" s="57" customFormat="1" x14ac:dyDescent="0.25">
      <c r="A147" s="32" t="str">
        <f>'Olieforbrug, TJ'!A147</f>
        <v>3. kvartal 2023</v>
      </c>
      <c r="C147" s="3"/>
      <c r="D147" s="3"/>
      <c r="E147" s="3"/>
      <c r="F147" s="3"/>
      <c r="G147" s="3"/>
      <c r="H147" s="3"/>
      <c r="I147" s="3"/>
      <c r="J147" s="3"/>
      <c r="K147" s="26" t="str">
        <f>'Olieforbrug, TJ'!M147</f>
        <v>3. Quarter 2023</v>
      </c>
      <c r="L147" s="3"/>
      <c r="M147" s="65"/>
      <c r="N147" s="26"/>
    </row>
    <row r="148" spans="1:14" s="57" customFormat="1" x14ac:dyDescent="0.25">
      <c r="A148" s="32" t="str">
        <f>'Olieforbrug, TJ'!A148</f>
        <v>4. kvartal 2023</v>
      </c>
      <c r="C148" s="3"/>
      <c r="D148" s="3"/>
      <c r="E148" s="3"/>
      <c r="F148" s="3"/>
      <c r="G148" s="3"/>
      <c r="H148" s="3"/>
      <c r="I148" s="3"/>
      <c r="J148" s="3"/>
      <c r="K148" s="26" t="str">
        <f>'Olieforbrug, TJ'!M148</f>
        <v>4. Quarter 2023</v>
      </c>
      <c r="L148" s="3"/>
      <c r="M148" s="65"/>
      <c r="N148" s="26"/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26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/>
      <c r="D150" s="3"/>
      <c r="E150" s="3"/>
      <c r="F150" s="3"/>
      <c r="G150" s="3"/>
      <c r="H150" s="3"/>
      <c r="I150" s="3"/>
      <c r="J150" s="3"/>
      <c r="K150" s="26" t="str">
        <f>'Olieforbrug, TJ'!M150</f>
        <v>1. Quarter 2024</v>
      </c>
      <c r="L150" s="3"/>
      <c r="M150" s="65"/>
      <c r="N150" s="26"/>
    </row>
    <row r="151" spans="1:14" s="57" customFormat="1" x14ac:dyDescent="0.25">
      <c r="A151" s="32" t="str">
        <f>'Olieforbrug, TJ'!A151</f>
        <v>2. kvartal 2024</v>
      </c>
      <c r="C151" s="3"/>
      <c r="D151" s="3"/>
      <c r="E151" s="3"/>
      <c r="F151" s="3"/>
      <c r="G151" s="3"/>
      <c r="H151" s="3"/>
      <c r="I151" s="3"/>
      <c r="J151" s="3"/>
      <c r="K151" s="26" t="str">
        <f>'Olieforbrug, TJ'!M151</f>
        <v>2. Quarter 2024</v>
      </c>
      <c r="L151" s="3"/>
      <c r="M151" s="65"/>
      <c r="N151" s="26"/>
    </row>
    <row r="152" spans="1:14" s="57" customFormat="1" x14ac:dyDescent="0.25">
      <c r="A152" s="32" t="str">
        <f>'Olieforbrug, TJ'!A152</f>
        <v>3. kvartal 2024</v>
      </c>
      <c r="C152" s="3"/>
      <c r="D152" s="3"/>
      <c r="E152" s="3"/>
      <c r="F152" s="3"/>
      <c r="G152" s="3"/>
      <c r="H152" s="3"/>
      <c r="I152" s="3"/>
      <c r="J152" s="3"/>
      <c r="K152" s="26" t="str">
        <f>'Olieforbrug, TJ'!M152</f>
        <v>3. Quarter 2024</v>
      </c>
      <c r="L152" s="3"/>
      <c r="M152" s="65"/>
      <c r="N152" s="26"/>
    </row>
    <row r="153" spans="1:14" s="57" customFormat="1" x14ac:dyDescent="0.25">
      <c r="A153" s="32" t="str">
        <f>'Olieforbrug, TJ'!A153</f>
        <v>4. kvartal 2024</v>
      </c>
      <c r="C153" s="3"/>
      <c r="D153" s="3"/>
      <c r="E153" s="3"/>
      <c r="F153" s="3"/>
      <c r="G153" s="3"/>
      <c r="H153" s="3"/>
      <c r="I153" s="3"/>
      <c r="J153" s="3"/>
      <c r="K153" s="26" t="str">
        <f>'Olieforbrug, TJ'!M153</f>
        <v>4. Quarter 2024</v>
      </c>
      <c r="L153" s="3"/>
      <c r="M153" s="65"/>
      <c r="N153" s="26"/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26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/>
      <c r="D155" s="3"/>
      <c r="E155" s="3"/>
      <c r="F155" s="3"/>
      <c r="G155" s="3"/>
      <c r="H155" s="3"/>
      <c r="I155" s="3"/>
      <c r="J155" s="3"/>
      <c r="K155" s="26" t="str">
        <f>'Olieforbrug, TJ'!M155</f>
        <v>1. Quarter 2025</v>
      </c>
      <c r="L155" s="3"/>
      <c r="M155" s="65"/>
      <c r="N155" s="26"/>
    </row>
    <row r="156" spans="1:14" s="57" customFormat="1" x14ac:dyDescent="0.25">
      <c r="A156" s="168" t="str">
        <f>'Olieforbrug, TJ'!A156</f>
        <v>2. kvartal 2025</v>
      </c>
      <c r="C156" s="3"/>
      <c r="D156" s="3"/>
      <c r="E156" s="3"/>
      <c r="F156" s="3"/>
      <c r="G156" s="3"/>
      <c r="H156" s="3"/>
      <c r="I156" s="3"/>
      <c r="J156" s="3"/>
      <c r="K156" s="26" t="str">
        <f>'Olieforbrug, TJ'!M156</f>
        <v>2. Quarter 2025</v>
      </c>
      <c r="L156" s="3"/>
      <c r="M156" s="65"/>
      <c r="N156" s="26"/>
    </row>
    <row r="157" spans="1:14" s="57" customFormat="1" x14ac:dyDescent="0.25">
      <c r="A157" s="168" t="str">
        <f>'Olieforbrug, TJ'!A157</f>
        <v>3. kvartal 2025</v>
      </c>
      <c r="C157" s="3"/>
      <c r="D157" s="3"/>
      <c r="E157" s="3"/>
      <c r="F157" s="3"/>
      <c r="G157" s="3"/>
      <c r="H157" s="3"/>
      <c r="I157" s="3"/>
      <c r="J157" s="3"/>
      <c r="K157" s="26" t="str">
        <f>'Olieforbrug, TJ'!M157</f>
        <v>3. Quarter 2025</v>
      </c>
      <c r="L157" s="3"/>
      <c r="M157" s="65"/>
      <c r="N157" s="26"/>
    </row>
    <row r="158" spans="1:14" s="57" customFormat="1" x14ac:dyDescent="0.25">
      <c r="A158" s="168" t="str">
        <f>'Olieforbrug, TJ'!A158</f>
        <v>4. kvartal 2025</v>
      </c>
      <c r="C158" s="3"/>
      <c r="D158" s="3"/>
      <c r="E158" s="3"/>
      <c r="F158" s="3"/>
      <c r="G158" s="3"/>
      <c r="H158" s="3"/>
      <c r="I158" s="3"/>
      <c r="J158" s="3"/>
      <c r="K158" s="26" t="str">
        <f>'Olieforbrug, TJ'!M158</f>
        <v>4. Quarter 2025</v>
      </c>
      <c r="L158" s="3"/>
      <c r="M158" s="65"/>
      <c r="N158" s="26"/>
    </row>
    <row r="159" spans="1:14" s="57" customFormat="1" x14ac:dyDescent="0.25">
      <c r="A159" s="180"/>
      <c r="C159" s="3"/>
      <c r="D159" s="3"/>
      <c r="E159" s="3"/>
      <c r="F159" s="3"/>
      <c r="G159" s="3"/>
      <c r="H159" s="3"/>
      <c r="I159" s="3"/>
      <c r="J159" s="3"/>
      <c r="K159" s="26"/>
      <c r="L159" s="3"/>
      <c r="M159" s="65"/>
      <c r="N159" s="26"/>
    </row>
    <row r="160" spans="1:14" s="57" customFormat="1" x14ac:dyDescent="0.25">
      <c r="A160" s="180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 s="3"/>
      <c r="K160" s="26" t="str">
        <f>'Olieforbrug, TJ'!M160</f>
        <v>1. Quarter 2026</v>
      </c>
      <c r="L160" s="3"/>
      <c r="M160" s="65"/>
      <c r="N160" s="26"/>
    </row>
    <row r="161" spans="1:14" s="57" customFormat="1" x14ac:dyDescent="0.25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 s="3"/>
      <c r="K161" s="26" t="str">
        <f>'Olieforbrug, TJ'!M161</f>
        <v>2. Quarter 2026</v>
      </c>
      <c r="L161" s="3"/>
      <c r="M161" s="65"/>
      <c r="N161" s="26"/>
    </row>
    <row r="162" spans="1:14" s="57" customFormat="1" x14ac:dyDescent="0.25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 s="3"/>
      <c r="K162" s="26" t="str">
        <f>'Olieforbrug, TJ'!M162</f>
        <v>3. Quarter 2026</v>
      </c>
      <c r="L162" s="3"/>
      <c r="M162" s="65"/>
      <c r="N162" s="26"/>
    </row>
    <row r="163" spans="1:14" s="57" customFormat="1" x14ac:dyDescent="0.25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 s="3"/>
      <c r="K163" s="26" t="str">
        <f>'Olieforbrug, TJ'!M163</f>
        <v>4. Quarter 2026</v>
      </c>
      <c r="L163" s="3"/>
      <c r="M163" s="65"/>
      <c r="N163" s="26"/>
    </row>
    <row r="164" spans="1:14" x14ac:dyDescent="0.25">
      <c r="A164" s="32"/>
      <c r="J164" s="3"/>
      <c r="K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42"/>
      <c r="K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37">
        <v>2001</v>
      </c>
    </row>
    <row r="167" spans="1:14" x14ac:dyDescent="0.25">
      <c r="A167" s="33" t="s">
        <v>102</v>
      </c>
      <c r="C167" s="3">
        <v>0</v>
      </c>
      <c r="D167" s="3">
        <v>0</v>
      </c>
      <c r="E167" s="3">
        <v>0</v>
      </c>
      <c r="F167" s="3">
        <v>0</v>
      </c>
      <c r="G167" s="3">
        <v>0</v>
      </c>
      <c r="H167" s="3">
        <v>85967.450271247741</v>
      </c>
      <c r="I167" s="3">
        <v>0</v>
      </c>
      <c r="K167" s="23" t="s">
        <v>115</v>
      </c>
    </row>
    <row r="168" spans="1:14" x14ac:dyDescent="0.25">
      <c r="A168" s="33" t="s">
        <v>103</v>
      </c>
      <c r="C168" s="3">
        <v>0</v>
      </c>
      <c r="D168" s="3">
        <v>0</v>
      </c>
      <c r="E168" s="3">
        <v>0</v>
      </c>
      <c r="F168" s="3">
        <v>0</v>
      </c>
      <c r="G168" s="3">
        <v>0</v>
      </c>
      <c r="H168" s="3">
        <v>95226.039783001805</v>
      </c>
      <c r="I168" s="3">
        <v>0</v>
      </c>
      <c r="K168" s="23" t="s">
        <v>116</v>
      </c>
    </row>
    <row r="169" spans="1:14" x14ac:dyDescent="0.25">
      <c r="A169" s="33" t="s">
        <v>104</v>
      </c>
      <c r="C169" s="3">
        <v>0</v>
      </c>
      <c r="D169" s="3">
        <v>0</v>
      </c>
      <c r="E169" s="3">
        <v>0</v>
      </c>
      <c r="F169" s="3">
        <v>0</v>
      </c>
      <c r="G169" s="3">
        <v>0</v>
      </c>
      <c r="H169" s="3">
        <v>121699.81916817361</v>
      </c>
      <c r="I169" s="3">
        <v>0</v>
      </c>
      <c r="K169" s="23" t="s">
        <v>117</v>
      </c>
    </row>
    <row r="170" spans="1:14" x14ac:dyDescent="0.25">
      <c r="A170" s="33" t="s">
        <v>105</v>
      </c>
      <c r="B170" s="15"/>
      <c r="C170" s="16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123761.3019891501</v>
      </c>
      <c r="I170" s="16">
        <v>0</v>
      </c>
      <c r="K170" s="23" t="s">
        <v>118</v>
      </c>
    </row>
    <row r="171" spans="1:14" x14ac:dyDescent="0.25">
      <c r="A171" s="33" t="s">
        <v>106</v>
      </c>
      <c r="B171" s="15"/>
      <c r="C171" s="16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92839.059674502714</v>
      </c>
      <c r="I171" s="16">
        <v>0</v>
      </c>
      <c r="K171" s="23" t="s">
        <v>119</v>
      </c>
    </row>
    <row r="172" spans="1:14" x14ac:dyDescent="0.25">
      <c r="A172" s="33" t="s">
        <v>107</v>
      </c>
      <c r="B172" s="15"/>
      <c r="C172" s="16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2929.4755877034358</v>
      </c>
      <c r="I172" s="16">
        <v>0</v>
      </c>
      <c r="K172" s="23" t="s">
        <v>120</v>
      </c>
    </row>
    <row r="173" spans="1:14" x14ac:dyDescent="0.25">
      <c r="A173" s="33" t="s">
        <v>108</v>
      </c>
      <c r="B173" s="15"/>
      <c r="C173" s="16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103688.96925858952</v>
      </c>
      <c r="I173" s="16">
        <v>0</v>
      </c>
      <c r="K173" s="23" t="s">
        <v>121</v>
      </c>
    </row>
    <row r="174" spans="1:14" x14ac:dyDescent="0.25">
      <c r="A174" s="33" t="s">
        <v>109</v>
      </c>
      <c r="B174" s="15"/>
      <c r="C174" s="16">
        <v>0</v>
      </c>
      <c r="D174" s="16">
        <v>0</v>
      </c>
      <c r="E174" s="16">
        <v>0</v>
      </c>
      <c r="F174" s="16">
        <v>0</v>
      </c>
      <c r="G174" s="16">
        <v>0</v>
      </c>
      <c r="H174" s="16">
        <v>113851.71790235081</v>
      </c>
      <c r="I174" s="16">
        <v>0</v>
      </c>
      <c r="K174" s="23" t="s">
        <v>122</v>
      </c>
    </row>
    <row r="175" spans="1:14" x14ac:dyDescent="0.25">
      <c r="A175" s="33" t="s">
        <v>110</v>
      </c>
      <c r="B175" s="15"/>
      <c r="C175" s="16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96998.191681735989</v>
      </c>
      <c r="I175" s="16">
        <v>0</v>
      </c>
      <c r="K175" s="23" t="s">
        <v>123</v>
      </c>
    </row>
    <row r="176" spans="1:14" x14ac:dyDescent="0.25">
      <c r="A176" s="33" t="s">
        <v>111</v>
      </c>
      <c r="B176" s="15"/>
      <c r="C176" s="16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73670.886075949369</v>
      </c>
      <c r="I176" s="16">
        <v>0</v>
      </c>
      <c r="K176" s="23" t="s">
        <v>124</v>
      </c>
    </row>
    <row r="177" spans="1:11" x14ac:dyDescent="0.25">
      <c r="A177" s="33" t="s">
        <v>112</v>
      </c>
      <c r="B177" s="15"/>
      <c r="C177" s="16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105497.28752260399</v>
      </c>
      <c r="I177" s="16">
        <v>0</v>
      </c>
      <c r="K177" s="23" t="s">
        <v>125</v>
      </c>
    </row>
    <row r="178" spans="1:11" ht="13.8" thickBot="1" x14ac:dyDescent="0.3">
      <c r="A178" s="41" t="s">
        <v>113</v>
      </c>
      <c r="C178" s="42">
        <v>0</v>
      </c>
      <c r="D178" s="42">
        <v>0</v>
      </c>
      <c r="E178" s="42">
        <v>0</v>
      </c>
      <c r="F178" s="42">
        <v>0</v>
      </c>
      <c r="G178" s="42">
        <v>0</v>
      </c>
      <c r="H178" s="42">
        <v>77685.352622061488</v>
      </c>
      <c r="I178" s="42">
        <v>0</v>
      </c>
      <c r="J178" s="2"/>
      <c r="K178" s="43" t="s">
        <v>113</v>
      </c>
    </row>
    <row r="179" spans="1:11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K179" s="37">
        <v>2002</v>
      </c>
    </row>
    <row r="180" spans="1:11" x14ac:dyDescent="0.25">
      <c r="A180" s="33" t="s">
        <v>102</v>
      </c>
      <c r="B180" s="15"/>
      <c r="C180" s="16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118408.67992766728</v>
      </c>
      <c r="I180" s="16">
        <v>0</v>
      </c>
      <c r="K180" s="23" t="s">
        <v>115</v>
      </c>
    </row>
    <row r="181" spans="1:11" x14ac:dyDescent="0.25">
      <c r="A181" s="33" t="s">
        <v>103</v>
      </c>
      <c r="B181" s="15"/>
      <c r="C181" s="16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69547.920433996376</v>
      </c>
      <c r="I181" s="16">
        <v>0</v>
      </c>
      <c r="K181" s="23" t="s">
        <v>116</v>
      </c>
    </row>
    <row r="182" spans="1:11" x14ac:dyDescent="0.25">
      <c r="A182" s="33" t="s">
        <v>104</v>
      </c>
      <c r="B182" s="15"/>
      <c r="C182" s="16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99963.833634719718</v>
      </c>
      <c r="I182" s="16">
        <v>0</v>
      </c>
      <c r="K182" s="23" t="s">
        <v>117</v>
      </c>
    </row>
    <row r="183" spans="1:11" x14ac:dyDescent="0.25">
      <c r="A183" s="33" t="s">
        <v>105</v>
      </c>
      <c r="B183" s="15"/>
      <c r="C183" s="16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72477.396021699824</v>
      </c>
      <c r="I183" s="16">
        <v>0</v>
      </c>
      <c r="K183" s="23" t="s">
        <v>118</v>
      </c>
    </row>
    <row r="184" spans="1:11" x14ac:dyDescent="0.25">
      <c r="A184" s="33" t="s">
        <v>106</v>
      </c>
      <c r="B184" s="15"/>
      <c r="C184" s="16">
        <v>0</v>
      </c>
      <c r="D184" s="16">
        <v>0</v>
      </c>
      <c r="E184" s="16">
        <v>0</v>
      </c>
      <c r="F184" s="16">
        <v>0</v>
      </c>
      <c r="G184" s="16">
        <v>0</v>
      </c>
      <c r="H184" s="16">
        <v>83146.473779385182</v>
      </c>
      <c r="I184" s="16">
        <v>0</v>
      </c>
      <c r="K184" s="23" t="s">
        <v>119</v>
      </c>
    </row>
    <row r="185" spans="1:11" x14ac:dyDescent="0.25">
      <c r="A185" s="33" t="s">
        <v>107</v>
      </c>
      <c r="B185" s="15"/>
      <c r="C185" s="16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76781.193490054255</v>
      </c>
      <c r="I185" s="16">
        <v>0</v>
      </c>
      <c r="K185" s="23" t="s">
        <v>120</v>
      </c>
    </row>
    <row r="186" spans="1:11" x14ac:dyDescent="0.25">
      <c r="A186" s="33" t="s">
        <v>108</v>
      </c>
      <c r="B186" s="15"/>
      <c r="C186" s="16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K186" s="23" t="s">
        <v>121</v>
      </c>
    </row>
    <row r="187" spans="1:11" x14ac:dyDescent="0.25">
      <c r="A187" s="33" t="s">
        <v>109</v>
      </c>
      <c r="B187" s="15"/>
      <c r="C187" s="16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31645.569620253165</v>
      </c>
      <c r="I187" s="16">
        <v>0</v>
      </c>
      <c r="K187" s="23" t="s">
        <v>122</v>
      </c>
    </row>
    <row r="188" spans="1:11" x14ac:dyDescent="0.25">
      <c r="A188" s="33" t="s">
        <v>110</v>
      </c>
      <c r="B188" s="15"/>
      <c r="C188" s="16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32549.728752260398</v>
      </c>
      <c r="I188" s="16">
        <v>0</v>
      </c>
      <c r="K188" s="23" t="s">
        <v>123</v>
      </c>
    </row>
    <row r="189" spans="1:11" x14ac:dyDescent="0.25">
      <c r="A189" s="33" t="s">
        <v>111</v>
      </c>
      <c r="B189" s="15"/>
      <c r="C189" s="16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90813.743218806514</v>
      </c>
      <c r="I189" s="16">
        <v>0</v>
      </c>
      <c r="K189" s="23" t="s">
        <v>124</v>
      </c>
    </row>
    <row r="190" spans="1:11" x14ac:dyDescent="0.25">
      <c r="A190" s="33" t="s">
        <v>112</v>
      </c>
      <c r="B190" s="15"/>
      <c r="C190" s="16">
        <v>0</v>
      </c>
      <c r="D190" s="16">
        <v>0</v>
      </c>
      <c r="E190" s="16">
        <v>0</v>
      </c>
      <c r="F190" s="16">
        <v>0</v>
      </c>
      <c r="G190" s="16">
        <v>0</v>
      </c>
      <c r="H190" s="16">
        <v>75370.705244122975</v>
      </c>
      <c r="I190" s="16">
        <v>0</v>
      </c>
      <c r="K190" s="23" t="s">
        <v>125</v>
      </c>
    </row>
    <row r="191" spans="1:11" ht="13.8" thickBot="1" x14ac:dyDescent="0.3">
      <c r="A191" s="41" t="s">
        <v>113</v>
      </c>
      <c r="C191" s="42">
        <v>0</v>
      </c>
      <c r="D191" s="42">
        <v>0</v>
      </c>
      <c r="E191" s="42">
        <v>0</v>
      </c>
      <c r="F191" s="42">
        <v>0</v>
      </c>
      <c r="G191" s="42">
        <v>0</v>
      </c>
      <c r="H191" s="42">
        <v>107269.43942133816</v>
      </c>
      <c r="I191" s="42">
        <v>0</v>
      </c>
      <c r="J191" s="2"/>
      <c r="K191" s="43" t="s">
        <v>113</v>
      </c>
    </row>
    <row r="192" spans="1:11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K192" s="37">
        <v>2003</v>
      </c>
    </row>
    <row r="193" spans="1:11" x14ac:dyDescent="0.25">
      <c r="A193" s="33" t="s">
        <v>102</v>
      </c>
      <c r="B193" s="15"/>
      <c r="C193" s="16">
        <v>0</v>
      </c>
      <c r="D193" s="16">
        <v>0</v>
      </c>
      <c r="E193" s="16">
        <v>0</v>
      </c>
      <c r="F193" s="16">
        <v>0</v>
      </c>
      <c r="G193" s="16">
        <v>64364</v>
      </c>
      <c r="H193" s="16">
        <v>64364</v>
      </c>
      <c r="I193" s="16">
        <v>7149</v>
      </c>
      <c r="K193" s="23" t="s">
        <v>115</v>
      </c>
    </row>
    <row r="194" spans="1:11" x14ac:dyDescent="0.25">
      <c r="A194" s="33" t="s">
        <v>103</v>
      </c>
      <c r="B194" s="15"/>
      <c r="C194" s="16">
        <v>0</v>
      </c>
      <c r="D194" s="16">
        <v>0</v>
      </c>
      <c r="E194" s="16">
        <v>0</v>
      </c>
      <c r="F194" s="16">
        <v>0</v>
      </c>
      <c r="G194" s="16">
        <v>2376</v>
      </c>
      <c r="H194" s="16">
        <v>2376</v>
      </c>
      <c r="I194" s="16">
        <v>4773</v>
      </c>
      <c r="K194" s="23" t="s">
        <v>116</v>
      </c>
    </row>
    <row r="195" spans="1:11" x14ac:dyDescent="0.25">
      <c r="A195" s="33" t="s">
        <v>104</v>
      </c>
      <c r="B195" s="15"/>
      <c r="C195" s="16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4773</v>
      </c>
      <c r="K195" s="23" t="s">
        <v>117</v>
      </c>
    </row>
    <row r="196" spans="1:11" x14ac:dyDescent="0.25">
      <c r="A196" s="33" t="s">
        <v>105</v>
      </c>
      <c r="B196" s="15"/>
      <c r="C196" s="16">
        <v>0</v>
      </c>
      <c r="D196" s="16">
        <v>0</v>
      </c>
      <c r="E196" s="16">
        <v>0</v>
      </c>
      <c r="F196" s="16">
        <v>0</v>
      </c>
      <c r="G196" s="16">
        <v>2750</v>
      </c>
      <c r="H196" s="16">
        <v>2750</v>
      </c>
      <c r="I196" s="16">
        <v>2023</v>
      </c>
      <c r="K196" s="23" t="s">
        <v>118</v>
      </c>
    </row>
    <row r="197" spans="1:11" x14ac:dyDescent="0.25">
      <c r="A197" s="33" t="s">
        <v>106</v>
      </c>
      <c r="B197" s="15"/>
      <c r="C197" s="16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2023</v>
      </c>
      <c r="K197" s="23" t="s">
        <v>119</v>
      </c>
    </row>
    <row r="198" spans="1:11" x14ac:dyDescent="0.25">
      <c r="A198" s="33" t="s">
        <v>107</v>
      </c>
      <c r="B198" s="15"/>
      <c r="C198" s="16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2023</v>
      </c>
      <c r="K198" s="23" t="s">
        <v>120</v>
      </c>
    </row>
    <row r="199" spans="1:11" x14ac:dyDescent="0.25">
      <c r="A199" s="33" t="s">
        <v>108</v>
      </c>
      <c r="B199" s="15"/>
      <c r="C199" s="16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2023</v>
      </c>
      <c r="K199" s="23" t="s">
        <v>121</v>
      </c>
    </row>
    <row r="200" spans="1:11" x14ac:dyDescent="0.25">
      <c r="A200" s="33" t="s">
        <v>109</v>
      </c>
      <c r="B200" s="15"/>
      <c r="C200" s="16">
        <v>0</v>
      </c>
      <c r="D200" s="16">
        <v>0</v>
      </c>
      <c r="E200" s="16">
        <v>0</v>
      </c>
      <c r="F200" s="16">
        <v>0</v>
      </c>
      <c r="G200" s="16">
        <v>0</v>
      </c>
      <c r="H200" s="16">
        <v>0</v>
      </c>
      <c r="I200" s="16">
        <v>2023</v>
      </c>
      <c r="K200" s="23" t="s">
        <v>122</v>
      </c>
    </row>
    <row r="201" spans="1:11" x14ac:dyDescent="0.25">
      <c r="A201" s="33" t="s">
        <v>110</v>
      </c>
      <c r="B201" s="15"/>
      <c r="C201" s="16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2023</v>
      </c>
      <c r="K201" s="23" t="s">
        <v>123</v>
      </c>
    </row>
    <row r="202" spans="1:11" x14ac:dyDescent="0.25">
      <c r="A202" s="33" t="s">
        <v>111</v>
      </c>
      <c r="B202" s="15"/>
      <c r="C202" s="16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2023</v>
      </c>
      <c r="K202" s="23" t="s">
        <v>124</v>
      </c>
    </row>
    <row r="203" spans="1:11" x14ac:dyDescent="0.25">
      <c r="A203" s="33" t="s">
        <v>112</v>
      </c>
      <c r="B203" s="15"/>
      <c r="C203" s="16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2023</v>
      </c>
      <c r="K203" s="23" t="s">
        <v>125</v>
      </c>
    </row>
    <row r="204" spans="1:11" ht="13.8" thickBot="1" x14ac:dyDescent="0.3">
      <c r="A204" s="41" t="s">
        <v>113</v>
      </c>
      <c r="C204" s="42">
        <v>0</v>
      </c>
      <c r="D204" s="42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2023</v>
      </c>
      <c r="J204" s="2"/>
      <c r="K204" s="43" t="s">
        <v>113</v>
      </c>
    </row>
    <row r="205" spans="1:11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K205" s="37">
        <v>2004</v>
      </c>
    </row>
    <row r="206" spans="1:11" x14ac:dyDescent="0.25">
      <c r="A206" s="33" t="s">
        <v>102</v>
      </c>
      <c r="B206" s="15"/>
      <c r="C206" s="16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2023</v>
      </c>
      <c r="K206" s="23" t="s">
        <v>115</v>
      </c>
    </row>
    <row r="207" spans="1:11" x14ac:dyDescent="0.25">
      <c r="A207" s="33" t="s">
        <v>103</v>
      </c>
      <c r="B207" s="15"/>
      <c r="C207" s="16">
        <v>0</v>
      </c>
      <c r="D207" s="16">
        <v>0</v>
      </c>
      <c r="E207" s="16">
        <v>0</v>
      </c>
      <c r="F207" s="16">
        <v>0</v>
      </c>
      <c r="G207" s="16">
        <v>677</v>
      </c>
      <c r="H207" s="16">
        <v>677</v>
      </c>
      <c r="I207" s="16">
        <v>1346</v>
      </c>
      <c r="K207" s="23" t="s">
        <v>116</v>
      </c>
    </row>
    <row r="208" spans="1:11" x14ac:dyDescent="0.25">
      <c r="A208" s="33" t="s">
        <v>104</v>
      </c>
      <c r="B208" s="15"/>
      <c r="C208" s="16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1346</v>
      </c>
      <c r="K208" s="23" t="s">
        <v>117</v>
      </c>
    </row>
    <row r="209" spans="1:11" x14ac:dyDescent="0.25">
      <c r="A209" s="33" t="s">
        <v>105</v>
      </c>
      <c r="B209" s="15"/>
      <c r="C209" s="16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1346</v>
      </c>
      <c r="K209" s="23" t="s">
        <v>118</v>
      </c>
    </row>
    <row r="210" spans="1:11" x14ac:dyDescent="0.25">
      <c r="A210" s="33" t="s">
        <v>106</v>
      </c>
      <c r="B210" s="15"/>
      <c r="C210" s="16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1346</v>
      </c>
      <c r="K210" s="23" t="s">
        <v>119</v>
      </c>
    </row>
    <row r="211" spans="1:11" x14ac:dyDescent="0.25">
      <c r="A211" s="33" t="s">
        <v>107</v>
      </c>
      <c r="B211" s="15"/>
      <c r="C211" s="16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1346</v>
      </c>
      <c r="K211" s="23" t="s">
        <v>120</v>
      </c>
    </row>
    <row r="212" spans="1:11" x14ac:dyDescent="0.25">
      <c r="A212" s="33" t="s">
        <v>108</v>
      </c>
      <c r="B212" s="15"/>
      <c r="C212" s="16">
        <v>0</v>
      </c>
      <c r="D212" s="16">
        <v>0</v>
      </c>
      <c r="E212" s="16">
        <v>0</v>
      </c>
      <c r="F212" s="16">
        <v>0</v>
      </c>
      <c r="G212" s="16">
        <v>0</v>
      </c>
      <c r="H212" s="16">
        <v>0</v>
      </c>
      <c r="I212" s="16">
        <v>1346</v>
      </c>
      <c r="K212" s="23" t="s">
        <v>121</v>
      </c>
    </row>
    <row r="213" spans="1:11" x14ac:dyDescent="0.25">
      <c r="A213" s="33" t="s">
        <v>109</v>
      </c>
      <c r="B213" s="15"/>
      <c r="C213" s="16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1346</v>
      </c>
      <c r="K213" s="23" t="s">
        <v>122</v>
      </c>
    </row>
    <row r="214" spans="1:11" x14ac:dyDescent="0.25">
      <c r="A214" s="33" t="s">
        <v>110</v>
      </c>
      <c r="B214" s="15"/>
      <c r="C214" s="16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1346</v>
      </c>
      <c r="K214" s="23" t="s">
        <v>123</v>
      </c>
    </row>
    <row r="215" spans="1:11" x14ac:dyDescent="0.25">
      <c r="A215" s="33" t="s">
        <v>111</v>
      </c>
      <c r="B215" s="15"/>
      <c r="C215" s="16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1346</v>
      </c>
      <c r="K215" s="23" t="s">
        <v>124</v>
      </c>
    </row>
    <row r="216" spans="1:11" x14ac:dyDescent="0.25">
      <c r="A216" s="33" t="s">
        <v>112</v>
      </c>
      <c r="B216" s="15"/>
      <c r="C216" s="16">
        <v>0</v>
      </c>
      <c r="D216" s="16">
        <v>0</v>
      </c>
      <c r="E216" s="16">
        <v>0</v>
      </c>
      <c r="F216" s="16">
        <v>0</v>
      </c>
      <c r="G216" s="16">
        <v>0</v>
      </c>
      <c r="H216" s="16">
        <v>0</v>
      </c>
      <c r="I216" s="16">
        <v>1346</v>
      </c>
      <c r="K216" s="23" t="s">
        <v>125</v>
      </c>
    </row>
    <row r="217" spans="1:11" ht="13.8" thickBot="1" x14ac:dyDescent="0.3">
      <c r="A217" s="41" t="s">
        <v>113</v>
      </c>
      <c r="C217" s="42">
        <v>0</v>
      </c>
      <c r="D217" s="42">
        <v>0</v>
      </c>
      <c r="E217" s="42">
        <v>0</v>
      </c>
      <c r="F217" s="42">
        <v>0</v>
      </c>
      <c r="G217" s="42">
        <v>1346</v>
      </c>
      <c r="H217" s="42">
        <v>0</v>
      </c>
      <c r="I217" s="42">
        <v>0</v>
      </c>
      <c r="J217" s="2"/>
      <c r="K217" s="43" t="s">
        <v>113</v>
      </c>
    </row>
    <row r="218" spans="1:11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K218" s="37">
        <v>2005</v>
      </c>
    </row>
    <row r="219" spans="1:11" x14ac:dyDescent="0.25">
      <c r="A219" s="33" t="s">
        <v>102</v>
      </c>
      <c r="B219" s="15"/>
      <c r="C219" s="16">
        <v>0</v>
      </c>
      <c r="D219" s="16">
        <v>0</v>
      </c>
      <c r="E219" s="16">
        <v>0</v>
      </c>
      <c r="F219" s="16">
        <v>0</v>
      </c>
      <c r="G219" s="16">
        <v>0</v>
      </c>
      <c r="H219" s="16">
        <v>0</v>
      </c>
      <c r="I219" s="16">
        <v>0</v>
      </c>
      <c r="K219" s="23" t="s">
        <v>115</v>
      </c>
    </row>
    <row r="220" spans="1:11" x14ac:dyDescent="0.25">
      <c r="A220" s="33" t="s">
        <v>103</v>
      </c>
      <c r="B220" s="15"/>
      <c r="C220" s="16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K220" s="23" t="s">
        <v>116</v>
      </c>
    </row>
    <row r="221" spans="1:11" x14ac:dyDescent="0.25">
      <c r="A221" s="33" t="s">
        <v>104</v>
      </c>
      <c r="B221" s="15"/>
      <c r="C221" s="16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K221" s="23" t="s">
        <v>117</v>
      </c>
    </row>
    <row r="222" spans="1:11" x14ac:dyDescent="0.25">
      <c r="A222" s="33" t="s">
        <v>105</v>
      </c>
      <c r="B222" s="15"/>
      <c r="C222" s="16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K222" s="23" t="s">
        <v>118</v>
      </c>
    </row>
    <row r="223" spans="1:11" x14ac:dyDescent="0.25">
      <c r="A223" s="33" t="s">
        <v>106</v>
      </c>
      <c r="B223" s="15"/>
      <c r="C223" s="16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K223" s="23" t="s">
        <v>119</v>
      </c>
    </row>
    <row r="224" spans="1:11" x14ac:dyDescent="0.25">
      <c r="A224" s="33" t="s">
        <v>107</v>
      </c>
      <c r="B224" s="15"/>
      <c r="C224" s="16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K224" s="23" t="s">
        <v>120</v>
      </c>
    </row>
    <row r="225" spans="1:17" x14ac:dyDescent="0.25">
      <c r="A225" s="33" t="s">
        <v>108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K225" s="23" t="s">
        <v>121</v>
      </c>
    </row>
    <row r="226" spans="1:17" x14ac:dyDescent="0.25">
      <c r="A226" s="33" t="s">
        <v>109</v>
      </c>
      <c r="B226" s="15"/>
      <c r="C226" s="16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K226" s="23" t="s">
        <v>122</v>
      </c>
    </row>
    <row r="227" spans="1:17" x14ac:dyDescent="0.25">
      <c r="A227" s="33" t="s">
        <v>110</v>
      </c>
      <c r="B227" s="15"/>
      <c r="C227" s="16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K227" s="23" t="s">
        <v>123</v>
      </c>
    </row>
    <row r="228" spans="1:17" x14ac:dyDescent="0.25">
      <c r="A228" s="33" t="s">
        <v>111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K228" s="23" t="s">
        <v>124</v>
      </c>
      <c r="M228" s="15"/>
      <c r="N228" s="15"/>
      <c r="O228" s="15"/>
      <c r="P228" s="15"/>
      <c r="Q228" s="15"/>
    </row>
    <row r="229" spans="1:17" x14ac:dyDescent="0.25">
      <c r="A229" s="33" t="s">
        <v>112</v>
      </c>
      <c r="B229" s="15"/>
      <c r="C229" s="16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K229" s="23" t="s">
        <v>125</v>
      </c>
    </row>
    <row r="230" spans="1:17" ht="13.8" thickBot="1" x14ac:dyDescent="0.3">
      <c r="A230" s="41" t="s">
        <v>113</v>
      </c>
      <c r="C230" s="42">
        <v>0</v>
      </c>
      <c r="D230" s="42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  <c r="J230" s="2"/>
      <c r="K230" s="43" t="s">
        <v>113</v>
      </c>
    </row>
    <row r="231" spans="1:17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K231" s="37">
        <v>2006</v>
      </c>
    </row>
    <row r="232" spans="1:17" x14ac:dyDescent="0.25">
      <c r="A232" s="33" t="s">
        <v>102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K232" s="23" t="s">
        <v>115</v>
      </c>
    </row>
    <row r="233" spans="1:17" x14ac:dyDescent="0.25">
      <c r="A233" s="33" t="s">
        <v>103</v>
      </c>
      <c r="B233" s="15"/>
      <c r="C233" s="16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K233" s="23" t="s">
        <v>116</v>
      </c>
    </row>
    <row r="234" spans="1:17" x14ac:dyDescent="0.25">
      <c r="A234" s="33" t="s">
        <v>104</v>
      </c>
      <c r="B234" s="15"/>
      <c r="C234" s="16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K234" s="23" t="s">
        <v>117</v>
      </c>
    </row>
    <row r="235" spans="1:17" x14ac:dyDescent="0.25">
      <c r="A235" s="33" t="s">
        <v>105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K235" s="23" t="s">
        <v>118</v>
      </c>
    </row>
    <row r="236" spans="1:17" x14ac:dyDescent="0.25">
      <c r="A236" s="33" t="s">
        <v>106</v>
      </c>
      <c r="B236" s="15"/>
      <c r="C236" s="16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K236" s="23" t="s">
        <v>119</v>
      </c>
    </row>
    <row r="237" spans="1:17" x14ac:dyDescent="0.25">
      <c r="A237" s="33" t="s">
        <v>107</v>
      </c>
      <c r="B237" s="15"/>
      <c r="C237" s="16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K237" s="23" t="s">
        <v>120</v>
      </c>
    </row>
    <row r="238" spans="1:17" x14ac:dyDescent="0.25">
      <c r="A238" s="33" t="s">
        <v>108</v>
      </c>
      <c r="B238" s="15"/>
      <c r="C238" s="16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K238" s="23" t="s">
        <v>121</v>
      </c>
    </row>
    <row r="239" spans="1:17" x14ac:dyDescent="0.25">
      <c r="A239" s="33" t="s">
        <v>109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K239" s="23" t="s">
        <v>122</v>
      </c>
    </row>
    <row r="240" spans="1:17" x14ac:dyDescent="0.25">
      <c r="A240" s="33" t="s">
        <v>110</v>
      </c>
      <c r="B240" s="15"/>
      <c r="C240" s="16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K240" s="23" t="s">
        <v>123</v>
      </c>
    </row>
    <row r="241" spans="1:11" x14ac:dyDescent="0.25">
      <c r="A241" s="33" t="s">
        <v>111</v>
      </c>
      <c r="B241" s="15"/>
      <c r="C241" s="16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K241" s="23" t="s">
        <v>124</v>
      </c>
    </row>
    <row r="242" spans="1:11" x14ac:dyDescent="0.25">
      <c r="A242" s="33" t="s">
        <v>112</v>
      </c>
      <c r="B242" s="15"/>
      <c r="C242" s="16">
        <v>0</v>
      </c>
      <c r="D242" s="16">
        <v>0</v>
      </c>
      <c r="E242" s="16">
        <v>0</v>
      </c>
      <c r="F242" s="16">
        <v>0</v>
      </c>
      <c r="G242" s="16">
        <v>0</v>
      </c>
      <c r="H242" s="16">
        <v>0</v>
      </c>
      <c r="I242" s="16">
        <v>0</v>
      </c>
      <c r="K242" s="23" t="s">
        <v>125</v>
      </c>
    </row>
    <row r="243" spans="1:11" ht="13.8" thickBot="1" x14ac:dyDescent="0.3">
      <c r="A243" s="41" t="s">
        <v>113</v>
      </c>
      <c r="C243" s="42">
        <v>0</v>
      </c>
      <c r="D243" s="42">
        <v>0</v>
      </c>
      <c r="E243" s="42">
        <v>0</v>
      </c>
      <c r="F243" s="42">
        <v>0</v>
      </c>
      <c r="G243" s="42">
        <v>0</v>
      </c>
      <c r="H243" s="42">
        <v>0</v>
      </c>
      <c r="I243" s="42">
        <v>0</v>
      </c>
      <c r="J243" s="2"/>
      <c r="K243" s="43" t="s">
        <v>113</v>
      </c>
    </row>
    <row r="244" spans="1:11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K244" s="37">
        <v>2007</v>
      </c>
    </row>
    <row r="245" spans="1:11" x14ac:dyDescent="0.25">
      <c r="A245" s="33" t="s">
        <v>102</v>
      </c>
      <c r="B245" s="15"/>
      <c r="C245" s="16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K245" s="23" t="s">
        <v>115</v>
      </c>
    </row>
    <row r="246" spans="1:11" x14ac:dyDescent="0.25">
      <c r="A246" s="33" t="s">
        <v>103</v>
      </c>
      <c r="B246" s="15"/>
      <c r="C246" s="16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K246" s="23" t="s">
        <v>116</v>
      </c>
    </row>
    <row r="247" spans="1:11" x14ac:dyDescent="0.25">
      <c r="A247" s="33" t="s">
        <v>104</v>
      </c>
      <c r="B247" s="15"/>
      <c r="C247" s="16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K247" s="23" t="s">
        <v>117</v>
      </c>
    </row>
    <row r="248" spans="1:11" x14ac:dyDescent="0.25">
      <c r="A248" s="33" t="s">
        <v>105</v>
      </c>
      <c r="B248" s="15"/>
      <c r="C248" s="16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K248" s="23" t="s">
        <v>118</v>
      </c>
    </row>
    <row r="249" spans="1:11" x14ac:dyDescent="0.25">
      <c r="A249" s="33" t="s">
        <v>106</v>
      </c>
      <c r="B249" s="15"/>
      <c r="C249" s="35" t="s">
        <v>24</v>
      </c>
      <c r="D249" s="35" t="s">
        <v>24</v>
      </c>
      <c r="E249" s="35" t="s">
        <v>24</v>
      </c>
      <c r="F249" s="35" t="s">
        <v>24</v>
      </c>
      <c r="G249" s="35" t="s">
        <v>24</v>
      </c>
      <c r="H249" s="35" t="s">
        <v>24</v>
      </c>
      <c r="I249" s="16">
        <v>0</v>
      </c>
      <c r="K249" s="23" t="s">
        <v>119</v>
      </c>
    </row>
    <row r="250" spans="1:11" x14ac:dyDescent="0.25">
      <c r="A250" s="33" t="s">
        <v>107</v>
      </c>
      <c r="B250" s="15"/>
      <c r="C250" s="35" t="s">
        <v>24</v>
      </c>
      <c r="D250" s="35" t="s">
        <v>24</v>
      </c>
      <c r="E250" s="35" t="s">
        <v>24</v>
      </c>
      <c r="F250" s="35" t="s">
        <v>24</v>
      </c>
      <c r="G250" s="35" t="s">
        <v>24</v>
      </c>
      <c r="H250" s="35" t="s">
        <v>24</v>
      </c>
      <c r="I250" s="16">
        <v>0</v>
      </c>
      <c r="K250" s="23" t="s">
        <v>120</v>
      </c>
    </row>
    <row r="251" spans="1:11" x14ac:dyDescent="0.25">
      <c r="A251" s="33" t="s">
        <v>108</v>
      </c>
      <c r="B251" s="15"/>
      <c r="C251" s="35" t="s">
        <v>24</v>
      </c>
      <c r="D251" s="35" t="s">
        <v>24</v>
      </c>
      <c r="E251" s="35" t="s">
        <v>24</v>
      </c>
      <c r="F251" s="35" t="s">
        <v>24</v>
      </c>
      <c r="G251" s="35" t="s">
        <v>24</v>
      </c>
      <c r="H251" s="35" t="s">
        <v>24</v>
      </c>
      <c r="I251" s="16">
        <v>0</v>
      </c>
      <c r="K251" s="23" t="s">
        <v>121</v>
      </c>
    </row>
    <row r="252" spans="1:11" x14ac:dyDescent="0.25">
      <c r="A252" s="33" t="s">
        <v>109</v>
      </c>
      <c r="B252" s="15"/>
      <c r="C252" s="35" t="s">
        <v>24</v>
      </c>
      <c r="D252" s="35" t="s">
        <v>24</v>
      </c>
      <c r="E252" s="35" t="s">
        <v>24</v>
      </c>
      <c r="F252" s="35" t="s">
        <v>24</v>
      </c>
      <c r="G252" s="35" t="s">
        <v>24</v>
      </c>
      <c r="H252" s="35" t="s">
        <v>24</v>
      </c>
      <c r="I252" s="16">
        <v>0</v>
      </c>
      <c r="K252" s="23" t="s">
        <v>122</v>
      </c>
    </row>
    <row r="253" spans="1:11" x14ac:dyDescent="0.25">
      <c r="A253" s="33" t="s">
        <v>110</v>
      </c>
      <c r="B253" s="15"/>
      <c r="C253" s="35" t="s">
        <v>24</v>
      </c>
      <c r="D253" s="35" t="s">
        <v>24</v>
      </c>
      <c r="E253" s="35" t="s">
        <v>24</v>
      </c>
      <c r="F253" s="35" t="s">
        <v>24</v>
      </c>
      <c r="G253" s="35" t="s">
        <v>24</v>
      </c>
      <c r="H253" s="35" t="s">
        <v>24</v>
      </c>
      <c r="I253" s="16">
        <v>0</v>
      </c>
      <c r="K253" s="23" t="s">
        <v>123</v>
      </c>
    </row>
    <row r="254" spans="1:11" x14ac:dyDescent="0.25">
      <c r="A254" s="33" t="s">
        <v>111</v>
      </c>
      <c r="B254" s="15"/>
      <c r="C254" s="35" t="s">
        <v>24</v>
      </c>
      <c r="D254" s="35" t="s">
        <v>24</v>
      </c>
      <c r="E254" s="35" t="s">
        <v>24</v>
      </c>
      <c r="F254" s="35" t="s">
        <v>24</v>
      </c>
      <c r="G254" s="35" t="s">
        <v>24</v>
      </c>
      <c r="H254" s="35" t="s">
        <v>24</v>
      </c>
      <c r="I254" s="16">
        <v>0</v>
      </c>
      <c r="K254" s="23" t="s">
        <v>124</v>
      </c>
    </row>
    <row r="255" spans="1:11" x14ac:dyDescent="0.25">
      <c r="A255" s="33" t="s">
        <v>112</v>
      </c>
      <c r="B255" s="15"/>
      <c r="C255" s="35" t="s">
        <v>24</v>
      </c>
      <c r="D255" s="35" t="s">
        <v>24</v>
      </c>
      <c r="E255" s="35" t="s">
        <v>24</v>
      </c>
      <c r="F255" s="35" t="s">
        <v>24</v>
      </c>
      <c r="G255" s="35" t="s">
        <v>24</v>
      </c>
      <c r="H255" s="35" t="s">
        <v>24</v>
      </c>
      <c r="I255" s="16">
        <v>0</v>
      </c>
      <c r="K255" s="23" t="s">
        <v>125</v>
      </c>
    </row>
    <row r="256" spans="1:11" ht="13.8" thickBot="1" x14ac:dyDescent="0.3">
      <c r="A256" s="41" t="s">
        <v>113</v>
      </c>
      <c r="C256" s="75" t="s">
        <v>24</v>
      </c>
      <c r="D256" s="75" t="s">
        <v>24</v>
      </c>
      <c r="E256" s="75" t="s">
        <v>24</v>
      </c>
      <c r="F256" s="75" t="s">
        <v>24</v>
      </c>
      <c r="G256" s="75" t="s">
        <v>24</v>
      </c>
      <c r="H256" s="75" t="s">
        <v>24</v>
      </c>
      <c r="I256" s="42">
        <v>0</v>
      </c>
      <c r="J256" s="2"/>
      <c r="K256" s="43" t="s">
        <v>113</v>
      </c>
    </row>
    <row r="257" spans="1:12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K257" s="37">
        <v>2008</v>
      </c>
    </row>
    <row r="258" spans="1:12" x14ac:dyDescent="0.25">
      <c r="A258" s="33" t="s">
        <v>102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>
        <v>0</v>
      </c>
      <c r="K258" s="23" t="s">
        <v>115</v>
      </c>
    </row>
    <row r="259" spans="1:12" x14ac:dyDescent="0.25">
      <c r="A259" s="33" t="s">
        <v>103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0</v>
      </c>
      <c r="H259" s="16">
        <v>0</v>
      </c>
      <c r="I259" s="16">
        <v>0</v>
      </c>
      <c r="K259" s="23" t="s">
        <v>116</v>
      </c>
    </row>
    <row r="260" spans="1:12" x14ac:dyDescent="0.25">
      <c r="A260" s="33" t="s">
        <v>104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>
        <v>0</v>
      </c>
      <c r="K260" s="23" t="s">
        <v>117</v>
      </c>
    </row>
    <row r="261" spans="1:12" x14ac:dyDescent="0.25">
      <c r="A261" s="33" t="s">
        <v>105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>
        <v>0</v>
      </c>
      <c r="K261" s="23" t="s">
        <v>118</v>
      </c>
    </row>
    <row r="262" spans="1:12" x14ac:dyDescent="0.25">
      <c r="A262" s="33" t="s">
        <v>106</v>
      </c>
      <c r="B262" s="15"/>
      <c r="C262" s="16">
        <v>0</v>
      </c>
      <c r="D262" s="16">
        <v>0</v>
      </c>
      <c r="E262" s="16">
        <v>0</v>
      </c>
      <c r="F262" s="16">
        <v>0</v>
      </c>
      <c r="G262" s="16">
        <v>0</v>
      </c>
      <c r="H262" s="16">
        <v>0</v>
      </c>
      <c r="I262" s="16">
        <v>0</v>
      </c>
      <c r="K262" s="23" t="s">
        <v>119</v>
      </c>
    </row>
    <row r="263" spans="1:12" x14ac:dyDescent="0.25">
      <c r="A263" s="33" t="s">
        <v>107</v>
      </c>
      <c r="B263" s="15"/>
      <c r="C263" s="16">
        <v>0</v>
      </c>
      <c r="D263" s="16">
        <v>0</v>
      </c>
      <c r="E263" s="16">
        <v>0</v>
      </c>
      <c r="F263" s="16">
        <v>0</v>
      </c>
      <c r="G263" s="16">
        <v>0</v>
      </c>
      <c r="H263" s="16">
        <v>0</v>
      </c>
      <c r="I263" s="16">
        <v>0</v>
      </c>
      <c r="K263" s="23" t="s">
        <v>120</v>
      </c>
    </row>
    <row r="264" spans="1:12" x14ac:dyDescent="0.25">
      <c r="A264" s="33" t="s">
        <v>108</v>
      </c>
      <c r="B264" s="15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>
        <v>0</v>
      </c>
      <c r="K264" s="23" t="s">
        <v>121</v>
      </c>
    </row>
    <row r="265" spans="1:12" x14ac:dyDescent="0.25">
      <c r="A265" s="33" t="s">
        <v>109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>
        <v>0</v>
      </c>
      <c r="K265" s="23" t="s">
        <v>122</v>
      </c>
    </row>
    <row r="266" spans="1:12" x14ac:dyDescent="0.25">
      <c r="A266" s="33" t="s">
        <v>110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>
        <v>0</v>
      </c>
      <c r="K266" s="23" t="s">
        <v>123</v>
      </c>
    </row>
    <row r="267" spans="1:12" x14ac:dyDescent="0.25">
      <c r="A267" s="33" t="s">
        <v>111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>
        <v>0</v>
      </c>
      <c r="K267" s="23" t="s">
        <v>124</v>
      </c>
    </row>
    <row r="268" spans="1:12" x14ac:dyDescent="0.25">
      <c r="A268" s="33" t="s">
        <v>112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>
        <v>0</v>
      </c>
      <c r="K268" s="23" t="s">
        <v>125</v>
      </c>
    </row>
    <row r="269" spans="1:12" ht="13.8" thickBot="1" x14ac:dyDescent="0.3">
      <c r="A269" s="41" t="s">
        <v>113</v>
      </c>
      <c r="C269" s="42">
        <v>0</v>
      </c>
      <c r="D269" s="42">
        <v>0</v>
      </c>
      <c r="E269" s="42">
        <v>0</v>
      </c>
      <c r="F269" s="42">
        <v>0</v>
      </c>
      <c r="G269" s="42">
        <v>0</v>
      </c>
      <c r="H269" s="42">
        <v>0</v>
      </c>
      <c r="I269" s="42">
        <v>0</v>
      </c>
      <c r="J269" s="2"/>
      <c r="K269" s="43" t="s">
        <v>113</v>
      </c>
    </row>
    <row r="270" spans="1:12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K270" s="37">
        <v>2009</v>
      </c>
    </row>
    <row r="271" spans="1:12" x14ac:dyDescent="0.25">
      <c r="A271" s="33" t="s">
        <v>102</v>
      </c>
      <c r="B271" s="16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>
        <v>0</v>
      </c>
      <c r="K271" s="23" t="s">
        <v>115</v>
      </c>
      <c r="L271" s="10"/>
    </row>
    <row r="272" spans="1:12" x14ac:dyDescent="0.25">
      <c r="A272" s="33" t="s">
        <v>103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>
        <v>0</v>
      </c>
      <c r="K272" s="23" t="s">
        <v>116</v>
      </c>
      <c r="L272" s="10"/>
    </row>
    <row r="273" spans="1:12" x14ac:dyDescent="0.25">
      <c r="A273" s="33" t="s">
        <v>104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>
        <v>0</v>
      </c>
      <c r="K273" s="23" t="s">
        <v>117</v>
      </c>
      <c r="L273" s="10"/>
    </row>
    <row r="274" spans="1:12" x14ac:dyDescent="0.25">
      <c r="A274" s="33" t="s">
        <v>105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>
        <v>0</v>
      </c>
      <c r="K274" s="23" t="s">
        <v>118</v>
      </c>
      <c r="L274" s="10"/>
    </row>
    <row r="275" spans="1:12" x14ac:dyDescent="0.25">
      <c r="A275" s="33" t="s">
        <v>106</v>
      </c>
      <c r="B275" s="15"/>
      <c r="C275" s="16">
        <v>0</v>
      </c>
      <c r="D275" s="16">
        <v>0</v>
      </c>
      <c r="E275" s="16">
        <v>0</v>
      </c>
      <c r="F275" s="16">
        <v>0</v>
      </c>
      <c r="G275" s="16">
        <v>0</v>
      </c>
      <c r="H275" s="16">
        <v>0</v>
      </c>
      <c r="I275" s="16">
        <v>0</v>
      </c>
      <c r="K275" s="23" t="s">
        <v>119</v>
      </c>
      <c r="L275" s="10"/>
    </row>
    <row r="276" spans="1:12" x14ac:dyDescent="0.25">
      <c r="A276" s="33" t="s">
        <v>107</v>
      </c>
      <c r="B276" s="15"/>
      <c r="C276" s="16">
        <v>0</v>
      </c>
      <c r="D276" s="16">
        <v>0</v>
      </c>
      <c r="E276" s="16">
        <v>0</v>
      </c>
      <c r="F276" s="16">
        <v>0</v>
      </c>
      <c r="G276" s="16">
        <v>0</v>
      </c>
      <c r="H276" s="16">
        <v>0</v>
      </c>
      <c r="I276" s="16">
        <v>0</v>
      </c>
      <c r="K276" s="23" t="s">
        <v>120</v>
      </c>
      <c r="L276" s="10"/>
    </row>
    <row r="277" spans="1:12" x14ac:dyDescent="0.25">
      <c r="A277" s="33" t="s">
        <v>108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>
        <v>0</v>
      </c>
      <c r="K277" s="23" t="s">
        <v>121</v>
      </c>
      <c r="L277" s="10"/>
    </row>
    <row r="278" spans="1:12" x14ac:dyDescent="0.25">
      <c r="A278" s="33" t="s">
        <v>109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>
        <v>0</v>
      </c>
      <c r="K278" s="23" t="s">
        <v>122</v>
      </c>
      <c r="L278" s="10"/>
    </row>
    <row r="279" spans="1:12" x14ac:dyDescent="0.25">
      <c r="A279" s="33" t="s">
        <v>110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>
        <v>0</v>
      </c>
      <c r="K279" s="23" t="s">
        <v>123</v>
      </c>
      <c r="L279" s="10"/>
    </row>
    <row r="280" spans="1:12" x14ac:dyDescent="0.25">
      <c r="A280" s="33" t="s">
        <v>111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>
        <v>0</v>
      </c>
      <c r="K280" s="23" t="s">
        <v>124</v>
      </c>
      <c r="L280" s="10"/>
    </row>
    <row r="281" spans="1:12" x14ac:dyDescent="0.25">
      <c r="A281" s="33" t="s">
        <v>112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>
        <v>0</v>
      </c>
      <c r="K281" s="23" t="s">
        <v>125</v>
      </c>
      <c r="L281" s="10"/>
    </row>
    <row r="282" spans="1:12" ht="13.8" thickBot="1" x14ac:dyDescent="0.3">
      <c r="A282" s="41" t="s">
        <v>113</v>
      </c>
      <c r="C282" s="42">
        <v>0</v>
      </c>
      <c r="D282" s="42">
        <v>0</v>
      </c>
      <c r="E282" s="42">
        <v>0</v>
      </c>
      <c r="F282" s="42">
        <v>0</v>
      </c>
      <c r="G282" s="42">
        <v>0</v>
      </c>
      <c r="H282" s="42">
        <v>0</v>
      </c>
      <c r="I282" s="42">
        <v>0</v>
      </c>
      <c r="J282" s="2"/>
      <c r="K282" s="43" t="s">
        <v>113</v>
      </c>
    </row>
    <row r="283" spans="1:12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K283" s="37">
        <v>2010</v>
      </c>
    </row>
    <row r="284" spans="1:12" x14ac:dyDescent="0.25">
      <c r="A284" s="33" t="s">
        <v>102</v>
      </c>
      <c r="B284" s="15"/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>
        <v>0</v>
      </c>
      <c r="K284" s="23" t="s">
        <v>115</v>
      </c>
      <c r="L284" s="10"/>
    </row>
    <row r="285" spans="1:12" x14ac:dyDescent="0.25">
      <c r="A285" s="33" t="s">
        <v>103</v>
      </c>
      <c r="B285" s="15"/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>
        <v>0</v>
      </c>
      <c r="K285" s="23" t="s">
        <v>116</v>
      </c>
      <c r="L285" s="10"/>
    </row>
    <row r="286" spans="1:12" x14ac:dyDescent="0.25">
      <c r="A286" s="33" t="s">
        <v>104</v>
      </c>
      <c r="B286" s="15"/>
      <c r="C286" s="16">
        <v>0</v>
      </c>
      <c r="D286" s="16">
        <v>0</v>
      </c>
      <c r="E286" s="16">
        <v>0</v>
      </c>
      <c r="F286" s="16">
        <v>0</v>
      </c>
      <c r="G286" s="16">
        <v>0</v>
      </c>
      <c r="H286" s="16">
        <v>0</v>
      </c>
      <c r="I286" s="16">
        <v>0</v>
      </c>
      <c r="K286" s="23" t="s">
        <v>117</v>
      </c>
      <c r="L286" s="10"/>
    </row>
    <row r="287" spans="1:12" x14ac:dyDescent="0.25">
      <c r="A287" s="33" t="s">
        <v>105</v>
      </c>
      <c r="B287" s="15"/>
      <c r="C287" s="16">
        <v>0</v>
      </c>
      <c r="D287" s="16">
        <v>0</v>
      </c>
      <c r="E287" s="16">
        <v>0</v>
      </c>
      <c r="F287" s="16">
        <v>0</v>
      </c>
      <c r="G287" s="16">
        <v>0</v>
      </c>
      <c r="H287" s="16">
        <v>0</v>
      </c>
      <c r="I287" s="16">
        <v>0</v>
      </c>
      <c r="K287" s="23" t="s">
        <v>118</v>
      </c>
      <c r="L287" s="10"/>
    </row>
    <row r="288" spans="1:12" x14ac:dyDescent="0.25">
      <c r="A288" s="33" t="s">
        <v>106</v>
      </c>
      <c r="B288" s="15"/>
      <c r="C288" s="16">
        <v>0</v>
      </c>
      <c r="D288" s="16">
        <v>0</v>
      </c>
      <c r="E288" s="16">
        <v>0</v>
      </c>
      <c r="F288" s="16">
        <v>0</v>
      </c>
      <c r="G288" s="16">
        <v>0</v>
      </c>
      <c r="H288" s="16">
        <v>0</v>
      </c>
      <c r="I288" s="16">
        <v>0</v>
      </c>
      <c r="K288" s="23" t="s">
        <v>119</v>
      </c>
      <c r="L288" s="10"/>
    </row>
    <row r="289" spans="1:12" x14ac:dyDescent="0.25">
      <c r="A289" s="33" t="s">
        <v>107</v>
      </c>
      <c r="B289" s="15"/>
      <c r="C289" s="16">
        <v>0</v>
      </c>
      <c r="D289" s="16">
        <v>0</v>
      </c>
      <c r="E289" s="16">
        <v>0</v>
      </c>
      <c r="F289" s="16">
        <v>0</v>
      </c>
      <c r="G289" s="16">
        <v>0</v>
      </c>
      <c r="H289" s="16">
        <v>0</v>
      </c>
      <c r="I289" s="16">
        <v>0</v>
      </c>
      <c r="K289" s="23" t="s">
        <v>120</v>
      </c>
      <c r="L289" s="10"/>
    </row>
    <row r="290" spans="1:12" x14ac:dyDescent="0.25">
      <c r="A290" s="33" t="s">
        <v>129</v>
      </c>
      <c r="B290" s="15"/>
      <c r="C290" s="16">
        <v>0</v>
      </c>
      <c r="D290" s="16">
        <v>0</v>
      </c>
      <c r="E290" s="16">
        <v>0</v>
      </c>
      <c r="F290" s="16">
        <v>0</v>
      </c>
      <c r="G290" s="16">
        <v>0</v>
      </c>
      <c r="H290" s="16">
        <v>0</v>
      </c>
      <c r="I290" s="16">
        <v>0</v>
      </c>
      <c r="K290" s="23" t="s">
        <v>121</v>
      </c>
    </row>
    <row r="291" spans="1:12" x14ac:dyDescent="0.25">
      <c r="A291" s="33" t="s">
        <v>122</v>
      </c>
      <c r="C291" s="16">
        <v>0</v>
      </c>
      <c r="D291" s="16">
        <v>0</v>
      </c>
      <c r="E291" s="16">
        <v>0</v>
      </c>
      <c r="F291" s="16">
        <v>0</v>
      </c>
      <c r="G291" s="16">
        <v>0</v>
      </c>
      <c r="H291" s="16">
        <v>0</v>
      </c>
      <c r="I291" s="16">
        <v>0</v>
      </c>
      <c r="K291" s="23" t="s">
        <v>122</v>
      </c>
    </row>
    <row r="292" spans="1:12" x14ac:dyDescent="0.25">
      <c r="A292" s="33" t="s">
        <v>123</v>
      </c>
      <c r="C292" s="16">
        <v>0</v>
      </c>
      <c r="D292" s="16">
        <v>0</v>
      </c>
      <c r="E292" s="16">
        <v>0</v>
      </c>
      <c r="F292" s="16">
        <v>0</v>
      </c>
      <c r="G292" s="16">
        <v>0</v>
      </c>
      <c r="H292" s="16">
        <v>0</v>
      </c>
      <c r="I292" s="16">
        <v>0</v>
      </c>
      <c r="K292" s="23" t="s">
        <v>123</v>
      </c>
    </row>
    <row r="293" spans="1:12" x14ac:dyDescent="0.25">
      <c r="A293" s="33" t="s">
        <v>131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>
        <v>0</v>
      </c>
      <c r="K293" s="23" t="s">
        <v>124</v>
      </c>
    </row>
    <row r="294" spans="1:12" x14ac:dyDescent="0.25">
      <c r="A294" s="33" t="s">
        <v>125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>
        <v>0</v>
      </c>
      <c r="K294" s="23" t="s">
        <v>125</v>
      </c>
    </row>
    <row r="295" spans="1:12" ht="13.8" thickBot="1" x14ac:dyDescent="0.3">
      <c r="A295" s="41" t="s">
        <v>113</v>
      </c>
      <c r="C295" s="42">
        <v>0</v>
      </c>
      <c r="D295" s="42">
        <v>0</v>
      </c>
      <c r="E295" s="42">
        <v>0</v>
      </c>
      <c r="F295" s="42">
        <v>0</v>
      </c>
      <c r="G295" s="42">
        <v>0</v>
      </c>
      <c r="H295" s="42">
        <v>0</v>
      </c>
      <c r="I295" s="42">
        <v>0</v>
      </c>
      <c r="J295" s="2"/>
      <c r="K295" s="43" t="s">
        <v>113</v>
      </c>
    </row>
    <row r="296" spans="1:12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K296" s="37">
        <v>2011</v>
      </c>
    </row>
    <row r="297" spans="1:12" x14ac:dyDescent="0.25">
      <c r="A297" s="33" t="s">
        <v>102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>
        <v>0</v>
      </c>
      <c r="K297" s="23" t="s">
        <v>115</v>
      </c>
    </row>
    <row r="298" spans="1:12" x14ac:dyDescent="0.25">
      <c r="A298" s="33" t="s">
        <v>103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K298" s="23" t="s">
        <v>116</v>
      </c>
    </row>
    <row r="299" spans="1:12" x14ac:dyDescent="0.25">
      <c r="A299" s="33" t="s">
        <v>104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K299" s="23" t="s">
        <v>117</v>
      </c>
    </row>
    <row r="300" spans="1:12" x14ac:dyDescent="0.25">
      <c r="A300" s="33" t="s">
        <v>105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K300" s="23" t="s">
        <v>118</v>
      </c>
    </row>
    <row r="301" spans="1:12" x14ac:dyDescent="0.25">
      <c r="A301" s="33" t="s">
        <v>137</v>
      </c>
      <c r="C301" s="3">
        <v>0</v>
      </c>
      <c r="D301" s="3">
        <v>0</v>
      </c>
      <c r="E301" s="3">
        <v>0</v>
      </c>
      <c r="F301" s="3">
        <v>0</v>
      </c>
      <c r="G301" s="3">
        <v>0</v>
      </c>
      <c r="H301" s="16">
        <v>0</v>
      </c>
      <c r="I301" s="16">
        <v>0</v>
      </c>
      <c r="K301" s="23" t="s">
        <v>119</v>
      </c>
    </row>
    <row r="302" spans="1:12" x14ac:dyDescent="0.25">
      <c r="A302" s="33" t="s">
        <v>138</v>
      </c>
      <c r="C302" s="3">
        <v>0</v>
      </c>
      <c r="D302" s="3">
        <v>0</v>
      </c>
      <c r="E302" s="3">
        <v>0</v>
      </c>
      <c r="F302" s="3">
        <v>0</v>
      </c>
      <c r="G302" s="3">
        <v>0</v>
      </c>
      <c r="H302" s="16">
        <v>0</v>
      </c>
      <c r="I302" s="16">
        <v>0</v>
      </c>
      <c r="K302" s="23" t="s">
        <v>120</v>
      </c>
    </row>
    <row r="303" spans="1:12" x14ac:dyDescent="0.25">
      <c r="A303" s="33" t="s">
        <v>129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K303" s="23" t="s">
        <v>121</v>
      </c>
    </row>
    <row r="304" spans="1:12" x14ac:dyDescent="0.25">
      <c r="A304" s="33" t="s">
        <v>122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K304" s="23" t="s">
        <v>122</v>
      </c>
    </row>
    <row r="305" spans="1:11" x14ac:dyDescent="0.25">
      <c r="A305" s="33" t="s">
        <v>123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K305" s="23" t="s">
        <v>123</v>
      </c>
    </row>
    <row r="306" spans="1:11" x14ac:dyDescent="0.25">
      <c r="A306" s="33" t="s">
        <v>131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K306" s="23" t="s">
        <v>124</v>
      </c>
    </row>
    <row r="307" spans="1:11" x14ac:dyDescent="0.25">
      <c r="A307" s="33" t="s">
        <v>125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K307" s="23" t="s">
        <v>125</v>
      </c>
    </row>
    <row r="308" spans="1:11" ht="13.8" thickBot="1" x14ac:dyDescent="0.3">
      <c r="A308" s="41" t="s">
        <v>113</v>
      </c>
      <c r="C308" s="42">
        <v>0</v>
      </c>
      <c r="D308" s="42">
        <v>0</v>
      </c>
      <c r="E308" s="42">
        <v>0</v>
      </c>
      <c r="F308" s="42">
        <v>0</v>
      </c>
      <c r="G308" s="42">
        <v>0</v>
      </c>
      <c r="H308" s="42">
        <v>0</v>
      </c>
      <c r="I308" s="42">
        <v>0</v>
      </c>
      <c r="J308" s="2"/>
      <c r="K308" s="43" t="s">
        <v>113</v>
      </c>
    </row>
    <row r="309" spans="1:11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K309" s="37">
        <v>2012</v>
      </c>
    </row>
    <row r="310" spans="1:11" x14ac:dyDescent="0.25">
      <c r="A310" s="33" t="s">
        <v>153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K310" s="23" t="s">
        <v>115</v>
      </c>
    </row>
    <row r="311" spans="1:11" x14ac:dyDescent="0.25">
      <c r="A311" s="33" t="s">
        <v>154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K311" s="23" t="s">
        <v>116</v>
      </c>
    </row>
    <row r="312" spans="1:11" x14ac:dyDescent="0.25">
      <c r="A312" s="33" t="s">
        <v>155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K312" s="23" t="s">
        <v>117</v>
      </c>
    </row>
    <row r="313" spans="1:11" x14ac:dyDescent="0.25">
      <c r="A313" s="33" t="s">
        <v>118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K313" s="23" t="s">
        <v>118</v>
      </c>
    </row>
    <row r="314" spans="1:11" x14ac:dyDescent="0.25">
      <c r="A314" s="33" t="s">
        <v>137</v>
      </c>
      <c r="C314" s="3">
        <v>0</v>
      </c>
      <c r="D314" s="3">
        <v>0</v>
      </c>
      <c r="E314" s="3">
        <v>0</v>
      </c>
      <c r="F314" s="3">
        <v>0</v>
      </c>
      <c r="G314" s="3">
        <v>0</v>
      </c>
      <c r="H314" s="16">
        <v>0</v>
      </c>
      <c r="I314" s="16">
        <v>0</v>
      </c>
      <c r="K314" s="23" t="s">
        <v>119</v>
      </c>
    </row>
    <row r="315" spans="1:11" x14ac:dyDescent="0.25">
      <c r="A315" s="33" t="s">
        <v>138</v>
      </c>
      <c r="C315" s="3">
        <v>0</v>
      </c>
      <c r="D315" s="3">
        <v>0</v>
      </c>
      <c r="E315" s="3">
        <v>0</v>
      </c>
      <c r="F315" s="3">
        <v>0</v>
      </c>
      <c r="G315" s="3">
        <v>0</v>
      </c>
      <c r="H315" s="16">
        <v>0</v>
      </c>
      <c r="I315" s="16">
        <v>0</v>
      </c>
      <c r="K315" s="23" t="s">
        <v>120</v>
      </c>
    </row>
    <row r="316" spans="1:11" x14ac:dyDescent="0.25">
      <c r="A316" s="33" t="s">
        <v>129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K316" s="23" t="s">
        <v>121</v>
      </c>
    </row>
    <row r="317" spans="1:11" x14ac:dyDescent="0.25">
      <c r="A317" s="33" t="s">
        <v>122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K317" s="23" t="s">
        <v>122</v>
      </c>
    </row>
    <row r="318" spans="1:11" x14ac:dyDescent="0.25">
      <c r="A318" s="33" t="s">
        <v>123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K318" s="23" t="s">
        <v>123</v>
      </c>
    </row>
    <row r="319" spans="1:11" x14ac:dyDescent="0.25">
      <c r="A319" s="33" t="s">
        <v>131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K319" s="23" t="s">
        <v>124</v>
      </c>
    </row>
    <row r="320" spans="1:11" x14ac:dyDescent="0.25">
      <c r="A320" s="33" t="s">
        <v>125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K320" s="23" t="s">
        <v>125</v>
      </c>
    </row>
    <row r="321" spans="1:11" ht="13.8" thickBot="1" x14ac:dyDescent="0.3">
      <c r="A321" s="41" t="s">
        <v>113</v>
      </c>
      <c r="C321" s="42">
        <v>0</v>
      </c>
      <c r="D321" s="42">
        <v>0</v>
      </c>
      <c r="E321" s="42">
        <v>0</v>
      </c>
      <c r="F321" s="42">
        <v>0</v>
      </c>
      <c r="G321" s="42">
        <v>0</v>
      </c>
      <c r="H321" s="42">
        <v>0</v>
      </c>
      <c r="I321" s="42">
        <v>0</v>
      </c>
      <c r="J321" s="2"/>
      <c r="K321" s="43" t="s">
        <v>113</v>
      </c>
    </row>
    <row r="322" spans="1:11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K322" s="37">
        <v>2013</v>
      </c>
    </row>
    <row r="323" spans="1:11" x14ac:dyDescent="0.25">
      <c r="A323" s="33" t="s">
        <v>153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K323" s="23" t="s">
        <v>115</v>
      </c>
    </row>
    <row r="324" spans="1:11" x14ac:dyDescent="0.25">
      <c r="A324" s="33" t="s">
        <v>154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K324" s="23" t="s">
        <v>116</v>
      </c>
    </row>
    <row r="325" spans="1:11" x14ac:dyDescent="0.25">
      <c r="A325" s="33" t="s">
        <v>155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K325" s="23" t="s">
        <v>117</v>
      </c>
    </row>
    <row r="326" spans="1:11" x14ac:dyDescent="0.25">
      <c r="A326" s="33" t="s">
        <v>118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K326" s="23" t="s">
        <v>118</v>
      </c>
    </row>
    <row r="327" spans="1:11" x14ac:dyDescent="0.25">
      <c r="A327" s="33" t="s">
        <v>137</v>
      </c>
      <c r="C327" s="3">
        <v>0</v>
      </c>
      <c r="D327" s="3">
        <v>0</v>
      </c>
      <c r="E327" s="3">
        <v>0</v>
      </c>
      <c r="F327" s="3">
        <v>0</v>
      </c>
      <c r="G327" s="3">
        <v>0</v>
      </c>
      <c r="H327" s="16">
        <v>0</v>
      </c>
      <c r="I327" s="16">
        <v>0</v>
      </c>
      <c r="K327" s="23" t="s">
        <v>119</v>
      </c>
    </row>
    <row r="328" spans="1:11" x14ac:dyDescent="0.25">
      <c r="A328" s="33" t="s">
        <v>138</v>
      </c>
      <c r="C328" s="3">
        <v>0</v>
      </c>
      <c r="D328" s="3">
        <v>0</v>
      </c>
      <c r="E328" s="3">
        <v>0</v>
      </c>
      <c r="F328" s="3">
        <v>0</v>
      </c>
      <c r="G328" s="3">
        <v>0</v>
      </c>
      <c r="H328" s="16">
        <v>0</v>
      </c>
      <c r="I328" s="16">
        <v>0</v>
      </c>
      <c r="K328" s="23" t="s">
        <v>120</v>
      </c>
    </row>
    <row r="329" spans="1:11" x14ac:dyDescent="0.25">
      <c r="A329" s="33" t="s">
        <v>129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K329" s="23" t="s">
        <v>121</v>
      </c>
    </row>
    <row r="330" spans="1:11" x14ac:dyDescent="0.25">
      <c r="A330" s="33" t="s">
        <v>122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K330" s="23" t="s">
        <v>122</v>
      </c>
    </row>
    <row r="331" spans="1:11" x14ac:dyDescent="0.25">
      <c r="A331" s="33" t="s">
        <v>123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K331" s="23" t="s">
        <v>123</v>
      </c>
    </row>
    <row r="332" spans="1:11" x14ac:dyDescent="0.25">
      <c r="A332" s="33" t="s">
        <v>131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K332" s="23" t="s">
        <v>124</v>
      </c>
    </row>
    <row r="333" spans="1:11" x14ac:dyDescent="0.25">
      <c r="A333" s="33" t="s">
        <v>125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K333" s="23" t="s">
        <v>125</v>
      </c>
    </row>
    <row r="334" spans="1:11" ht="13.8" thickBot="1" x14ac:dyDescent="0.3">
      <c r="A334" s="41" t="s">
        <v>113</v>
      </c>
      <c r="C334" s="42">
        <v>0</v>
      </c>
      <c r="D334" s="42">
        <v>0</v>
      </c>
      <c r="E334" s="42">
        <v>0</v>
      </c>
      <c r="F334" s="42">
        <v>0</v>
      </c>
      <c r="G334" s="42">
        <v>0</v>
      </c>
      <c r="H334" s="42">
        <v>0</v>
      </c>
      <c r="I334" s="42">
        <v>0</v>
      </c>
      <c r="J334" s="2"/>
      <c r="K334" s="43" t="s">
        <v>113</v>
      </c>
    </row>
    <row r="335" spans="1:11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K335" s="37">
        <f>'Olieforbrug, TJ'!M335</f>
        <v>2014</v>
      </c>
    </row>
    <row r="336" spans="1:11" x14ac:dyDescent="0.25">
      <c r="A336" s="33" t="s">
        <v>153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K336" s="23" t="s">
        <v>115</v>
      </c>
    </row>
    <row r="337" spans="1:11" x14ac:dyDescent="0.25">
      <c r="A337" s="33" t="s">
        <v>154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K337" s="23" t="s">
        <v>116</v>
      </c>
    </row>
    <row r="338" spans="1:11" x14ac:dyDescent="0.25">
      <c r="A338" s="33" t="s">
        <v>155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K338" s="23" t="s">
        <v>117</v>
      </c>
    </row>
    <row r="339" spans="1:11" x14ac:dyDescent="0.25">
      <c r="A339" s="33" t="s">
        <v>118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K339" s="23" t="s">
        <v>118</v>
      </c>
    </row>
    <row r="340" spans="1:11" x14ac:dyDescent="0.25">
      <c r="A340" s="33" t="s">
        <v>137</v>
      </c>
      <c r="C340" s="3">
        <v>0</v>
      </c>
      <c r="D340" s="3">
        <v>0</v>
      </c>
      <c r="E340" s="3">
        <v>0</v>
      </c>
      <c r="F340" s="3">
        <v>0</v>
      </c>
      <c r="G340" s="3">
        <v>0</v>
      </c>
      <c r="H340" s="16">
        <v>0</v>
      </c>
      <c r="I340" s="16">
        <v>0</v>
      </c>
      <c r="K340" s="23" t="s">
        <v>119</v>
      </c>
    </row>
    <row r="341" spans="1:11" x14ac:dyDescent="0.25">
      <c r="A341" s="33" t="s">
        <v>138</v>
      </c>
      <c r="C341" s="3">
        <v>0</v>
      </c>
      <c r="D341" s="3">
        <v>0</v>
      </c>
      <c r="E341" s="3">
        <v>0</v>
      </c>
      <c r="F341" s="3">
        <v>0</v>
      </c>
      <c r="G341" s="3">
        <v>0</v>
      </c>
      <c r="H341" s="16">
        <v>0</v>
      </c>
      <c r="I341" s="16">
        <v>0</v>
      </c>
      <c r="K341" s="23" t="s">
        <v>120</v>
      </c>
    </row>
    <row r="342" spans="1:11" x14ac:dyDescent="0.25">
      <c r="A342" s="33" t="s">
        <v>129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>
        <v>0</v>
      </c>
      <c r="K342" s="23" t="s">
        <v>121</v>
      </c>
    </row>
    <row r="343" spans="1:11" x14ac:dyDescent="0.25">
      <c r="A343" s="33" t="s">
        <v>122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>
        <v>0</v>
      </c>
      <c r="K343" s="23" t="s">
        <v>122</v>
      </c>
    </row>
    <row r="344" spans="1:11" x14ac:dyDescent="0.25">
      <c r="A344" s="33" t="s">
        <v>123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>
        <v>0</v>
      </c>
      <c r="K344" s="23" t="s">
        <v>123</v>
      </c>
    </row>
    <row r="345" spans="1:11" x14ac:dyDescent="0.25">
      <c r="A345" s="33" t="s">
        <v>131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>
        <v>0</v>
      </c>
      <c r="K345" s="23" t="s">
        <v>124</v>
      </c>
    </row>
    <row r="346" spans="1:11" x14ac:dyDescent="0.25">
      <c r="A346" s="33" t="s">
        <v>125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>
        <v>0</v>
      </c>
      <c r="K346" s="23" t="s">
        <v>125</v>
      </c>
    </row>
    <row r="347" spans="1:11" ht="13.8" thickBot="1" x14ac:dyDescent="0.3">
      <c r="A347" s="41" t="s">
        <v>113</v>
      </c>
      <c r="C347" s="42">
        <v>0</v>
      </c>
      <c r="D347" s="42">
        <v>0</v>
      </c>
      <c r="E347" s="42">
        <v>0</v>
      </c>
      <c r="F347" s="42">
        <v>0</v>
      </c>
      <c r="G347" s="42">
        <v>0</v>
      </c>
      <c r="H347" s="42">
        <v>0</v>
      </c>
      <c r="I347" s="42">
        <v>0</v>
      </c>
      <c r="J347" s="2"/>
      <c r="K347" s="43" t="s">
        <v>113</v>
      </c>
    </row>
    <row r="348" spans="1:11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K348" s="37">
        <f>'Olieforbrug, TJ'!M348</f>
        <v>2015</v>
      </c>
    </row>
    <row r="349" spans="1:11" x14ac:dyDescent="0.25">
      <c r="A349" s="33" t="str">
        <f>'Olieforbrug, TJ'!A349</f>
        <v>Januar</v>
      </c>
      <c r="C349" s="3">
        <v>0</v>
      </c>
      <c r="D349" s="3">
        <v>0</v>
      </c>
      <c r="E349" s="3">
        <v>0</v>
      </c>
      <c r="F349" s="3">
        <v>0</v>
      </c>
      <c r="G349" s="3">
        <f>I347-I349</f>
        <v>0</v>
      </c>
      <c r="H349" s="16">
        <v>0</v>
      </c>
      <c r="I349" s="16">
        <v>0</v>
      </c>
      <c r="K349" s="23" t="str">
        <f>'Olieforbrug, TJ'!M349</f>
        <v>January</v>
      </c>
    </row>
    <row r="350" spans="1:11" x14ac:dyDescent="0.25">
      <c r="A350" s="33" t="str">
        <f>'Olieforbrug, TJ'!A350</f>
        <v>Februar</v>
      </c>
      <c r="C350" s="3">
        <v>0</v>
      </c>
      <c r="D350" s="3">
        <v>0</v>
      </c>
      <c r="E350" s="3">
        <v>0</v>
      </c>
      <c r="F350" s="3">
        <v>0</v>
      </c>
      <c r="G350" s="3">
        <f t="shared" ref="G350:G355" si="56">I349-I350</f>
        <v>0</v>
      </c>
      <c r="H350" s="16">
        <v>0</v>
      </c>
      <c r="I350" s="16">
        <v>0</v>
      </c>
      <c r="K350" s="23" t="str">
        <f>'Olieforbrug, TJ'!M350</f>
        <v>February</v>
      </c>
    </row>
    <row r="351" spans="1:11" x14ac:dyDescent="0.25">
      <c r="A351" s="33" t="str">
        <f>'Olieforbrug, TJ'!A351</f>
        <v>Marts</v>
      </c>
      <c r="C351" s="3">
        <v>0</v>
      </c>
      <c r="D351" s="3">
        <v>0</v>
      </c>
      <c r="E351" s="3">
        <v>0</v>
      </c>
      <c r="F351" s="3">
        <v>0</v>
      </c>
      <c r="G351" s="3">
        <f t="shared" si="56"/>
        <v>0</v>
      </c>
      <c r="H351" s="16">
        <v>0</v>
      </c>
      <c r="I351" s="16">
        <v>0</v>
      </c>
      <c r="K351" s="23" t="str">
        <f>'Olieforbrug, TJ'!M351</f>
        <v>March</v>
      </c>
    </row>
    <row r="352" spans="1:11" x14ac:dyDescent="0.25">
      <c r="A352" s="33" t="str">
        <f>'Olieforbrug, TJ'!A352</f>
        <v>April</v>
      </c>
      <c r="C352" s="3">
        <v>0</v>
      </c>
      <c r="D352" s="3">
        <v>0</v>
      </c>
      <c r="E352" s="3">
        <v>0</v>
      </c>
      <c r="F352" s="3">
        <v>0</v>
      </c>
      <c r="G352" s="3">
        <f t="shared" si="56"/>
        <v>0</v>
      </c>
      <c r="H352" s="16">
        <v>0</v>
      </c>
      <c r="I352" s="16">
        <v>0</v>
      </c>
      <c r="K352" s="23" t="str">
        <f>'Olieforbrug, TJ'!M352</f>
        <v>April</v>
      </c>
    </row>
    <row r="353" spans="1:11" x14ac:dyDescent="0.25">
      <c r="A353" s="33" t="str">
        <f>'Olieforbrug, TJ'!A353</f>
        <v>Maj</v>
      </c>
      <c r="C353" s="3">
        <v>0</v>
      </c>
      <c r="D353" s="3">
        <v>0</v>
      </c>
      <c r="E353" s="3">
        <v>0</v>
      </c>
      <c r="F353" s="3">
        <v>0</v>
      </c>
      <c r="G353" s="3">
        <f t="shared" si="56"/>
        <v>0</v>
      </c>
      <c r="H353" s="16">
        <v>0</v>
      </c>
      <c r="I353" s="16">
        <v>0</v>
      </c>
      <c r="K353" s="23" t="str">
        <f>'Olieforbrug, TJ'!M353</f>
        <v>May</v>
      </c>
    </row>
    <row r="354" spans="1:11" x14ac:dyDescent="0.25">
      <c r="A354" s="33" t="str">
        <f>'Olieforbrug, TJ'!A354</f>
        <v>Juni</v>
      </c>
      <c r="C354" s="3">
        <v>0</v>
      </c>
      <c r="D354" s="3">
        <v>0</v>
      </c>
      <c r="E354" s="3">
        <v>0</v>
      </c>
      <c r="F354" s="3">
        <v>0</v>
      </c>
      <c r="G354" s="3">
        <f t="shared" si="56"/>
        <v>0</v>
      </c>
      <c r="H354" s="16">
        <v>0</v>
      </c>
      <c r="I354" s="16">
        <v>0</v>
      </c>
      <c r="K354" s="23" t="str">
        <f>'Olieforbrug, TJ'!M354</f>
        <v>June</v>
      </c>
    </row>
    <row r="355" spans="1:11" x14ac:dyDescent="0.25">
      <c r="A355" s="33" t="str">
        <f>'Olieforbrug, TJ'!A355</f>
        <v>Juli</v>
      </c>
      <c r="C355" s="3">
        <v>0</v>
      </c>
      <c r="D355" s="3">
        <v>0</v>
      </c>
      <c r="E355" s="3">
        <v>0</v>
      </c>
      <c r="F355" s="3">
        <v>0</v>
      </c>
      <c r="G355" s="3">
        <f t="shared" si="56"/>
        <v>0</v>
      </c>
      <c r="H355" s="16">
        <v>0</v>
      </c>
      <c r="I355" s="16">
        <v>0</v>
      </c>
      <c r="K355" s="23" t="str">
        <f>'Olieforbrug, TJ'!M355</f>
        <v>July</v>
      </c>
    </row>
    <row r="356" spans="1:11" x14ac:dyDescent="0.25">
      <c r="A356" s="33" t="str">
        <f>'Olieforbrug, TJ'!A356</f>
        <v>August</v>
      </c>
      <c r="C356" s="3">
        <v>0</v>
      </c>
      <c r="D356" s="3">
        <v>0</v>
      </c>
      <c r="E356" s="3">
        <v>0</v>
      </c>
      <c r="F356" s="3">
        <v>0</v>
      </c>
      <c r="G356" s="3">
        <f>I355-I356</f>
        <v>0</v>
      </c>
      <c r="H356" s="16">
        <v>0</v>
      </c>
      <c r="I356" s="16">
        <v>0</v>
      </c>
      <c r="K356" s="23" t="str">
        <f>'Olieforbrug, TJ'!M356</f>
        <v>August</v>
      </c>
    </row>
    <row r="357" spans="1:11" x14ac:dyDescent="0.25">
      <c r="A357" s="33" t="str">
        <f>'Olieforbrug, TJ'!A357</f>
        <v>September</v>
      </c>
      <c r="C357" s="3">
        <v>0</v>
      </c>
      <c r="D357" s="3">
        <v>0</v>
      </c>
      <c r="E357" s="3">
        <v>0</v>
      </c>
      <c r="F357" s="3">
        <v>0</v>
      </c>
      <c r="G357" s="3">
        <f>I356-I357</f>
        <v>0</v>
      </c>
      <c r="H357" s="16">
        <v>0</v>
      </c>
      <c r="I357" s="16">
        <v>0</v>
      </c>
      <c r="K357" s="23" t="str">
        <f>'Olieforbrug, TJ'!M357</f>
        <v>September</v>
      </c>
    </row>
    <row r="358" spans="1:11" x14ac:dyDescent="0.25">
      <c r="A358" s="33" t="str">
        <f>'Olieforbrug, TJ'!A358</f>
        <v>Oktober</v>
      </c>
      <c r="C358" s="3">
        <v>0</v>
      </c>
      <c r="D358" s="3">
        <v>0</v>
      </c>
      <c r="E358" s="3">
        <v>0</v>
      </c>
      <c r="F358" s="3">
        <v>0</v>
      </c>
      <c r="G358" s="3">
        <f>I357-I358</f>
        <v>0</v>
      </c>
      <c r="H358" s="16">
        <v>0</v>
      </c>
      <c r="I358" s="16">
        <v>0</v>
      </c>
      <c r="K358" s="23" t="str">
        <f>'Olieforbrug, TJ'!M358</f>
        <v>October</v>
      </c>
    </row>
    <row r="359" spans="1:11" x14ac:dyDescent="0.25">
      <c r="A359" s="33" t="str">
        <f>'Olieforbrug, TJ'!A359</f>
        <v>November</v>
      </c>
      <c r="C359" s="3">
        <v>0</v>
      </c>
      <c r="D359" s="3">
        <v>0</v>
      </c>
      <c r="E359" s="3">
        <v>0</v>
      </c>
      <c r="F359" s="3">
        <v>0</v>
      </c>
      <c r="G359" s="3">
        <f>I358-I359</f>
        <v>0</v>
      </c>
      <c r="H359" s="16">
        <v>0</v>
      </c>
      <c r="I359" s="16">
        <v>0</v>
      </c>
      <c r="K359" s="23" t="str">
        <f>'Olieforbrug, TJ'!M359</f>
        <v>November</v>
      </c>
    </row>
    <row r="360" spans="1:11" ht="13.8" thickBot="1" x14ac:dyDescent="0.3">
      <c r="A360" s="41" t="str">
        <f>'Olieforbrug, TJ'!A360</f>
        <v>December</v>
      </c>
      <c r="C360" s="42">
        <v>0</v>
      </c>
      <c r="D360" s="42">
        <v>0</v>
      </c>
      <c r="E360" s="42">
        <v>0</v>
      </c>
      <c r="F360" s="42">
        <v>0</v>
      </c>
      <c r="G360" s="42">
        <f>I359-I360</f>
        <v>0</v>
      </c>
      <c r="H360" s="42">
        <v>0</v>
      </c>
      <c r="I360" s="42">
        <v>0</v>
      </c>
      <c r="J360" s="2"/>
      <c r="K360" s="43" t="str">
        <f>'Olieforbrug, TJ'!M360</f>
        <v>December</v>
      </c>
    </row>
    <row r="361" spans="1:11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K361" s="37">
        <v>2016</v>
      </c>
    </row>
    <row r="362" spans="1:11" x14ac:dyDescent="0.25">
      <c r="A362" s="33" t="str">
        <f>'Olieforbrug, TJ'!A362</f>
        <v>Januar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K362" s="23" t="str">
        <f>'Olieforbrug, TJ'!M362</f>
        <v>January</v>
      </c>
    </row>
    <row r="363" spans="1:11" x14ac:dyDescent="0.25">
      <c r="A363" s="33" t="str">
        <f>'Olieforbrug, TJ'!A363</f>
        <v>Februar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K363" s="23" t="str">
        <f>'Olieforbrug, TJ'!M363</f>
        <v>February</v>
      </c>
    </row>
    <row r="364" spans="1:11" x14ac:dyDescent="0.25">
      <c r="A364" s="33" t="str">
        <f>'Olieforbrug, TJ'!A364</f>
        <v>Marts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K364" s="23" t="str">
        <f>'Olieforbrug, TJ'!M364</f>
        <v>March</v>
      </c>
    </row>
    <row r="365" spans="1:11" x14ac:dyDescent="0.25">
      <c r="A365" s="33" t="str">
        <f>'Olieforbrug, TJ'!A365</f>
        <v>April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K365" s="23" t="str">
        <f>'Olieforbrug, TJ'!M365</f>
        <v>April</v>
      </c>
    </row>
    <row r="366" spans="1:11" x14ac:dyDescent="0.25">
      <c r="A366" s="33" t="str">
        <f>'Olieforbrug, TJ'!A366</f>
        <v>Maj</v>
      </c>
      <c r="C366" s="3">
        <v>0</v>
      </c>
      <c r="D366" s="3">
        <v>0</v>
      </c>
      <c r="E366" s="3">
        <v>0</v>
      </c>
      <c r="F366" s="3">
        <v>0</v>
      </c>
      <c r="G366" s="3">
        <v>0</v>
      </c>
      <c r="H366" s="16">
        <v>0</v>
      </c>
      <c r="I366" s="16">
        <v>0</v>
      </c>
      <c r="K366" s="23" t="str">
        <f>'Olieforbrug, TJ'!M366</f>
        <v>May</v>
      </c>
    </row>
    <row r="367" spans="1:11" x14ac:dyDescent="0.25">
      <c r="A367" s="33" t="str">
        <f>'Olieforbrug, TJ'!A367</f>
        <v>Juni</v>
      </c>
      <c r="C367" s="3">
        <v>0</v>
      </c>
      <c r="D367" s="3">
        <v>0</v>
      </c>
      <c r="E367" s="3">
        <v>0</v>
      </c>
      <c r="F367" s="3">
        <v>0</v>
      </c>
      <c r="G367" s="3">
        <v>0</v>
      </c>
      <c r="H367" s="16">
        <v>0</v>
      </c>
      <c r="I367" s="16">
        <v>0</v>
      </c>
      <c r="K367" s="23" t="str">
        <f>'Olieforbrug, TJ'!M367</f>
        <v>June</v>
      </c>
    </row>
    <row r="368" spans="1:11" x14ac:dyDescent="0.25">
      <c r="A368" s="33" t="str">
        <f>'Olieforbrug, TJ'!A368</f>
        <v>Juli</v>
      </c>
      <c r="C368" s="3">
        <v>0</v>
      </c>
      <c r="D368" s="3">
        <v>0</v>
      </c>
      <c r="E368" s="3">
        <v>0</v>
      </c>
      <c r="F368" s="3">
        <v>0</v>
      </c>
      <c r="G368" s="3">
        <v>0</v>
      </c>
      <c r="H368" s="16">
        <v>0</v>
      </c>
      <c r="I368" s="16">
        <v>0</v>
      </c>
      <c r="K368" s="23" t="str">
        <f>'Olieforbrug, TJ'!M368</f>
        <v>July</v>
      </c>
    </row>
    <row r="369" spans="1:11" x14ac:dyDescent="0.25">
      <c r="A369" s="33" t="str">
        <f>'Olieforbrug, TJ'!A369</f>
        <v>August</v>
      </c>
      <c r="C369" s="3">
        <v>0</v>
      </c>
      <c r="D369" s="3">
        <v>0</v>
      </c>
      <c r="E369" s="3">
        <v>0</v>
      </c>
      <c r="F369" s="3">
        <v>0</v>
      </c>
      <c r="G369" s="3">
        <v>0</v>
      </c>
      <c r="H369" s="16">
        <v>0</v>
      </c>
      <c r="I369" s="16">
        <v>0</v>
      </c>
      <c r="K369" s="23" t="str">
        <f>'Olieforbrug, TJ'!M369</f>
        <v>August</v>
      </c>
    </row>
    <row r="370" spans="1:11" x14ac:dyDescent="0.25">
      <c r="A370" s="33" t="str">
        <f>'Olieforbrug, TJ'!A370</f>
        <v>September</v>
      </c>
      <c r="C370" s="3">
        <v>0</v>
      </c>
      <c r="D370" s="3">
        <v>0</v>
      </c>
      <c r="E370" s="3">
        <v>0</v>
      </c>
      <c r="F370" s="3">
        <v>0</v>
      </c>
      <c r="G370" s="3">
        <v>0</v>
      </c>
      <c r="H370" s="16">
        <v>0</v>
      </c>
      <c r="I370" s="16">
        <v>0</v>
      </c>
      <c r="K370" s="23" t="str">
        <f>'Olieforbrug, TJ'!M370</f>
        <v>September</v>
      </c>
    </row>
    <row r="371" spans="1:11" x14ac:dyDescent="0.25">
      <c r="A371" s="33" t="str">
        <f>'Olieforbrug, TJ'!A371</f>
        <v>Oktober</v>
      </c>
      <c r="C371" s="3">
        <v>0</v>
      </c>
      <c r="D371" s="3">
        <v>0</v>
      </c>
      <c r="E371" s="3">
        <v>0</v>
      </c>
      <c r="F371" s="3">
        <v>0</v>
      </c>
      <c r="G371" s="3">
        <v>0</v>
      </c>
      <c r="H371" s="16">
        <v>0</v>
      </c>
      <c r="I371" s="16">
        <v>0</v>
      </c>
      <c r="K371" s="23" t="str">
        <f>'Olieforbrug, TJ'!M371</f>
        <v>October</v>
      </c>
    </row>
    <row r="372" spans="1:11" x14ac:dyDescent="0.25">
      <c r="A372" s="33" t="str">
        <f>'Olieforbrug, TJ'!A372</f>
        <v>November</v>
      </c>
      <c r="C372" s="3">
        <v>0</v>
      </c>
      <c r="D372" s="3">
        <v>0</v>
      </c>
      <c r="E372" s="3">
        <v>0</v>
      </c>
      <c r="F372" s="3">
        <v>0</v>
      </c>
      <c r="G372" s="3">
        <v>0</v>
      </c>
      <c r="H372" s="16">
        <v>0</v>
      </c>
      <c r="I372" s="16">
        <v>0</v>
      </c>
      <c r="K372" s="23" t="str">
        <f>'Olieforbrug, TJ'!M372</f>
        <v>November</v>
      </c>
    </row>
    <row r="373" spans="1:11" ht="13.8" thickBot="1" x14ac:dyDescent="0.3">
      <c r="A373" s="41" t="str">
        <f>'Olieforbrug, TJ'!A373</f>
        <v>December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0</v>
      </c>
      <c r="I373" s="42">
        <v>0</v>
      </c>
      <c r="J373" s="2"/>
      <c r="K373" s="43" t="str">
        <f>'Olieforbrug, TJ'!M373</f>
        <v>December</v>
      </c>
    </row>
    <row r="374" spans="1:11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K374" s="37">
        <v>2017</v>
      </c>
    </row>
    <row r="375" spans="1:11" x14ac:dyDescent="0.25">
      <c r="A375" s="23" t="str">
        <f>'Olieforbrug, TJ'!A375</f>
        <v>Januar</v>
      </c>
      <c r="C375" s="16">
        <v>0</v>
      </c>
      <c r="D375" s="16">
        <v>0</v>
      </c>
      <c r="E375" s="16">
        <v>0</v>
      </c>
      <c r="F375" s="16">
        <v>0</v>
      </c>
      <c r="G375" s="16">
        <f>I373-I375</f>
        <v>0</v>
      </c>
      <c r="H375" s="16">
        <v>0</v>
      </c>
      <c r="I375" s="16">
        <v>0</v>
      </c>
      <c r="K375" s="23" t="str">
        <f>'Olieforbrug, TJ'!M375</f>
        <v>January</v>
      </c>
    </row>
    <row r="376" spans="1:11" x14ac:dyDescent="0.25">
      <c r="A376" s="23" t="str">
        <f>'Olieforbrug, TJ'!A376</f>
        <v>Februar</v>
      </c>
      <c r="C376" s="16">
        <v>0</v>
      </c>
      <c r="D376" s="16">
        <v>0</v>
      </c>
      <c r="E376" s="16">
        <v>0</v>
      </c>
      <c r="F376" s="16">
        <v>0</v>
      </c>
      <c r="G376" s="16">
        <f t="shared" ref="G376:G381" si="57">I375-I376</f>
        <v>0</v>
      </c>
      <c r="H376" s="16">
        <v>0</v>
      </c>
      <c r="I376" s="16">
        <v>0</v>
      </c>
      <c r="K376" s="23" t="str">
        <f>'Olieforbrug, TJ'!M376</f>
        <v>February</v>
      </c>
    </row>
    <row r="377" spans="1:11" x14ac:dyDescent="0.25">
      <c r="A377" s="23" t="str">
        <f>'Olieforbrug, TJ'!A377</f>
        <v>Marts</v>
      </c>
      <c r="C377" s="16">
        <v>0</v>
      </c>
      <c r="D377" s="16">
        <v>0</v>
      </c>
      <c r="E377" s="16">
        <v>0</v>
      </c>
      <c r="F377" s="16">
        <v>0</v>
      </c>
      <c r="G377" s="16">
        <f t="shared" si="57"/>
        <v>0</v>
      </c>
      <c r="H377" s="16">
        <v>0</v>
      </c>
      <c r="I377" s="16">
        <v>0</v>
      </c>
      <c r="K377" s="23" t="str">
        <f>'Olieforbrug, TJ'!M377</f>
        <v>March</v>
      </c>
    </row>
    <row r="378" spans="1:11" x14ac:dyDescent="0.25">
      <c r="A378" s="23" t="str">
        <f>'Olieforbrug, TJ'!A378</f>
        <v>April</v>
      </c>
      <c r="C378" s="16">
        <v>0</v>
      </c>
      <c r="D378" s="16">
        <v>0</v>
      </c>
      <c r="E378" s="16">
        <v>0</v>
      </c>
      <c r="F378" s="16">
        <v>0</v>
      </c>
      <c r="G378" s="16">
        <f t="shared" si="57"/>
        <v>0</v>
      </c>
      <c r="H378" s="16">
        <v>0</v>
      </c>
      <c r="I378" s="16">
        <v>0</v>
      </c>
      <c r="K378" s="23" t="str">
        <f>'Olieforbrug, TJ'!M378</f>
        <v>April</v>
      </c>
    </row>
    <row r="379" spans="1:11" x14ac:dyDescent="0.25">
      <c r="A379" s="23" t="str">
        <f>'Olieforbrug, TJ'!A379</f>
        <v>Maj</v>
      </c>
      <c r="C379" s="16">
        <v>0</v>
      </c>
      <c r="D379" s="16">
        <v>0</v>
      </c>
      <c r="E379" s="16">
        <v>0</v>
      </c>
      <c r="F379" s="16">
        <v>0</v>
      </c>
      <c r="G379" s="16">
        <f t="shared" si="57"/>
        <v>0</v>
      </c>
      <c r="H379" s="16">
        <v>0</v>
      </c>
      <c r="I379" s="16">
        <v>0</v>
      </c>
      <c r="K379" s="23" t="str">
        <f>'Olieforbrug, TJ'!M379</f>
        <v>May</v>
      </c>
    </row>
    <row r="380" spans="1:11" x14ac:dyDescent="0.25">
      <c r="A380" s="23" t="str">
        <f>'Olieforbrug, TJ'!A380</f>
        <v>Juni</v>
      </c>
      <c r="C380" s="16">
        <v>0</v>
      </c>
      <c r="D380" s="16">
        <v>0</v>
      </c>
      <c r="E380" s="16">
        <v>0</v>
      </c>
      <c r="F380" s="16">
        <v>0</v>
      </c>
      <c r="G380" s="16">
        <f t="shared" si="57"/>
        <v>0</v>
      </c>
      <c r="H380" s="16">
        <v>0</v>
      </c>
      <c r="I380" s="16">
        <v>0</v>
      </c>
      <c r="K380" s="23" t="str">
        <f>'Olieforbrug, TJ'!M380</f>
        <v>June</v>
      </c>
    </row>
    <row r="381" spans="1:11" x14ac:dyDescent="0.25">
      <c r="A381" s="23" t="str">
        <f>'Olieforbrug, TJ'!A381</f>
        <v>Juli</v>
      </c>
      <c r="C381" s="16">
        <v>0</v>
      </c>
      <c r="D381" s="16">
        <v>0</v>
      </c>
      <c r="E381" s="16">
        <v>0</v>
      </c>
      <c r="F381" s="16">
        <v>0</v>
      </c>
      <c r="G381" s="16">
        <f t="shared" si="57"/>
        <v>0</v>
      </c>
      <c r="H381" s="16">
        <v>0</v>
      </c>
      <c r="I381" s="16">
        <v>0</v>
      </c>
      <c r="K381" s="23" t="str">
        <f>'Olieforbrug, TJ'!M381</f>
        <v>July</v>
      </c>
    </row>
    <row r="382" spans="1:11" x14ac:dyDescent="0.25">
      <c r="A382" s="23" t="str">
        <f>'Olieforbrug, TJ'!A382</f>
        <v>August</v>
      </c>
      <c r="C382" s="16">
        <v>0</v>
      </c>
      <c r="D382" s="16">
        <v>0</v>
      </c>
      <c r="E382" s="16">
        <v>0</v>
      </c>
      <c r="F382" s="16">
        <v>0</v>
      </c>
      <c r="G382" s="16">
        <f>I381-I382</f>
        <v>0</v>
      </c>
      <c r="H382" s="16">
        <v>0</v>
      </c>
      <c r="I382" s="16">
        <v>0</v>
      </c>
      <c r="K382" s="23" t="str">
        <f>'Olieforbrug, TJ'!M382</f>
        <v>August</v>
      </c>
    </row>
    <row r="383" spans="1:11" x14ac:dyDescent="0.25">
      <c r="A383" s="23" t="str">
        <f>'Olieforbrug, TJ'!A383</f>
        <v>September</v>
      </c>
      <c r="C383" s="16">
        <v>0</v>
      </c>
      <c r="D383" s="16">
        <v>0</v>
      </c>
      <c r="E383" s="16">
        <v>0</v>
      </c>
      <c r="F383" s="16">
        <v>0</v>
      </c>
      <c r="G383" s="16">
        <f>I382-I383</f>
        <v>0</v>
      </c>
      <c r="H383" s="16">
        <v>0</v>
      </c>
      <c r="I383" s="16">
        <v>0</v>
      </c>
      <c r="K383" s="23" t="str">
        <f>'Olieforbrug, TJ'!M383</f>
        <v>September</v>
      </c>
    </row>
    <row r="384" spans="1:11" x14ac:dyDescent="0.25">
      <c r="A384" s="23" t="str">
        <f>'Olieforbrug, TJ'!A384</f>
        <v>Oktober</v>
      </c>
      <c r="C384" s="16">
        <v>0</v>
      </c>
      <c r="D384" s="16">
        <v>0</v>
      </c>
      <c r="E384" s="16">
        <v>0</v>
      </c>
      <c r="F384" s="16">
        <v>0</v>
      </c>
      <c r="G384" s="16">
        <f>I383-I384</f>
        <v>0</v>
      </c>
      <c r="H384" s="16">
        <v>0</v>
      </c>
      <c r="I384" s="16">
        <v>0</v>
      </c>
      <c r="K384" s="23" t="str">
        <f>'Olieforbrug, TJ'!M384</f>
        <v>October</v>
      </c>
    </row>
    <row r="385" spans="1:11" x14ac:dyDescent="0.25">
      <c r="A385" s="23" t="str">
        <f>'Olieforbrug, TJ'!A385</f>
        <v>November</v>
      </c>
      <c r="C385" s="16">
        <v>0</v>
      </c>
      <c r="D385" s="16">
        <v>0</v>
      </c>
      <c r="E385" s="16">
        <v>0</v>
      </c>
      <c r="F385" s="16">
        <v>0</v>
      </c>
      <c r="G385" s="16">
        <f>I384-I385</f>
        <v>0</v>
      </c>
      <c r="H385" s="16">
        <v>0</v>
      </c>
      <c r="I385" s="16">
        <v>0</v>
      </c>
      <c r="K385" s="23" t="str">
        <f>'Olieforbrug, TJ'!M385</f>
        <v>November</v>
      </c>
    </row>
    <row r="386" spans="1:11" ht="13.8" thickBot="1" x14ac:dyDescent="0.3">
      <c r="A386" s="41" t="str">
        <f>'Olieforbrug, TJ'!A386</f>
        <v>December</v>
      </c>
      <c r="C386" s="42">
        <v>0</v>
      </c>
      <c r="D386" s="42">
        <v>0</v>
      </c>
      <c r="E386" s="42">
        <v>0</v>
      </c>
      <c r="F386" s="42">
        <v>0</v>
      </c>
      <c r="G386" s="42">
        <f>I385-I386</f>
        <v>0</v>
      </c>
      <c r="H386" s="42">
        <v>0</v>
      </c>
      <c r="I386" s="42">
        <v>0</v>
      </c>
      <c r="J386" s="2"/>
      <c r="K386" s="43" t="str">
        <f>'Olieforbrug, TJ'!M386</f>
        <v>December</v>
      </c>
    </row>
    <row r="387" spans="1:11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K387" s="37">
        <v>2018</v>
      </c>
    </row>
    <row r="388" spans="1:11" x14ac:dyDescent="0.25">
      <c r="A388" s="23" t="str">
        <f>'Olieforbrug, TJ'!A388</f>
        <v>Januar</v>
      </c>
      <c r="C388" s="16">
        <v>0</v>
      </c>
      <c r="D388" s="16">
        <v>0</v>
      </c>
      <c r="E388" s="16">
        <v>0</v>
      </c>
      <c r="F388" s="16">
        <v>0</v>
      </c>
      <c r="G388" s="16">
        <f>I386-I388</f>
        <v>0</v>
      </c>
      <c r="H388" s="16">
        <v>0</v>
      </c>
      <c r="I388" s="16">
        <v>0</v>
      </c>
      <c r="K388" s="23" t="str">
        <f>'Olieforbrug, TJ'!M388</f>
        <v>January</v>
      </c>
    </row>
    <row r="389" spans="1:11" x14ac:dyDescent="0.25">
      <c r="A389" s="23" t="str">
        <f>'Olieforbrug, TJ'!A389</f>
        <v>Februar</v>
      </c>
      <c r="C389" s="16">
        <v>0</v>
      </c>
      <c r="D389" s="16">
        <v>0</v>
      </c>
      <c r="E389" s="16">
        <v>0</v>
      </c>
      <c r="F389" s="16">
        <v>0</v>
      </c>
      <c r="G389" s="16">
        <f>I388-I389</f>
        <v>0</v>
      </c>
      <c r="H389" s="16">
        <v>0</v>
      </c>
      <c r="I389" s="16">
        <v>0</v>
      </c>
      <c r="K389" s="23" t="str">
        <f>'Olieforbrug, TJ'!M389</f>
        <v>February</v>
      </c>
    </row>
    <row r="390" spans="1:11" x14ac:dyDescent="0.25">
      <c r="A390" s="23" t="str">
        <f>'Olieforbrug, TJ'!A390</f>
        <v>Marts</v>
      </c>
      <c r="C390" s="16">
        <v>0</v>
      </c>
      <c r="D390" s="16">
        <v>0</v>
      </c>
      <c r="E390" s="16">
        <v>0</v>
      </c>
      <c r="F390" s="16">
        <v>0</v>
      </c>
      <c r="G390" s="16">
        <f t="shared" ref="G390:G399" si="58">I388-I390</f>
        <v>0</v>
      </c>
      <c r="H390" s="16">
        <v>0</v>
      </c>
      <c r="I390" s="16">
        <v>0</v>
      </c>
      <c r="K390" s="23" t="str">
        <f>'Olieforbrug, TJ'!M390</f>
        <v>March</v>
      </c>
    </row>
    <row r="391" spans="1:11" x14ac:dyDescent="0.25">
      <c r="A391" s="23" t="str">
        <f>'Olieforbrug, TJ'!A391</f>
        <v>April</v>
      </c>
      <c r="C391" s="16">
        <v>0</v>
      </c>
      <c r="D391" s="16">
        <v>0</v>
      </c>
      <c r="E391" s="16">
        <v>0</v>
      </c>
      <c r="F391" s="16">
        <v>0</v>
      </c>
      <c r="G391" s="16">
        <f t="shared" si="58"/>
        <v>0</v>
      </c>
      <c r="H391" s="16">
        <v>0</v>
      </c>
      <c r="I391" s="16">
        <v>0</v>
      </c>
      <c r="K391" s="23" t="str">
        <f>'Olieforbrug, TJ'!M391</f>
        <v>April</v>
      </c>
    </row>
    <row r="392" spans="1:11" x14ac:dyDescent="0.25">
      <c r="A392" s="23" t="str">
        <f>'Olieforbrug, TJ'!A392</f>
        <v>Maj</v>
      </c>
      <c r="C392" s="16">
        <v>0</v>
      </c>
      <c r="D392" s="16">
        <v>0</v>
      </c>
      <c r="E392" s="16">
        <v>0</v>
      </c>
      <c r="F392" s="16">
        <v>0</v>
      </c>
      <c r="G392" s="16">
        <f t="shared" si="58"/>
        <v>0</v>
      </c>
      <c r="H392" s="16">
        <v>0</v>
      </c>
      <c r="I392" s="16">
        <v>0</v>
      </c>
      <c r="K392" s="23" t="str">
        <f>'Olieforbrug, TJ'!M392</f>
        <v>May</v>
      </c>
    </row>
    <row r="393" spans="1:11" x14ac:dyDescent="0.25">
      <c r="A393" s="23" t="str">
        <f>'Olieforbrug, TJ'!A393</f>
        <v>Juni</v>
      </c>
      <c r="C393" s="16">
        <v>0</v>
      </c>
      <c r="D393" s="16">
        <v>0</v>
      </c>
      <c r="E393" s="16">
        <v>0</v>
      </c>
      <c r="F393" s="16">
        <v>0</v>
      </c>
      <c r="G393" s="16">
        <f t="shared" si="58"/>
        <v>0</v>
      </c>
      <c r="H393" s="16">
        <v>0</v>
      </c>
      <c r="I393" s="16">
        <v>0</v>
      </c>
      <c r="K393" s="23" t="str">
        <f>'Olieforbrug, TJ'!M393</f>
        <v>June</v>
      </c>
    </row>
    <row r="394" spans="1:11" x14ac:dyDescent="0.25">
      <c r="A394" s="23" t="str">
        <f>'Olieforbrug, TJ'!A394</f>
        <v>Juli</v>
      </c>
      <c r="C394" s="16">
        <v>0</v>
      </c>
      <c r="D394" s="16">
        <v>0</v>
      </c>
      <c r="E394" s="16">
        <v>0</v>
      </c>
      <c r="F394" s="16">
        <v>0</v>
      </c>
      <c r="G394" s="16">
        <f t="shared" si="58"/>
        <v>0</v>
      </c>
      <c r="H394" s="16">
        <v>0</v>
      </c>
      <c r="I394" s="16">
        <v>0</v>
      </c>
      <c r="K394" s="23" t="str">
        <f>'Olieforbrug, TJ'!M394</f>
        <v>July</v>
      </c>
    </row>
    <row r="395" spans="1:11" x14ac:dyDescent="0.25">
      <c r="A395" s="23" t="str">
        <f>'Olieforbrug, TJ'!A395</f>
        <v>August</v>
      </c>
      <c r="C395" s="16">
        <v>0</v>
      </c>
      <c r="D395" s="16">
        <v>0</v>
      </c>
      <c r="E395" s="16">
        <v>0</v>
      </c>
      <c r="F395" s="16">
        <v>0</v>
      </c>
      <c r="G395" s="16">
        <f t="shared" si="58"/>
        <v>0</v>
      </c>
      <c r="H395" s="16">
        <v>0</v>
      </c>
      <c r="I395" s="16">
        <v>0</v>
      </c>
      <c r="K395" s="23" t="str">
        <f>'Olieforbrug, TJ'!M395</f>
        <v>August</v>
      </c>
    </row>
    <row r="396" spans="1:11" x14ac:dyDescent="0.25">
      <c r="A396" s="23" t="str">
        <f>'Olieforbrug, TJ'!A396</f>
        <v>September</v>
      </c>
      <c r="C396" s="16">
        <v>0</v>
      </c>
      <c r="D396" s="16">
        <v>0</v>
      </c>
      <c r="E396" s="16">
        <v>0</v>
      </c>
      <c r="F396" s="16">
        <v>0</v>
      </c>
      <c r="G396" s="16">
        <f t="shared" si="58"/>
        <v>0</v>
      </c>
      <c r="H396" s="16">
        <v>0</v>
      </c>
      <c r="I396" s="16">
        <v>0</v>
      </c>
      <c r="K396" s="23" t="str">
        <f>'Olieforbrug, TJ'!M396</f>
        <v>September</v>
      </c>
    </row>
    <row r="397" spans="1:11" x14ac:dyDescent="0.25">
      <c r="A397" s="23" t="str">
        <f>'Olieforbrug, TJ'!A397</f>
        <v>Oktober</v>
      </c>
      <c r="C397" s="16">
        <v>0</v>
      </c>
      <c r="D397" s="16">
        <v>0</v>
      </c>
      <c r="E397" s="16">
        <v>0</v>
      </c>
      <c r="F397" s="16">
        <v>0</v>
      </c>
      <c r="G397" s="16">
        <f t="shared" si="58"/>
        <v>0</v>
      </c>
      <c r="H397" s="16">
        <v>0</v>
      </c>
      <c r="I397" s="16">
        <v>0</v>
      </c>
      <c r="K397" s="23" t="str">
        <f>'Olieforbrug, TJ'!M397</f>
        <v>October</v>
      </c>
    </row>
    <row r="398" spans="1:11" x14ac:dyDescent="0.25">
      <c r="A398" s="23" t="str">
        <f>'Olieforbrug, TJ'!A398</f>
        <v>November</v>
      </c>
      <c r="C398" s="16">
        <v>0</v>
      </c>
      <c r="D398" s="16">
        <v>0</v>
      </c>
      <c r="E398" s="16">
        <v>0</v>
      </c>
      <c r="F398" s="16">
        <v>0</v>
      </c>
      <c r="G398" s="16">
        <f t="shared" si="58"/>
        <v>0</v>
      </c>
      <c r="H398" s="16">
        <v>0</v>
      </c>
      <c r="I398" s="16">
        <v>0</v>
      </c>
      <c r="K398" s="23" t="str">
        <f>'Olieforbrug, TJ'!M398</f>
        <v>November</v>
      </c>
    </row>
    <row r="399" spans="1:11" ht="13.8" thickBot="1" x14ac:dyDescent="0.3">
      <c r="A399" s="41" t="str">
        <f>'Olieforbrug, TJ'!A399</f>
        <v>December</v>
      </c>
      <c r="C399" s="42">
        <v>0</v>
      </c>
      <c r="D399" s="42">
        <v>0</v>
      </c>
      <c r="E399" s="42">
        <v>0</v>
      </c>
      <c r="F399" s="42">
        <v>0</v>
      </c>
      <c r="G399" s="42">
        <f t="shared" si="58"/>
        <v>0</v>
      </c>
      <c r="H399" s="42">
        <v>0</v>
      </c>
      <c r="I399" s="42">
        <v>0</v>
      </c>
      <c r="J399" s="2"/>
      <c r="K399" s="43" t="str">
        <f>'Olieforbrug, TJ'!M399</f>
        <v>December</v>
      </c>
    </row>
    <row r="400" spans="1:11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K400" s="37">
        <v>2019</v>
      </c>
    </row>
    <row r="401" spans="1:11" x14ac:dyDescent="0.25">
      <c r="A401" s="23" t="str">
        <f>'Olieforbrug, TJ'!A401</f>
        <v>Januar</v>
      </c>
      <c r="C401" s="16">
        <v>0</v>
      </c>
      <c r="D401" s="16">
        <v>0</v>
      </c>
      <c r="E401" s="16">
        <v>0</v>
      </c>
      <c r="F401" s="16">
        <v>0</v>
      </c>
      <c r="G401" s="16">
        <f>I399-I401</f>
        <v>0</v>
      </c>
      <c r="H401" s="16">
        <v>0</v>
      </c>
      <c r="I401" s="16">
        <v>0</v>
      </c>
      <c r="K401" s="23" t="str">
        <f>'Olieforbrug, TJ'!M401</f>
        <v>January</v>
      </c>
    </row>
    <row r="402" spans="1:11" x14ac:dyDescent="0.25">
      <c r="A402" s="23" t="str">
        <f>'Olieforbrug, TJ'!A402</f>
        <v>Februar</v>
      </c>
      <c r="C402" s="16">
        <v>0</v>
      </c>
      <c r="D402" s="16">
        <v>0</v>
      </c>
      <c r="E402" s="16">
        <v>0</v>
      </c>
      <c r="F402" s="16">
        <v>0</v>
      </c>
      <c r="G402" s="16">
        <f t="shared" ref="G402:G412" si="59">I401-I402</f>
        <v>0</v>
      </c>
      <c r="H402" s="16">
        <v>0</v>
      </c>
      <c r="I402" s="16">
        <v>0</v>
      </c>
      <c r="K402" s="23" t="str">
        <f>'Olieforbrug, TJ'!M402</f>
        <v>February</v>
      </c>
    </row>
    <row r="403" spans="1:11" x14ac:dyDescent="0.25">
      <c r="A403" s="23" t="str">
        <f>'Olieforbrug, TJ'!A403</f>
        <v>Marts</v>
      </c>
      <c r="C403" s="16">
        <v>0</v>
      </c>
      <c r="D403" s="16">
        <v>0</v>
      </c>
      <c r="E403" s="16">
        <v>0</v>
      </c>
      <c r="F403" s="16">
        <v>0</v>
      </c>
      <c r="G403" s="16">
        <f t="shared" si="59"/>
        <v>0</v>
      </c>
      <c r="H403" s="16">
        <v>0</v>
      </c>
      <c r="I403" s="16">
        <v>0</v>
      </c>
      <c r="K403" s="23" t="str">
        <f>'Olieforbrug, TJ'!M403</f>
        <v>March</v>
      </c>
    </row>
    <row r="404" spans="1:11" x14ac:dyDescent="0.25">
      <c r="A404" s="23" t="str">
        <f>'Olieforbrug, TJ'!A404</f>
        <v>April</v>
      </c>
      <c r="C404" s="16">
        <v>0</v>
      </c>
      <c r="D404" s="16">
        <v>0</v>
      </c>
      <c r="E404" s="16">
        <v>0</v>
      </c>
      <c r="F404" s="16">
        <v>0</v>
      </c>
      <c r="G404" s="16">
        <f t="shared" si="59"/>
        <v>0</v>
      </c>
      <c r="H404" s="16">
        <v>0</v>
      </c>
      <c r="I404" s="16">
        <v>0</v>
      </c>
      <c r="K404" s="23" t="str">
        <f>'Olieforbrug, TJ'!M404</f>
        <v>April</v>
      </c>
    </row>
    <row r="405" spans="1:11" x14ac:dyDescent="0.25">
      <c r="A405" s="23" t="str">
        <f>'Olieforbrug, TJ'!A405</f>
        <v>Maj</v>
      </c>
      <c r="C405" s="16">
        <v>0</v>
      </c>
      <c r="D405" s="16">
        <v>0</v>
      </c>
      <c r="E405" s="16">
        <v>0</v>
      </c>
      <c r="F405" s="16">
        <v>0</v>
      </c>
      <c r="G405" s="16">
        <f t="shared" si="59"/>
        <v>0</v>
      </c>
      <c r="H405" s="16">
        <v>0</v>
      </c>
      <c r="I405" s="16">
        <v>0</v>
      </c>
      <c r="K405" s="23" t="str">
        <f>'Olieforbrug, TJ'!M405</f>
        <v>May</v>
      </c>
    </row>
    <row r="406" spans="1:11" x14ac:dyDescent="0.25">
      <c r="A406" s="23" t="str">
        <f>'Olieforbrug, TJ'!A406</f>
        <v>Juni</v>
      </c>
      <c r="C406" s="16">
        <v>0</v>
      </c>
      <c r="D406" s="16">
        <v>0</v>
      </c>
      <c r="E406" s="16">
        <v>0</v>
      </c>
      <c r="F406" s="16">
        <v>0</v>
      </c>
      <c r="G406" s="16">
        <f t="shared" si="59"/>
        <v>0</v>
      </c>
      <c r="H406" s="16">
        <v>0</v>
      </c>
      <c r="I406" s="16">
        <v>0</v>
      </c>
      <c r="K406" s="23" t="str">
        <f>'Olieforbrug, TJ'!M406</f>
        <v>June</v>
      </c>
    </row>
    <row r="407" spans="1:11" x14ac:dyDescent="0.25">
      <c r="A407" s="23" t="str">
        <f>'Olieforbrug, TJ'!A407</f>
        <v>Juli</v>
      </c>
      <c r="C407" s="16">
        <v>0</v>
      </c>
      <c r="D407" s="16">
        <v>0</v>
      </c>
      <c r="E407" s="16">
        <v>0</v>
      </c>
      <c r="F407" s="16">
        <v>0</v>
      </c>
      <c r="G407" s="16">
        <f t="shared" si="59"/>
        <v>0</v>
      </c>
      <c r="H407" s="16">
        <v>0</v>
      </c>
      <c r="I407" s="16">
        <v>0</v>
      </c>
      <c r="K407" s="23" t="str">
        <f>'Olieforbrug, TJ'!M407</f>
        <v>July</v>
      </c>
    </row>
    <row r="408" spans="1:11" x14ac:dyDescent="0.25">
      <c r="A408" s="23" t="str">
        <f>'Olieforbrug, TJ'!A408</f>
        <v>August</v>
      </c>
      <c r="C408" s="16">
        <v>0</v>
      </c>
      <c r="D408" s="16">
        <v>0</v>
      </c>
      <c r="E408" s="16">
        <v>0</v>
      </c>
      <c r="F408" s="16">
        <v>0</v>
      </c>
      <c r="G408" s="16">
        <f t="shared" si="59"/>
        <v>0</v>
      </c>
      <c r="H408" s="16">
        <v>0</v>
      </c>
      <c r="I408" s="16">
        <v>0</v>
      </c>
      <c r="K408" s="23" t="str">
        <f>'Olieforbrug, TJ'!M408</f>
        <v>August</v>
      </c>
    </row>
    <row r="409" spans="1:11" x14ac:dyDescent="0.25">
      <c r="A409" s="23" t="str">
        <f>'Olieforbrug, TJ'!A409</f>
        <v>September</v>
      </c>
      <c r="C409" s="16">
        <v>0</v>
      </c>
      <c r="D409" s="16">
        <v>0</v>
      </c>
      <c r="E409" s="16">
        <v>0</v>
      </c>
      <c r="F409" s="16">
        <v>0</v>
      </c>
      <c r="G409" s="16">
        <f t="shared" si="59"/>
        <v>0</v>
      </c>
      <c r="H409" s="16">
        <v>0</v>
      </c>
      <c r="I409" s="16">
        <v>0</v>
      </c>
      <c r="K409" s="23" t="str">
        <f>'Olieforbrug, TJ'!M409</f>
        <v>September</v>
      </c>
    </row>
    <row r="410" spans="1:11" x14ac:dyDescent="0.25">
      <c r="A410" s="23" t="str">
        <f>'Olieforbrug, TJ'!A410</f>
        <v>Oktober</v>
      </c>
      <c r="C410" s="16">
        <v>0</v>
      </c>
      <c r="D410" s="16">
        <v>0</v>
      </c>
      <c r="E410" s="16">
        <v>0</v>
      </c>
      <c r="F410" s="16">
        <v>0</v>
      </c>
      <c r="G410" s="16">
        <f t="shared" si="59"/>
        <v>0</v>
      </c>
      <c r="H410" s="16">
        <v>0</v>
      </c>
      <c r="I410" s="16">
        <v>0</v>
      </c>
      <c r="K410" s="23" t="str">
        <f>'Olieforbrug, TJ'!M410</f>
        <v>October</v>
      </c>
    </row>
    <row r="411" spans="1:11" x14ac:dyDescent="0.25">
      <c r="A411" s="23" t="str">
        <f>'Olieforbrug, TJ'!A411</f>
        <v>November</v>
      </c>
      <c r="C411" s="16">
        <v>0</v>
      </c>
      <c r="D411" s="16">
        <v>0</v>
      </c>
      <c r="E411" s="16">
        <v>0</v>
      </c>
      <c r="F411" s="16">
        <v>0</v>
      </c>
      <c r="G411" s="16">
        <f t="shared" si="59"/>
        <v>0</v>
      </c>
      <c r="H411" s="16">
        <v>0</v>
      </c>
      <c r="I411" s="16">
        <v>0</v>
      </c>
      <c r="K411" s="23" t="str">
        <f>'Olieforbrug, TJ'!M411</f>
        <v>November</v>
      </c>
    </row>
    <row r="412" spans="1:11" ht="13.8" thickBot="1" x14ac:dyDescent="0.3">
      <c r="A412" s="41" t="str">
        <f>'Olieforbrug, TJ'!A412</f>
        <v>December</v>
      </c>
      <c r="C412" s="42">
        <v>0</v>
      </c>
      <c r="D412" s="42">
        <v>0</v>
      </c>
      <c r="E412" s="42">
        <v>0</v>
      </c>
      <c r="F412" s="42">
        <v>0</v>
      </c>
      <c r="G412" s="42">
        <f t="shared" si="59"/>
        <v>0</v>
      </c>
      <c r="H412" s="42">
        <v>0</v>
      </c>
      <c r="I412" s="42">
        <v>0</v>
      </c>
      <c r="J412" s="2"/>
      <c r="K412" s="43" t="str">
        <f>'Olieforbrug, TJ'!M412</f>
        <v>December</v>
      </c>
    </row>
    <row r="413" spans="1:11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K413" s="37">
        <v>2020</v>
      </c>
    </row>
    <row r="414" spans="1:11" x14ac:dyDescent="0.25">
      <c r="A414" s="23" t="str">
        <f>'Olieforbrug, TJ'!A414</f>
        <v>Januar</v>
      </c>
      <c r="C414" s="16">
        <v>0</v>
      </c>
      <c r="D414" s="16">
        <v>0</v>
      </c>
      <c r="E414" s="16">
        <v>0</v>
      </c>
      <c r="F414" s="16">
        <v>0</v>
      </c>
      <c r="G414" s="16">
        <f>I412-I414</f>
        <v>0</v>
      </c>
      <c r="H414" s="16">
        <v>0</v>
      </c>
      <c r="I414" s="16">
        <v>0</v>
      </c>
      <c r="K414" s="23" t="str">
        <f>'Olieforbrug, TJ'!M414</f>
        <v>January</v>
      </c>
    </row>
    <row r="415" spans="1:11" x14ac:dyDescent="0.25">
      <c r="A415" s="23" t="str">
        <f>'Olieforbrug, TJ'!A415</f>
        <v>Februar</v>
      </c>
      <c r="C415" s="16">
        <v>0</v>
      </c>
      <c r="D415" s="16">
        <v>0</v>
      </c>
      <c r="E415" s="16">
        <v>0</v>
      </c>
      <c r="F415" s="16">
        <v>0</v>
      </c>
      <c r="G415" s="16">
        <f>I414-I415</f>
        <v>0</v>
      </c>
      <c r="H415" s="16">
        <v>0</v>
      </c>
      <c r="I415" s="16">
        <v>0</v>
      </c>
      <c r="K415" s="23" t="str">
        <f>'Olieforbrug, TJ'!M415</f>
        <v>February</v>
      </c>
    </row>
    <row r="416" spans="1:11" x14ac:dyDescent="0.25">
      <c r="A416" s="23" t="str">
        <f>'Olieforbrug, TJ'!A416</f>
        <v>Marts</v>
      </c>
      <c r="C416" s="16">
        <v>0</v>
      </c>
      <c r="D416" s="16">
        <v>0</v>
      </c>
      <c r="E416" s="16">
        <v>0</v>
      </c>
      <c r="F416" s="16">
        <v>0</v>
      </c>
      <c r="G416" s="16">
        <f>I415-I416</f>
        <v>0</v>
      </c>
      <c r="H416" s="16">
        <v>0</v>
      </c>
      <c r="I416" s="16">
        <v>0</v>
      </c>
      <c r="K416" s="23" t="str">
        <f>'Olieforbrug, TJ'!M416</f>
        <v>March</v>
      </c>
    </row>
    <row r="417" spans="1:11" x14ac:dyDescent="0.25">
      <c r="A417" s="23" t="str">
        <f>'Olieforbrug, TJ'!A417</f>
        <v>April</v>
      </c>
      <c r="C417" s="16">
        <v>0</v>
      </c>
      <c r="D417" s="16">
        <v>0</v>
      </c>
      <c r="E417" s="16">
        <v>0</v>
      </c>
      <c r="F417" s="16">
        <v>0</v>
      </c>
      <c r="G417" s="16">
        <f>I416-I417</f>
        <v>0</v>
      </c>
      <c r="H417" s="16">
        <v>0</v>
      </c>
      <c r="I417" s="16">
        <v>0</v>
      </c>
      <c r="K417" s="23" t="str">
        <f>'Olieforbrug, TJ'!M417</f>
        <v>April</v>
      </c>
    </row>
    <row r="418" spans="1:11" x14ac:dyDescent="0.25">
      <c r="A418" s="23" t="str">
        <f>'Olieforbrug, TJ'!A418</f>
        <v>Maj</v>
      </c>
      <c r="C418" s="16">
        <v>0</v>
      </c>
      <c r="D418" s="16">
        <v>0</v>
      </c>
      <c r="E418" s="16">
        <v>0</v>
      </c>
      <c r="F418" s="16">
        <v>0</v>
      </c>
      <c r="G418" s="16">
        <f>I417-I418</f>
        <v>0</v>
      </c>
      <c r="H418" s="16">
        <v>0</v>
      </c>
      <c r="I418" s="16">
        <v>0</v>
      </c>
      <c r="K418" s="23" t="str">
        <f>'Olieforbrug, TJ'!M418</f>
        <v>May</v>
      </c>
    </row>
    <row r="419" spans="1:11" x14ac:dyDescent="0.25">
      <c r="A419" s="23" t="str">
        <f>'Olieforbrug, TJ'!A419</f>
        <v>Juni</v>
      </c>
      <c r="C419" s="16">
        <v>0</v>
      </c>
      <c r="D419" s="16">
        <v>0</v>
      </c>
      <c r="E419" s="16">
        <v>0</v>
      </c>
      <c r="F419" s="16">
        <v>0</v>
      </c>
      <c r="G419" s="16">
        <f>I418-I419</f>
        <v>0</v>
      </c>
      <c r="H419" s="16">
        <v>0</v>
      </c>
      <c r="I419" s="16">
        <v>0</v>
      </c>
      <c r="K419" s="23" t="str">
        <f>'Olieforbrug, TJ'!M419</f>
        <v>June</v>
      </c>
    </row>
    <row r="420" spans="1:11" x14ac:dyDescent="0.25">
      <c r="A420" s="23" t="str">
        <f>'Olieforbrug, TJ'!A420</f>
        <v>Juli</v>
      </c>
      <c r="C420" s="16">
        <v>0</v>
      </c>
      <c r="D420" s="16">
        <v>0</v>
      </c>
      <c r="E420" s="16">
        <v>0</v>
      </c>
      <c r="F420" s="16">
        <v>0</v>
      </c>
      <c r="G420" s="16">
        <f t="shared" ref="G420:G425" si="60">I419-I420</f>
        <v>0</v>
      </c>
      <c r="H420" s="16">
        <v>0</v>
      </c>
      <c r="I420" s="16">
        <v>0</v>
      </c>
      <c r="K420" s="23" t="str">
        <f>'Olieforbrug, TJ'!M420</f>
        <v>July</v>
      </c>
    </row>
    <row r="421" spans="1:11" x14ac:dyDescent="0.25">
      <c r="A421" s="23" t="str">
        <f>'Olieforbrug, TJ'!A421</f>
        <v>August</v>
      </c>
      <c r="C421" s="16">
        <v>0</v>
      </c>
      <c r="D421" s="16">
        <v>0</v>
      </c>
      <c r="E421" s="16">
        <v>0</v>
      </c>
      <c r="F421" s="16">
        <v>0</v>
      </c>
      <c r="G421" s="16">
        <f t="shared" si="60"/>
        <v>0</v>
      </c>
      <c r="H421" s="16">
        <v>0</v>
      </c>
      <c r="I421" s="16">
        <v>0</v>
      </c>
      <c r="K421" s="23" t="str">
        <f>'Olieforbrug, TJ'!M421</f>
        <v>August</v>
      </c>
    </row>
    <row r="422" spans="1:11" x14ac:dyDescent="0.25">
      <c r="A422" s="23" t="str">
        <f>'Olieforbrug, TJ'!A422</f>
        <v>September</v>
      </c>
      <c r="C422" s="16">
        <v>0</v>
      </c>
      <c r="D422" s="16">
        <v>0</v>
      </c>
      <c r="E422" s="16">
        <v>0</v>
      </c>
      <c r="F422" s="16">
        <v>0</v>
      </c>
      <c r="G422" s="16">
        <f t="shared" si="60"/>
        <v>0</v>
      </c>
      <c r="H422" s="16">
        <v>0</v>
      </c>
      <c r="I422" s="16">
        <v>0</v>
      </c>
      <c r="K422" s="23" t="str">
        <f>'Olieforbrug, TJ'!M422</f>
        <v>September</v>
      </c>
    </row>
    <row r="423" spans="1:11" x14ac:dyDescent="0.25">
      <c r="A423" s="23" t="str">
        <f>'Olieforbrug, TJ'!A423</f>
        <v>Oktober</v>
      </c>
      <c r="C423" s="16">
        <v>0</v>
      </c>
      <c r="D423" s="16">
        <v>0</v>
      </c>
      <c r="E423" s="16">
        <v>0</v>
      </c>
      <c r="F423" s="16">
        <v>0</v>
      </c>
      <c r="G423" s="16">
        <f t="shared" si="60"/>
        <v>0</v>
      </c>
      <c r="H423" s="16">
        <v>0</v>
      </c>
      <c r="I423" s="16">
        <v>0</v>
      </c>
      <c r="K423" s="23" t="str">
        <f>'Olieforbrug, TJ'!M423</f>
        <v>October</v>
      </c>
    </row>
    <row r="424" spans="1:11" x14ac:dyDescent="0.25">
      <c r="A424" s="23" t="str">
        <f>'Olieforbrug, TJ'!A424</f>
        <v>November</v>
      </c>
      <c r="C424" s="16">
        <v>0</v>
      </c>
      <c r="D424" s="16">
        <v>0</v>
      </c>
      <c r="E424" s="16">
        <v>0</v>
      </c>
      <c r="F424" s="16">
        <v>0</v>
      </c>
      <c r="G424" s="16">
        <f t="shared" si="60"/>
        <v>0</v>
      </c>
      <c r="H424" s="16">
        <v>0</v>
      </c>
      <c r="I424" s="16">
        <v>0</v>
      </c>
      <c r="K424" s="23" t="str">
        <f>'Olieforbrug, TJ'!M424</f>
        <v>November</v>
      </c>
    </row>
    <row r="425" spans="1:11" ht="13.8" thickBot="1" x14ac:dyDescent="0.3">
      <c r="A425" s="41" t="str">
        <f>'Olieforbrug, TJ'!A425</f>
        <v>December</v>
      </c>
      <c r="C425" s="42">
        <v>0</v>
      </c>
      <c r="D425" s="42">
        <v>0</v>
      </c>
      <c r="E425" s="42">
        <v>0</v>
      </c>
      <c r="F425" s="42">
        <v>0</v>
      </c>
      <c r="G425" s="42">
        <f t="shared" si="60"/>
        <v>0</v>
      </c>
      <c r="H425" s="42">
        <v>0</v>
      </c>
      <c r="I425" s="42">
        <v>0</v>
      </c>
      <c r="J425" s="2"/>
      <c r="K425" s="43" t="str">
        <f>'Olieforbrug, TJ'!M425</f>
        <v>December</v>
      </c>
    </row>
    <row r="426" spans="1:11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K426" s="37">
        <f>'Olieforbrug, TJ'!M426</f>
        <v>2021</v>
      </c>
    </row>
    <row r="427" spans="1:11" x14ac:dyDescent="0.25">
      <c r="A427" s="23" t="str">
        <f>'Olieforbrug, TJ'!A427</f>
        <v>Januar</v>
      </c>
      <c r="C427" s="16">
        <v>0</v>
      </c>
      <c r="D427" s="16">
        <v>0</v>
      </c>
      <c r="E427" s="16">
        <v>0</v>
      </c>
      <c r="F427" s="16">
        <v>0</v>
      </c>
      <c r="G427" s="16">
        <f t="shared" ref="G427" si="61">I425-I427</f>
        <v>0</v>
      </c>
      <c r="H427" s="16">
        <v>0</v>
      </c>
      <c r="I427" s="16">
        <v>0</v>
      </c>
      <c r="K427" s="23" t="str">
        <f>'Olieforbrug, TJ'!M427</f>
        <v>January</v>
      </c>
    </row>
    <row r="428" spans="1:11" x14ac:dyDescent="0.25">
      <c r="A428" s="23" t="str">
        <f>'Olieforbrug, TJ'!A428</f>
        <v>Februar</v>
      </c>
      <c r="C428" s="16">
        <v>0</v>
      </c>
      <c r="D428" s="16">
        <v>0</v>
      </c>
      <c r="E428" s="16">
        <v>0</v>
      </c>
      <c r="F428" s="16">
        <v>0</v>
      </c>
      <c r="G428" s="16">
        <f>I427-I428</f>
        <v>0</v>
      </c>
      <c r="H428" s="16">
        <v>0</v>
      </c>
      <c r="I428" s="16">
        <v>0</v>
      </c>
      <c r="K428" s="23" t="str">
        <f>'Olieforbrug, TJ'!M428</f>
        <v>February</v>
      </c>
    </row>
    <row r="429" spans="1:11" x14ac:dyDescent="0.25">
      <c r="A429" s="23" t="str">
        <f>'Olieforbrug, TJ'!A429</f>
        <v>Marts</v>
      </c>
      <c r="C429" s="16">
        <v>0</v>
      </c>
      <c r="D429" s="16">
        <v>0</v>
      </c>
      <c r="E429" s="16">
        <v>0</v>
      </c>
      <c r="F429" s="16">
        <v>0</v>
      </c>
      <c r="G429" s="16">
        <f>I428-I429</f>
        <v>0</v>
      </c>
      <c r="H429" s="16">
        <v>0</v>
      </c>
      <c r="I429" s="16">
        <v>0</v>
      </c>
      <c r="K429" s="23" t="str">
        <f>'Olieforbrug, TJ'!M429</f>
        <v>March</v>
      </c>
    </row>
    <row r="430" spans="1:11" x14ac:dyDescent="0.25">
      <c r="A430" s="23" t="str">
        <f>'Olieforbrug, TJ'!A430</f>
        <v>April</v>
      </c>
      <c r="C430" s="16">
        <v>0</v>
      </c>
      <c r="D430" s="16">
        <v>0</v>
      </c>
      <c r="E430" s="16">
        <v>0</v>
      </c>
      <c r="F430" s="16">
        <v>0</v>
      </c>
      <c r="G430" s="16">
        <f t="shared" ref="G430:G438" si="62">I429-I430</f>
        <v>0</v>
      </c>
      <c r="H430" s="16">
        <v>0</v>
      </c>
      <c r="I430" s="16">
        <v>0</v>
      </c>
      <c r="K430" s="23" t="str">
        <f>'Olieforbrug, TJ'!M430</f>
        <v>April</v>
      </c>
    </row>
    <row r="431" spans="1:11" x14ac:dyDescent="0.25">
      <c r="A431" s="23" t="str">
        <f>'Olieforbrug, TJ'!A431</f>
        <v>Maj</v>
      </c>
      <c r="C431" s="16">
        <v>0</v>
      </c>
      <c r="D431" s="16">
        <v>0</v>
      </c>
      <c r="E431" s="16">
        <v>0</v>
      </c>
      <c r="F431" s="16">
        <v>0</v>
      </c>
      <c r="G431" s="16">
        <f t="shared" si="62"/>
        <v>0</v>
      </c>
      <c r="H431" s="16">
        <v>0</v>
      </c>
      <c r="I431" s="16">
        <v>0</v>
      </c>
      <c r="K431" s="23" t="str">
        <f>'Olieforbrug, TJ'!M431</f>
        <v>May</v>
      </c>
    </row>
    <row r="432" spans="1:11" x14ac:dyDescent="0.25">
      <c r="A432" s="23" t="str">
        <f>'Olieforbrug, TJ'!A432</f>
        <v>Juni</v>
      </c>
      <c r="C432" s="16">
        <v>0</v>
      </c>
      <c r="D432" s="16">
        <v>0</v>
      </c>
      <c r="E432" s="16">
        <v>0</v>
      </c>
      <c r="F432" s="16">
        <v>0</v>
      </c>
      <c r="G432" s="16">
        <f t="shared" si="62"/>
        <v>0</v>
      </c>
      <c r="H432" s="16">
        <v>0</v>
      </c>
      <c r="I432" s="16">
        <v>0</v>
      </c>
      <c r="K432" s="23" t="str">
        <f>'Olieforbrug, TJ'!M432</f>
        <v>June</v>
      </c>
    </row>
    <row r="433" spans="1:11" x14ac:dyDescent="0.25">
      <c r="A433" s="23" t="str">
        <f>'Olieforbrug, TJ'!A433</f>
        <v>Juli</v>
      </c>
      <c r="C433" s="16">
        <v>0</v>
      </c>
      <c r="D433" s="16">
        <v>0</v>
      </c>
      <c r="E433" s="16">
        <v>0</v>
      </c>
      <c r="F433" s="16">
        <v>0</v>
      </c>
      <c r="G433" s="16">
        <f t="shared" si="62"/>
        <v>0</v>
      </c>
      <c r="H433" s="16">
        <v>0</v>
      </c>
      <c r="I433" s="16">
        <v>0</v>
      </c>
      <c r="K433" s="23" t="str">
        <f>'Olieforbrug, TJ'!M433</f>
        <v>July</v>
      </c>
    </row>
    <row r="434" spans="1:11" x14ac:dyDescent="0.25">
      <c r="A434" s="23" t="str">
        <f>'Olieforbrug, TJ'!A434</f>
        <v>August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si="62"/>
        <v>0</v>
      </c>
      <c r="H434" s="16">
        <v>0</v>
      </c>
      <c r="I434" s="16">
        <v>0</v>
      </c>
      <c r="K434" s="23" t="str">
        <f>'Olieforbrug, TJ'!M434</f>
        <v>August</v>
      </c>
    </row>
    <row r="435" spans="1:11" x14ac:dyDescent="0.25">
      <c r="A435" s="23" t="str">
        <f>'Olieforbrug, TJ'!A435</f>
        <v>September</v>
      </c>
      <c r="C435" s="16">
        <v>0</v>
      </c>
      <c r="D435" s="16">
        <v>0</v>
      </c>
      <c r="E435" s="16">
        <v>0</v>
      </c>
      <c r="F435" s="16">
        <v>0</v>
      </c>
      <c r="G435" s="16">
        <f t="shared" si="62"/>
        <v>0</v>
      </c>
      <c r="H435" s="16">
        <v>0</v>
      </c>
      <c r="I435" s="16">
        <v>0</v>
      </c>
      <c r="K435" s="23" t="str">
        <f>'Olieforbrug, TJ'!M435</f>
        <v>September</v>
      </c>
    </row>
    <row r="436" spans="1:11" x14ac:dyDescent="0.25">
      <c r="A436" s="23" t="str">
        <f>'Olieforbrug, TJ'!A436</f>
        <v>Oktober</v>
      </c>
      <c r="C436" s="16">
        <v>0</v>
      </c>
      <c r="D436" s="16">
        <v>0</v>
      </c>
      <c r="E436" s="16">
        <v>0</v>
      </c>
      <c r="F436" s="16">
        <v>0</v>
      </c>
      <c r="G436" s="16">
        <f t="shared" si="62"/>
        <v>0</v>
      </c>
      <c r="H436" s="16">
        <v>0</v>
      </c>
      <c r="I436" s="16">
        <v>0</v>
      </c>
      <c r="K436" s="23" t="str">
        <f>'Olieforbrug, TJ'!M436</f>
        <v>October</v>
      </c>
    </row>
    <row r="437" spans="1:11" x14ac:dyDescent="0.25">
      <c r="A437" s="23" t="str">
        <f>'Olieforbrug, TJ'!A437</f>
        <v>November</v>
      </c>
      <c r="C437" s="16">
        <v>0</v>
      </c>
      <c r="D437" s="16">
        <v>0</v>
      </c>
      <c r="E437" s="16">
        <v>0</v>
      </c>
      <c r="F437" s="16">
        <v>0</v>
      </c>
      <c r="G437" s="16">
        <f t="shared" si="62"/>
        <v>0</v>
      </c>
      <c r="H437" s="16">
        <v>0</v>
      </c>
      <c r="I437" s="16">
        <v>0</v>
      </c>
      <c r="K437" s="23" t="str">
        <f>'Olieforbrug, TJ'!M437</f>
        <v>November</v>
      </c>
    </row>
    <row r="438" spans="1:11" ht="13.8" thickBot="1" x14ac:dyDescent="0.3">
      <c r="A438" s="43" t="str">
        <f>'Olieforbrug, TJ'!A438</f>
        <v>December</v>
      </c>
      <c r="B438" s="2"/>
      <c r="C438" s="42">
        <v>0</v>
      </c>
      <c r="D438" s="42">
        <v>0</v>
      </c>
      <c r="E438" s="42">
        <v>0</v>
      </c>
      <c r="F438" s="42">
        <v>0</v>
      </c>
      <c r="G438" s="42">
        <f t="shared" si="62"/>
        <v>0</v>
      </c>
      <c r="H438" s="42">
        <v>0</v>
      </c>
      <c r="I438" s="42">
        <v>0</v>
      </c>
      <c r="J438" s="2"/>
      <c r="K438" s="43" t="str">
        <f>'Olieforbrug, TJ'!M438</f>
        <v>December</v>
      </c>
    </row>
    <row r="439" spans="1:11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K439" s="37">
        <f>'Olieforbrug, TJ'!M439</f>
        <v>2022</v>
      </c>
    </row>
    <row r="440" spans="1:11" x14ac:dyDescent="0.25">
      <c r="A440" s="23" t="str">
        <f>'Olieforbrug, TJ'!A440</f>
        <v>Januar</v>
      </c>
      <c r="C440" s="16">
        <v>0</v>
      </c>
      <c r="D440" s="16">
        <v>0</v>
      </c>
      <c r="E440" s="16">
        <v>0</v>
      </c>
      <c r="F440" s="16">
        <v>0</v>
      </c>
      <c r="G440" s="16">
        <f>I438-I440</f>
        <v>0</v>
      </c>
      <c r="H440" s="16">
        <v>0</v>
      </c>
      <c r="I440" s="16">
        <v>0</v>
      </c>
      <c r="K440" s="23" t="str">
        <f>'Olieforbrug, TJ'!M440</f>
        <v>January</v>
      </c>
    </row>
    <row r="441" spans="1:11" x14ac:dyDescent="0.25">
      <c r="A441" s="23" t="str">
        <f>'Olieforbrug, TJ'!A441</f>
        <v>Februar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:G446" si="63">I440-I441</f>
        <v>0</v>
      </c>
      <c r="H441" s="16">
        <v>0</v>
      </c>
      <c r="I441" s="16">
        <v>0</v>
      </c>
      <c r="K441" s="23" t="str">
        <f>'Olieforbrug, TJ'!M441</f>
        <v>February</v>
      </c>
    </row>
    <row r="442" spans="1:11" x14ac:dyDescent="0.25">
      <c r="A442" s="23" t="str">
        <f>'Olieforbrug, TJ'!A442</f>
        <v>Marts</v>
      </c>
      <c r="C442" s="16">
        <v>0</v>
      </c>
      <c r="D442" s="16">
        <v>0</v>
      </c>
      <c r="E442" s="16">
        <v>0</v>
      </c>
      <c r="F442" s="16">
        <v>0</v>
      </c>
      <c r="G442" s="16">
        <f t="shared" si="63"/>
        <v>0</v>
      </c>
      <c r="H442" s="16">
        <v>0</v>
      </c>
      <c r="I442" s="16">
        <v>0</v>
      </c>
      <c r="K442" s="23" t="str">
        <f>'Olieforbrug, TJ'!M442</f>
        <v>March</v>
      </c>
    </row>
    <row r="443" spans="1:11" x14ac:dyDescent="0.25">
      <c r="A443" s="23" t="str">
        <f>'Olieforbrug, TJ'!A443</f>
        <v>April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si="63"/>
        <v>0</v>
      </c>
      <c r="H443" s="16">
        <v>0</v>
      </c>
      <c r="I443" s="16">
        <v>0</v>
      </c>
      <c r="K443" s="23" t="str">
        <f>'Olieforbrug, TJ'!M443</f>
        <v>April</v>
      </c>
    </row>
    <row r="444" spans="1:11" x14ac:dyDescent="0.25">
      <c r="A444" s="23" t="str">
        <f>'Olieforbrug, TJ'!A444</f>
        <v>Maj</v>
      </c>
      <c r="C444" s="16">
        <v>0</v>
      </c>
      <c r="D444" s="16">
        <v>0</v>
      </c>
      <c r="E444" s="16">
        <v>0</v>
      </c>
      <c r="F444" s="16">
        <v>0</v>
      </c>
      <c r="G444" s="16">
        <f t="shared" si="63"/>
        <v>0</v>
      </c>
      <c r="H444" s="16">
        <v>0</v>
      </c>
      <c r="I444" s="16">
        <v>0</v>
      </c>
      <c r="K444" s="23" t="str">
        <f>'Olieforbrug, TJ'!M444</f>
        <v>May</v>
      </c>
    </row>
    <row r="445" spans="1:11" x14ac:dyDescent="0.25">
      <c r="A445" s="23" t="str">
        <f>'Olieforbrug, TJ'!A445</f>
        <v>Juni</v>
      </c>
      <c r="C445" s="16">
        <v>0</v>
      </c>
      <c r="D445" s="16">
        <v>0</v>
      </c>
      <c r="E445" s="16">
        <v>0</v>
      </c>
      <c r="F445" s="16">
        <v>0</v>
      </c>
      <c r="G445" s="16">
        <f t="shared" si="63"/>
        <v>0</v>
      </c>
      <c r="H445" s="16">
        <v>0</v>
      </c>
      <c r="I445" s="16">
        <v>0</v>
      </c>
      <c r="K445" s="23" t="str">
        <f>'Olieforbrug, TJ'!M445</f>
        <v>June</v>
      </c>
    </row>
    <row r="446" spans="1:11" x14ac:dyDescent="0.25">
      <c r="A446" s="23" t="str">
        <f>'Olieforbrug, TJ'!A446</f>
        <v>Juli</v>
      </c>
      <c r="C446" s="16">
        <v>0</v>
      </c>
      <c r="D446" s="16">
        <v>0</v>
      </c>
      <c r="E446" s="16">
        <v>0</v>
      </c>
      <c r="F446" s="16">
        <v>0</v>
      </c>
      <c r="G446" s="16">
        <f t="shared" si="63"/>
        <v>0</v>
      </c>
      <c r="H446" s="16">
        <v>0</v>
      </c>
      <c r="I446" s="16">
        <v>0</v>
      </c>
      <c r="K446" s="23" t="str">
        <f>'Olieforbrug, TJ'!M446</f>
        <v>July</v>
      </c>
    </row>
    <row r="447" spans="1:11" x14ac:dyDescent="0.25">
      <c r="A447" s="23" t="str">
        <f>'Olieforbrug, TJ'!A447</f>
        <v>August</v>
      </c>
      <c r="C447" s="16">
        <v>0</v>
      </c>
      <c r="D447" s="16">
        <v>0</v>
      </c>
      <c r="E447" s="16">
        <v>0</v>
      </c>
      <c r="F447" s="16">
        <v>0</v>
      </c>
      <c r="G447" s="16">
        <f t="shared" ref="G447" si="64">I446-I447</f>
        <v>0</v>
      </c>
      <c r="H447" s="16">
        <v>0</v>
      </c>
      <c r="I447" s="16">
        <v>0</v>
      </c>
      <c r="K447" s="23" t="str">
        <f>'Olieforbrug, TJ'!M447</f>
        <v>August</v>
      </c>
    </row>
    <row r="448" spans="1:11" x14ac:dyDescent="0.25">
      <c r="A448" s="23" t="str">
        <f>'Olieforbrug, TJ'!A448</f>
        <v>September</v>
      </c>
      <c r="C448" s="16">
        <v>0</v>
      </c>
      <c r="D448" s="16">
        <v>0</v>
      </c>
      <c r="E448" s="16">
        <v>0</v>
      </c>
      <c r="F448" s="16">
        <v>0</v>
      </c>
      <c r="G448" s="16">
        <f t="shared" ref="G448" si="65">I447-I448</f>
        <v>0</v>
      </c>
      <c r="H448" s="16">
        <v>0</v>
      </c>
      <c r="I448" s="16">
        <v>0</v>
      </c>
      <c r="K448" s="23" t="str">
        <f>'Olieforbrug, TJ'!M448</f>
        <v>September</v>
      </c>
    </row>
    <row r="449" spans="1:11" x14ac:dyDescent="0.25">
      <c r="A449" s="23" t="str">
        <f>'Olieforbrug, TJ'!A449</f>
        <v>Oktober</v>
      </c>
      <c r="C449" s="16">
        <v>0</v>
      </c>
      <c r="D449" s="16">
        <v>0</v>
      </c>
      <c r="E449" s="16">
        <v>0</v>
      </c>
      <c r="F449" s="16">
        <v>0</v>
      </c>
      <c r="G449" s="16">
        <f t="shared" ref="G449" si="66">I448-I449</f>
        <v>0</v>
      </c>
      <c r="H449" s="16">
        <v>0</v>
      </c>
      <c r="I449" s="16">
        <v>0</v>
      </c>
      <c r="K449" s="23" t="str">
        <f>'Olieforbrug, TJ'!M449</f>
        <v>October</v>
      </c>
    </row>
    <row r="450" spans="1:11" x14ac:dyDescent="0.25">
      <c r="A450" s="23" t="str">
        <f>'Olieforbrug, TJ'!A450</f>
        <v>November</v>
      </c>
      <c r="C450" s="16">
        <v>0</v>
      </c>
      <c r="D450" s="16">
        <v>0</v>
      </c>
      <c r="E450" s="16">
        <v>0</v>
      </c>
      <c r="F450" s="16">
        <v>0</v>
      </c>
      <c r="G450" s="16">
        <f t="shared" ref="G450" si="67">I449-I450</f>
        <v>0</v>
      </c>
      <c r="H450" s="16">
        <v>0</v>
      </c>
      <c r="I450" s="16">
        <v>0</v>
      </c>
      <c r="K450" s="23" t="str">
        <f>'Olieforbrug, TJ'!M450</f>
        <v>November</v>
      </c>
    </row>
    <row r="451" spans="1:11" ht="13.8" thickBot="1" x14ac:dyDescent="0.3">
      <c r="A451" s="43" t="str">
        <f>'Olieforbrug, TJ'!A451</f>
        <v>December</v>
      </c>
      <c r="B451" s="15"/>
      <c r="C451" s="42">
        <v>0</v>
      </c>
      <c r="D451" s="42">
        <v>0</v>
      </c>
      <c r="E451" s="42">
        <v>0</v>
      </c>
      <c r="F451" s="42">
        <v>0</v>
      </c>
      <c r="G451" s="42">
        <f t="shared" ref="G451" si="68">I450-I451</f>
        <v>0</v>
      </c>
      <c r="H451" s="42">
        <v>0</v>
      </c>
      <c r="I451" s="42">
        <v>0</v>
      </c>
      <c r="J451" s="2"/>
      <c r="K451" s="43" t="str">
        <f>'Olieforbrug, TJ'!M451</f>
        <v>December</v>
      </c>
    </row>
    <row r="452" spans="1:11" x14ac:dyDescent="0.25">
      <c r="A452" s="22">
        <f>'Olieforbrug, TJ'!A452</f>
        <v>2023</v>
      </c>
      <c r="C452" s="16"/>
      <c r="D452" s="16"/>
      <c r="E452" s="16"/>
      <c r="F452" s="16"/>
      <c r="G452" s="16"/>
      <c r="H452" s="16"/>
      <c r="I452" s="16"/>
      <c r="K452" s="22">
        <f>'Olieforbrug, TJ'!M452</f>
        <v>2023</v>
      </c>
    </row>
    <row r="453" spans="1:11" x14ac:dyDescent="0.25">
      <c r="A453" s="23" t="str">
        <f>'Olieforbrug, TJ'!A453</f>
        <v>Januar</v>
      </c>
      <c r="C453" s="16">
        <v>0</v>
      </c>
      <c r="D453" s="16">
        <v>0</v>
      </c>
      <c r="E453" s="16">
        <v>0</v>
      </c>
      <c r="F453" s="16">
        <v>0</v>
      </c>
      <c r="G453" s="69">
        <f>I451-I453</f>
        <v>0</v>
      </c>
      <c r="H453" s="16">
        <v>0</v>
      </c>
      <c r="I453" s="16">
        <v>0</v>
      </c>
      <c r="K453" s="23" t="str">
        <f>'Olieforbrug, TJ'!M453</f>
        <v>January</v>
      </c>
    </row>
    <row r="454" spans="1:11" x14ac:dyDescent="0.25">
      <c r="A454" s="23" t="str">
        <f>'Olieforbrug, TJ'!A454</f>
        <v>Februar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:G459" si="69">I453-I454</f>
        <v>0</v>
      </c>
      <c r="H454" s="16">
        <v>0</v>
      </c>
      <c r="I454" s="16">
        <v>0</v>
      </c>
      <c r="K454" s="23" t="str">
        <f>'Olieforbrug, TJ'!M454</f>
        <v>February</v>
      </c>
    </row>
    <row r="455" spans="1:11" x14ac:dyDescent="0.25">
      <c r="A455" s="23" t="str">
        <f>'Olieforbrug, TJ'!A455</f>
        <v>Marts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si="69"/>
        <v>0</v>
      </c>
      <c r="H455" s="16">
        <v>0</v>
      </c>
      <c r="I455" s="16">
        <v>0</v>
      </c>
      <c r="K455" s="23" t="str">
        <f>'Olieforbrug, TJ'!M455</f>
        <v>March</v>
      </c>
    </row>
    <row r="456" spans="1:11" x14ac:dyDescent="0.25">
      <c r="A456" s="23" t="str">
        <f>'Olieforbrug, TJ'!A456</f>
        <v>April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si="69"/>
        <v>0</v>
      </c>
      <c r="H456" s="16">
        <v>0</v>
      </c>
      <c r="I456" s="16">
        <v>0</v>
      </c>
      <c r="K456" s="23" t="str">
        <f>'Olieforbrug, TJ'!M456</f>
        <v>April</v>
      </c>
    </row>
    <row r="457" spans="1:11" x14ac:dyDescent="0.25">
      <c r="A457" s="23" t="str">
        <f>'Olieforbrug, TJ'!A457</f>
        <v>Maj</v>
      </c>
      <c r="C457" s="16">
        <v>0</v>
      </c>
      <c r="D457" s="16">
        <v>0</v>
      </c>
      <c r="E457" s="16">
        <v>0</v>
      </c>
      <c r="F457" s="16">
        <v>0</v>
      </c>
      <c r="G457" s="69">
        <f t="shared" si="69"/>
        <v>0</v>
      </c>
      <c r="H457" s="16">
        <v>0</v>
      </c>
      <c r="I457" s="16">
        <v>0</v>
      </c>
      <c r="K457" s="23" t="str">
        <f>'Olieforbrug, TJ'!M457</f>
        <v>May</v>
      </c>
    </row>
    <row r="458" spans="1:11" x14ac:dyDescent="0.25">
      <c r="A458" s="23" t="str">
        <f>'Olieforbrug, TJ'!A458</f>
        <v>Juni</v>
      </c>
      <c r="C458" s="16">
        <v>0</v>
      </c>
      <c r="D458" s="16">
        <v>0</v>
      </c>
      <c r="E458" s="16">
        <v>0</v>
      </c>
      <c r="F458" s="16">
        <v>0</v>
      </c>
      <c r="G458" s="69">
        <f t="shared" si="69"/>
        <v>0</v>
      </c>
      <c r="H458" s="16">
        <v>0</v>
      </c>
      <c r="I458" s="16">
        <v>0</v>
      </c>
      <c r="K458" s="23" t="str">
        <f>'Olieforbrug, TJ'!M458</f>
        <v>June</v>
      </c>
    </row>
    <row r="459" spans="1:11" x14ac:dyDescent="0.25">
      <c r="A459" s="23" t="str">
        <f>'Olieforbrug, TJ'!A459</f>
        <v>Juli</v>
      </c>
      <c r="C459" s="16">
        <v>0</v>
      </c>
      <c r="D459" s="16">
        <v>0</v>
      </c>
      <c r="E459" s="16">
        <v>0</v>
      </c>
      <c r="F459" s="16">
        <v>0</v>
      </c>
      <c r="G459" s="69">
        <f t="shared" si="69"/>
        <v>0</v>
      </c>
      <c r="H459" s="16">
        <v>0</v>
      </c>
      <c r="I459" s="16">
        <v>0</v>
      </c>
      <c r="K459" s="23" t="str">
        <f>'Olieforbrug, TJ'!M459</f>
        <v>July</v>
      </c>
    </row>
    <row r="460" spans="1:11" x14ac:dyDescent="0.25">
      <c r="A460" s="23" t="str">
        <f>'Olieforbrug, TJ'!A460</f>
        <v>August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" si="70">I459-I460</f>
        <v>0</v>
      </c>
      <c r="H460" s="16">
        <v>0</v>
      </c>
      <c r="I460" s="16">
        <v>0</v>
      </c>
      <c r="K460" s="23" t="str">
        <f>'Olieforbrug, TJ'!M460</f>
        <v>August</v>
      </c>
    </row>
    <row r="461" spans="1:11" x14ac:dyDescent="0.25">
      <c r="A461" s="23" t="str">
        <f>'Olieforbrug, TJ'!A461</f>
        <v>September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ref="G461" si="71">I460-I461</f>
        <v>0</v>
      </c>
      <c r="H461" s="16">
        <v>0</v>
      </c>
      <c r="I461" s="16">
        <v>0</v>
      </c>
      <c r="K461" s="23" t="str">
        <f>'Olieforbrug, TJ'!M461</f>
        <v>September</v>
      </c>
    </row>
    <row r="462" spans="1:11" x14ac:dyDescent="0.25">
      <c r="A462" s="23" t="str">
        <f>'Olieforbrug, TJ'!A462</f>
        <v>Oktober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ref="G462" si="72">I461-I462</f>
        <v>0</v>
      </c>
      <c r="H462" s="16">
        <v>0</v>
      </c>
      <c r="I462" s="16">
        <v>0</v>
      </c>
      <c r="K462" s="23" t="str">
        <f>'Olieforbrug, TJ'!M462</f>
        <v>October</v>
      </c>
    </row>
    <row r="463" spans="1:11" x14ac:dyDescent="0.25">
      <c r="A463" s="23" t="str">
        <f>'Olieforbrug, TJ'!A463</f>
        <v>November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ref="G463" si="73">I462-I463</f>
        <v>0</v>
      </c>
      <c r="H463" s="16">
        <v>0</v>
      </c>
      <c r="I463" s="16">
        <v>0</v>
      </c>
      <c r="K463" s="23" t="str">
        <f>'Olieforbrug, TJ'!M463</f>
        <v>November</v>
      </c>
    </row>
    <row r="464" spans="1:11" ht="13.8" thickBot="1" x14ac:dyDescent="0.3">
      <c r="A464" s="71" t="str">
        <f>'Olieforbrug, TJ'!A464</f>
        <v>December</v>
      </c>
      <c r="B464" s="70"/>
      <c r="C464" s="72">
        <v>0</v>
      </c>
      <c r="D464" s="72">
        <v>0</v>
      </c>
      <c r="E464" s="72">
        <v>0</v>
      </c>
      <c r="F464" s="72">
        <v>0</v>
      </c>
      <c r="G464" s="72">
        <f t="shared" ref="G464" si="74">I463-I464</f>
        <v>0</v>
      </c>
      <c r="H464" s="72">
        <v>0</v>
      </c>
      <c r="I464" s="72">
        <v>0</v>
      </c>
      <c r="J464" s="66"/>
      <c r="K464" s="73" t="str">
        <f>'Olieforbrug, TJ'!M464</f>
        <v>December</v>
      </c>
    </row>
    <row r="465" spans="1:13" x14ac:dyDescent="0.25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127">
        <f>'Olieforbrug, TJ'!M465</f>
        <v>2024</v>
      </c>
    </row>
    <row r="466" spans="1:13" x14ac:dyDescent="0.25">
      <c r="A466" s="23" t="str">
        <f>'Olieforbrug, TJ'!A466</f>
        <v>Januar</v>
      </c>
      <c r="C466" s="16">
        <v>0</v>
      </c>
      <c r="D466" s="16">
        <v>0</v>
      </c>
      <c r="E466" s="16">
        <v>0</v>
      </c>
      <c r="F466" s="16">
        <v>0</v>
      </c>
      <c r="G466" s="69">
        <f>I464-I466</f>
        <v>0</v>
      </c>
      <c r="H466" s="16">
        <v>0</v>
      </c>
      <c r="I466" s="16">
        <v>0</v>
      </c>
      <c r="K466" s="23" t="str">
        <f>'Olieforbrug, TJ'!M466</f>
        <v>January</v>
      </c>
    </row>
    <row r="467" spans="1:13" x14ac:dyDescent="0.25">
      <c r="A467" s="23" t="str">
        <f>'Olieforbrug, TJ'!A467</f>
        <v>Februar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:G472" si="75">I466-I467</f>
        <v>0</v>
      </c>
      <c r="H467" s="16">
        <v>0</v>
      </c>
      <c r="I467" s="16">
        <v>0</v>
      </c>
      <c r="K467" s="23" t="str">
        <f>'Olieforbrug, TJ'!M467</f>
        <v>February</v>
      </c>
    </row>
    <row r="468" spans="1:13" x14ac:dyDescent="0.25">
      <c r="A468" s="23" t="str">
        <f>'Olieforbrug, TJ'!A468</f>
        <v>Marts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si="75"/>
        <v>0</v>
      </c>
      <c r="H468" s="16">
        <v>0</v>
      </c>
      <c r="I468" s="16">
        <v>0</v>
      </c>
      <c r="K468" s="23" t="str">
        <f>'Olieforbrug, TJ'!M468</f>
        <v>March</v>
      </c>
    </row>
    <row r="469" spans="1:13" x14ac:dyDescent="0.25">
      <c r="A469" s="23" t="str">
        <f>'Olieforbrug, TJ'!A469</f>
        <v>April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si="75"/>
        <v>0</v>
      </c>
      <c r="H469" s="16">
        <v>0</v>
      </c>
      <c r="I469" s="16">
        <v>0</v>
      </c>
      <c r="K469" s="23" t="str">
        <f>'Olieforbrug, TJ'!M469</f>
        <v>April</v>
      </c>
    </row>
    <row r="470" spans="1:13" x14ac:dyDescent="0.25">
      <c r="A470" s="23" t="str">
        <f>'Olieforbrug, TJ'!A470</f>
        <v>Maj</v>
      </c>
      <c r="C470" s="16">
        <v>0</v>
      </c>
      <c r="D470" s="16">
        <v>0</v>
      </c>
      <c r="E470" s="16">
        <v>0</v>
      </c>
      <c r="F470" s="16">
        <v>0</v>
      </c>
      <c r="G470" s="69">
        <f t="shared" si="75"/>
        <v>0</v>
      </c>
      <c r="H470" s="16">
        <v>0</v>
      </c>
      <c r="I470" s="16">
        <v>0</v>
      </c>
      <c r="K470" s="23" t="str">
        <f>'Olieforbrug, TJ'!M470</f>
        <v>Maj</v>
      </c>
    </row>
    <row r="471" spans="1:13" x14ac:dyDescent="0.25">
      <c r="A471" s="23" t="str">
        <f>'Olieforbrug, TJ'!A471</f>
        <v>Juni</v>
      </c>
      <c r="C471" s="16">
        <v>0</v>
      </c>
      <c r="D471" s="16">
        <v>0</v>
      </c>
      <c r="E471" s="16">
        <v>0</v>
      </c>
      <c r="F471" s="16">
        <v>0</v>
      </c>
      <c r="G471" s="69">
        <f t="shared" si="75"/>
        <v>0</v>
      </c>
      <c r="H471" s="16">
        <v>0</v>
      </c>
      <c r="I471" s="16">
        <v>0</v>
      </c>
      <c r="K471" s="23" t="str">
        <f>'Olieforbrug, TJ'!M471</f>
        <v>June</v>
      </c>
    </row>
    <row r="472" spans="1:13" x14ac:dyDescent="0.25">
      <c r="A472" s="23" t="str">
        <f>'Olieforbrug, TJ'!A472</f>
        <v>Juli</v>
      </c>
      <c r="C472" s="16">
        <v>0</v>
      </c>
      <c r="D472" s="16">
        <v>0</v>
      </c>
      <c r="E472" s="16">
        <v>0</v>
      </c>
      <c r="F472" s="16">
        <v>0</v>
      </c>
      <c r="G472" s="69">
        <f t="shared" si="75"/>
        <v>0</v>
      </c>
      <c r="H472" s="16">
        <v>0</v>
      </c>
      <c r="I472" s="16">
        <v>0</v>
      </c>
      <c r="K472" s="23" t="str">
        <f>'Olieforbrug, TJ'!M472</f>
        <v>July</v>
      </c>
    </row>
    <row r="473" spans="1:13" x14ac:dyDescent="0.25">
      <c r="A473" s="23" t="str">
        <f>'Olieforbrug, TJ'!A473</f>
        <v>August</v>
      </c>
      <c r="C473" s="16">
        <v>0</v>
      </c>
      <c r="D473" s="16">
        <v>0</v>
      </c>
      <c r="E473" s="16">
        <v>0</v>
      </c>
      <c r="F473" s="16">
        <v>0</v>
      </c>
      <c r="G473" s="69">
        <f t="shared" ref="G473" si="76">I472-I473</f>
        <v>0</v>
      </c>
      <c r="H473" s="16">
        <v>0</v>
      </c>
      <c r="I473" s="16">
        <v>0</v>
      </c>
      <c r="K473" s="23" t="str">
        <f>'Olieforbrug, TJ'!M473</f>
        <v>August</v>
      </c>
    </row>
    <row r="474" spans="1:13" x14ac:dyDescent="0.25">
      <c r="A474" s="23" t="str">
        <f>'Olieforbrug, TJ'!A474</f>
        <v>September</v>
      </c>
      <c r="C474" s="16">
        <v>0</v>
      </c>
      <c r="D474" s="16">
        <v>0</v>
      </c>
      <c r="E474" s="16">
        <v>0</v>
      </c>
      <c r="F474" s="16">
        <v>0</v>
      </c>
      <c r="G474" s="69">
        <f t="shared" ref="G474" si="77">I473-I474</f>
        <v>0</v>
      </c>
      <c r="H474" s="16">
        <v>0</v>
      </c>
      <c r="I474" s="16">
        <v>0</v>
      </c>
      <c r="K474" s="23" t="str">
        <f>'Olieforbrug, TJ'!M474</f>
        <v>September</v>
      </c>
    </row>
    <row r="475" spans="1:13" x14ac:dyDescent="0.25">
      <c r="A475" s="23" t="str">
        <f>'Olieforbrug, TJ'!A475</f>
        <v>Oktober</v>
      </c>
      <c r="C475" s="16">
        <v>0</v>
      </c>
      <c r="D475" s="16">
        <v>0</v>
      </c>
      <c r="E475" s="16">
        <v>0</v>
      </c>
      <c r="F475" s="16">
        <v>0</v>
      </c>
      <c r="G475" s="69">
        <f t="shared" ref="G475" si="78">I474-I475</f>
        <v>0</v>
      </c>
      <c r="H475" s="16">
        <v>0</v>
      </c>
      <c r="I475" s="16">
        <v>0</v>
      </c>
      <c r="J475" s="15"/>
      <c r="K475" s="23" t="str">
        <f>'Olieforbrug, TJ'!M475</f>
        <v>October</v>
      </c>
    </row>
    <row r="476" spans="1:13" x14ac:dyDescent="0.25">
      <c r="A476" s="23" t="str">
        <f>'Olieforbrug, TJ'!A476</f>
        <v>November</v>
      </c>
      <c r="C476" s="16">
        <v>0</v>
      </c>
      <c r="D476" s="16">
        <v>0</v>
      </c>
      <c r="E476" s="16">
        <v>0</v>
      </c>
      <c r="F476" s="16">
        <v>0</v>
      </c>
      <c r="G476" s="69">
        <f t="shared" ref="G476" si="79">I475-I476</f>
        <v>0</v>
      </c>
      <c r="H476" s="16">
        <v>0</v>
      </c>
      <c r="I476" s="16">
        <v>0</v>
      </c>
      <c r="J476" s="15"/>
      <c r="K476" s="23" t="str">
        <f>'Olieforbrug, TJ'!M476</f>
        <v>November</v>
      </c>
    </row>
    <row r="477" spans="1:13" ht="13.8" thickBot="1" x14ac:dyDescent="0.3">
      <c r="A477" s="43" t="str">
        <f>'Olieforbrug, TJ'!A477</f>
        <v>December</v>
      </c>
      <c r="C477" s="42">
        <v>0</v>
      </c>
      <c r="D477" s="42">
        <v>0</v>
      </c>
      <c r="E477" s="42">
        <v>0</v>
      </c>
      <c r="F477" s="42">
        <v>0</v>
      </c>
      <c r="G477" s="72">
        <f t="shared" ref="G477" si="80">I476-I477</f>
        <v>0</v>
      </c>
      <c r="H477" s="42">
        <v>0</v>
      </c>
      <c r="I477" s="42">
        <v>0</v>
      </c>
      <c r="J477" s="2"/>
      <c r="K477" s="43" t="str">
        <f>'Olieforbrug, TJ'!M477</f>
        <v>December</v>
      </c>
    </row>
    <row r="478" spans="1:13" x14ac:dyDescent="0.25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104">
        <v>2025</v>
      </c>
      <c r="L478" s="110"/>
      <c r="M478" s="106"/>
    </row>
    <row r="479" spans="1:13" x14ac:dyDescent="0.25">
      <c r="A479" s="177" t="str">
        <f>'Olieforbrug, TJ'!A479</f>
        <v>Januar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>I477-I479</f>
        <v>0</v>
      </c>
      <c r="H479" s="16">
        <v>0</v>
      </c>
      <c r="I479" s="16">
        <v>0</v>
      </c>
      <c r="J479" s="172"/>
      <c r="K479" s="178" t="str">
        <f>'Olieforbrug, TJ'!M479</f>
        <v>January</v>
      </c>
      <c r="L479" s="171"/>
      <c r="M479" s="172"/>
    </row>
    <row r="480" spans="1:13" x14ac:dyDescent="0.25">
      <c r="A480" s="177" t="str">
        <f>'Olieforbrug, TJ'!A480</f>
        <v>Februar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:G485" si="81">I479-I480</f>
        <v>0</v>
      </c>
      <c r="H480" s="16">
        <v>0</v>
      </c>
      <c r="I480" s="16">
        <v>0</v>
      </c>
      <c r="J480" s="172"/>
      <c r="K480" s="178" t="str">
        <f>'Olieforbrug, TJ'!M480</f>
        <v>February</v>
      </c>
    </row>
    <row r="481" spans="1:11" x14ac:dyDescent="0.25">
      <c r="A481" s="177" t="str">
        <f>'Olieforbrug, TJ'!A481</f>
        <v>Marts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si="81"/>
        <v>0</v>
      </c>
      <c r="H481" s="16">
        <v>0</v>
      </c>
      <c r="I481" s="16">
        <v>0</v>
      </c>
      <c r="J481" s="172"/>
      <c r="K481" s="178" t="str">
        <f>'Olieforbrug, TJ'!M481</f>
        <v>March</v>
      </c>
    </row>
    <row r="482" spans="1:11" x14ac:dyDescent="0.25">
      <c r="A482" s="177" t="str">
        <f>'Olieforbrug, TJ'!A482</f>
        <v>April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si="81"/>
        <v>0</v>
      </c>
      <c r="H482" s="16">
        <v>0</v>
      </c>
      <c r="I482" s="16">
        <v>0</v>
      </c>
      <c r="J482" s="172"/>
      <c r="K482" s="178" t="str">
        <f>'Olieforbrug, TJ'!M482</f>
        <v>April</v>
      </c>
    </row>
    <row r="483" spans="1:11" x14ac:dyDescent="0.25">
      <c r="A483" s="177" t="str">
        <f>'Olieforbrug, TJ'!A483</f>
        <v>Maj</v>
      </c>
      <c r="B483" s="77"/>
      <c r="C483" s="16">
        <v>0</v>
      </c>
      <c r="D483" s="16">
        <v>0</v>
      </c>
      <c r="E483" s="16">
        <v>0</v>
      </c>
      <c r="F483" s="16">
        <v>0</v>
      </c>
      <c r="G483" s="69">
        <f t="shared" si="81"/>
        <v>0</v>
      </c>
      <c r="H483" s="16">
        <v>0</v>
      </c>
      <c r="I483" s="16">
        <v>0</v>
      </c>
      <c r="J483" s="172"/>
      <c r="K483" s="178" t="str">
        <f>'Olieforbrug, TJ'!M483</f>
        <v>May</v>
      </c>
    </row>
    <row r="484" spans="1:11" x14ac:dyDescent="0.25">
      <c r="A484" s="177" t="str">
        <f>'Olieforbrug, TJ'!A484</f>
        <v>Juni</v>
      </c>
      <c r="B484" s="77"/>
      <c r="C484" s="16">
        <v>0</v>
      </c>
      <c r="D484" s="16">
        <v>0</v>
      </c>
      <c r="E484" s="16">
        <v>0</v>
      </c>
      <c r="F484" s="16">
        <v>0</v>
      </c>
      <c r="G484" s="69">
        <f t="shared" si="81"/>
        <v>0</v>
      </c>
      <c r="H484" s="16">
        <v>0</v>
      </c>
      <c r="I484" s="16">
        <v>0</v>
      </c>
      <c r="J484" s="172"/>
      <c r="K484" s="178" t="str">
        <f>'Olieforbrug, TJ'!M484</f>
        <v>June</v>
      </c>
    </row>
    <row r="485" spans="1:11" x14ac:dyDescent="0.25">
      <c r="A485" s="177" t="str">
        <f>'Olieforbrug, TJ'!A485</f>
        <v>Juli</v>
      </c>
      <c r="B485" s="77"/>
      <c r="C485" s="16">
        <v>0</v>
      </c>
      <c r="D485" s="16">
        <v>0</v>
      </c>
      <c r="E485" s="16">
        <v>0</v>
      </c>
      <c r="F485" s="16">
        <v>0</v>
      </c>
      <c r="G485" s="69">
        <f t="shared" si="81"/>
        <v>0</v>
      </c>
      <c r="H485" s="16">
        <v>0</v>
      </c>
      <c r="I485" s="16">
        <v>0</v>
      </c>
      <c r="J485" s="172"/>
      <c r="K485" s="178" t="str">
        <f>'Olieforbrug, TJ'!M485</f>
        <v>July</v>
      </c>
    </row>
    <row r="486" spans="1:11" x14ac:dyDescent="0.25">
      <c r="A486" s="177" t="str">
        <f>'Olieforbrug, TJ'!A486</f>
        <v>August</v>
      </c>
      <c r="B486" s="77"/>
      <c r="C486" s="16">
        <v>0</v>
      </c>
      <c r="D486" s="16">
        <v>0</v>
      </c>
      <c r="E486" s="16">
        <v>0</v>
      </c>
      <c r="F486" s="16">
        <v>0</v>
      </c>
      <c r="G486" s="69">
        <f t="shared" ref="G486" si="82">I485-I486</f>
        <v>0</v>
      </c>
      <c r="H486" s="16">
        <v>0</v>
      </c>
      <c r="I486" s="16">
        <v>0</v>
      </c>
      <c r="J486" s="172"/>
      <c r="K486" s="178" t="str">
        <f>'Olieforbrug, TJ'!M486</f>
        <v>August</v>
      </c>
    </row>
    <row r="487" spans="1:11" x14ac:dyDescent="0.25">
      <c r="A487" s="177" t="str">
        <f>'Olieforbrug, TJ'!A487</f>
        <v>September</v>
      </c>
      <c r="B487" s="77"/>
      <c r="C487" s="16">
        <v>0</v>
      </c>
      <c r="D487" s="16">
        <v>0</v>
      </c>
      <c r="E487" s="16">
        <v>0</v>
      </c>
      <c r="F487" s="16">
        <v>0</v>
      </c>
      <c r="G487" s="69">
        <f t="shared" ref="G487" si="83">I486-I487</f>
        <v>0</v>
      </c>
      <c r="H487" s="16">
        <v>0</v>
      </c>
      <c r="I487" s="16">
        <v>0</v>
      </c>
      <c r="J487" s="172"/>
      <c r="K487" s="178" t="str">
        <f>'Olieforbrug, TJ'!M487</f>
        <v>September</v>
      </c>
    </row>
    <row r="488" spans="1:11" x14ac:dyDescent="0.25">
      <c r="A488" s="177" t="str">
        <f>'Olieforbrug, TJ'!A488</f>
        <v>Oktober</v>
      </c>
      <c r="B488" s="77"/>
      <c r="C488" s="16">
        <v>0</v>
      </c>
      <c r="D488" s="16">
        <v>0</v>
      </c>
      <c r="E488" s="16">
        <v>0</v>
      </c>
      <c r="F488" s="16">
        <v>0</v>
      </c>
      <c r="G488" s="69">
        <f t="shared" ref="G488" si="84">I487-I488</f>
        <v>0</v>
      </c>
      <c r="H488" s="16">
        <v>0</v>
      </c>
      <c r="I488" s="16">
        <v>0</v>
      </c>
      <c r="J488" s="172"/>
      <c r="K488" s="178" t="str">
        <f>'Olieforbrug, TJ'!M488</f>
        <v>October</v>
      </c>
    </row>
    <row r="489" spans="1:11" x14ac:dyDescent="0.25">
      <c r="A489" s="177" t="str">
        <f>'Olieforbrug, TJ'!A489</f>
        <v>November</v>
      </c>
      <c r="B489" s="77"/>
      <c r="C489" s="16">
        <v>0</v>
      </c>
      <c r="D489" s="16">
        <v>0</v>
      </c>
      <c r="E489" s="16">
        <v>0</v>
      </c>
      <c r="F489" s="16">
        <v>0</v>
      </c>
      <c r="G489" s="69">
        <f t="shared" ref="G489" si="85">I488-I489</f>
        <v>0</v>
      </c>
      <c r="H489" s="16">
        <v>0</v>
      </c>
      <c r="I489" s="16">
        <v>0</v>
      </c>
      <c r="J489" s="172"/>
      <c r="K489" s="178" t="str">
        <f>'Olieforbrug, TJ'!M489</f>
        <v>November</v>
      </c>
    </row>
    <row r="490" spans="1:11" ht="13.8" thickBot="1" x14ac:dyDescent="0.3">
      <c r="A490" s="174" t="str">
        <f>'Olieforbrug, TJ'!A490</f>
        <v>December</v>
      </c>
      <c r="B490" s="77"/>
      <c r="C490" s="42">
        <v>0</v>
      </c>
      <c r="D490" s="42">
        <v>0</v>
      </c>
      <c r="E490" s="42">
        <v>0</v>
      </c>
      <c r="F490" s="42">
        <v>0</v>
      </c>
      <c r="G490" s="72">
        <f t="shared" ref="G490" si="86">I489-I490</f>
        <v>0</v>
      </c>
      <c r="H490" s="42">
        <v>0</v>
      </c>
      <c r="I490" s="42">
        <v>0</v>
      </c>
      <c r="J490" s="175"/>
      <c r="K490" s="176" t="str">
        <f>'Olieforbrug, TJ'!M490</f>
        <v>December</v>
      </c>
    </row>
    <row r="491" spans="1:11" x14ac:dyDescent="0.25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104">
        <v>2026</v>
      </c>
    </row>
    <row r="492" spans="1:11" x14ac:dyDescent="0.25">
      <c r="A492" s="177" t="str">
        <f>'Olieforbrug, TJ'!A492</f>
        <v>Januar</v>
      </c>
      <c r="B492" s="77"/>
      <c r="C492" s="16">
        <v>0</v>
      </c>
      <c r="D492" s="16">
        <v>0</v>
      </c>
      <c r="E492" s="16">
        <v>0</v>
      </c>
      <c r="F492" s="16">
        <v>0</v>
      </c>
      <c r="G492" s="69">
        <f>I490-I492</f>
        <v>0</v>
      </c>
      <c r="H492" s="16">
        <v>0</v>
      </c>
      <c r="I492" s="16">
        <v>0</v>
      </c>
      <c r="J492" s="172"/>
      <c r="K492" s="178" t="str">
        <f>'Olieforbrug, TJ'!M492</f>
        <v>January</v>
      </c>
    </row>
    <row r="493" spans="1:11" x14ac:dyDescent="0.25">
      <c r="A493" s="177" t="str">
        <f>'Olieforbrug, TJ'!A493</f>
        <v>Februar</v>
      </c>
      <c r="B493" s="77"/>
      <c r="C493" s="16">
        <v>0</v>
      </c>
      <c r="D493" s="16">
        <v>0</v>
      </c>
      <c r="E493" s="16">
        <v>0</v>
      </c>
      <c r="F493" s="16">
        <v>0</v>
      </c>
      <c r="G493" s="69">
        <f>I492-I493</f>
        <v>0</v>
      </c>
      <c r="H493" s="16">
        <v>0</v>
      </c>
      <c r="I493" s="16">
        <v>0</v>
      </c>
      <c r="J493" s="172"/>
      <c r="K493" s="178" t="str">
        <f>'Olieforbrug, TJ'!M493</f>
        <v>February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4:H56 C58:H78 C57:H57 C80:I112 C113:H113 C115:I116 C117:H117 C53:I53 C118:I118 C120:I121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15">
    <tabColor indexed="42"/>
  </sheetPr>
  <dimension ref="A1:U493"/>
  <sheetViews>
    <sheetView zoomScale="80" zoomScaleNormal="80" workbookViewId="0">
      <pane xSplit="2" ySplit="5" topLeftCell="C455" activePane="bottomRight" state="frozen"/>
      <selection pane="topRight" activeCell="C1" sqref="C1"/>
      <selection pane="bottomLeft" activeCell="A6" sqref="A6"/>
      <selection pane="bottomRight" activeCell="O493" sqref="O493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  <col min="16" max="16" width="12.44140625" customWidth="1"/>
    <col min="17" max="17" width="22.5546875" customWidth="1"/>
    <col min="18" max="18" width="10.109375" customWidth="1"/>
  </cols>
  <sheetData>
    <row r="1" spans="1:16" x14ac:dyDescent="0.25">
      <c r="A1" s="1" t="s">
        <v>17</v>
      </c>
      <c r="B1" s="1"/>
      <c r="C1"/>
      <c r="D1"/>
      <c r="E1"/>
      <c r="F1"/>
      <c r="G1"/>
      <c r="H1"/>
      <c r="I1"/>
      <c r="M1" s="4"/>
      <c r="N1" s="59" t="s">
        <v>79</v>
      </c>
      <c r="O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0</v>
      </c>
      <c r="D7" s="3">
        <v>227158</v>
      </c>
      <c r="E7" s="3">
        <v>911</v>
      </c>
      <c r="F7" s="3">
        <v>0</v>
      </c>
      <c r="G7" s="3">
        <v>-12084</v>
      </c>
      <c r="H7" s="3">
        <v>218014</v>
      </c>
      <c r="I7" s="3">
        <v>24254</v>
      </c>
      <c r="J7" s="3"/>
      <c r="K7" s="3"/>
      <c r="L7" s="3">
        <v>8025.112799999999</v>
      </c>
      <c r="N7" s="22">
        <v>2005</v>
      </c>
    </row>
    <row r="8" spans="1:16" x14ac:dyDescent="0.25">
      <c r="A8" s="22">
        <v>2006</v>
      </c>
      <c r="C8" s="3">
        <v>0</v>
      </c>
      <c r="D8" s="3">
        <v>224224</v>
      </c>
      <c r="E8" s="3">
        <v>3095</v>
      </c>
      <c r="F8" s="3">
        <v>0</v>
      </c>
      <c r="G8" s="3">
        <v>6178</v>
      </c>
      <c r="H8" s="3">
        <v>230688</v>
      </c>
      <c r="I8" s="3">
        <v>18076</v>
      </c>
      <c r="J8" s="3"/>
      <c r="K8" s="3"/>
      <c r="L8" s="3">
        <v>9181.3823999999986</v>
      </c>
      <c r="N8" s="22">
        <v>2006</v>
      </c>
    </row>
    <row r="9" spans="1:16" x14ac:dyDescent="0.25">
      <c r="A9" s="22">
        <v>2007</v>
      </c>
      <c r="C9" s="3">
        <v>0</v>
      </c>
      <c r="D9" s="3">
        <v>265854</v>
      </c>
      <c r="E9" s="3">
        <v>5604</v>
      </c>
      <c r="F9" s="3">
        <v>0</v>
      </c>
      <c r="G9" s="3">
        <v>-9339</v>
      </c>
      <c r="H9" s="3">
        <v>252569</v>
      </c>
      <c r="I9" s="3">
        <v>27415</v>
      </c>
      <c r="J9" s="3"/>
      <c r="K9" s="3"/>
      <c r="L9" s="3">
        <v>10052.246199999998</v>
      </c>
      <c r="N9" s="22">
        <v>2007</v>
      </c>
    </row>
    <row r="10" spans="1:16" x14ac:dyDescent="0.25">
      <c r="A10" s="22">
        <v>2008</v>
      </c>
      <c r="C10" s="3">
        <v>0</v>
      </c>
      <c r="D10" s="3">
        <v>209079</v>
      </c>
      <c r="E10" s="3">
        <v>7852</v>
      </c>
      <c r="F10" s="3">
        <v>0</v>
      </c>
      <c r="G10" s="3">
        <v>8198</v>
      </c>
      <c r="H10" s="3">
        <v>210435</v>
      </c>
      <c r="I10" s="3">
        <v>19217</v>
      </c>
      <c r="J10" s="3"/>
      <c r="K10" s="3"/>
      <c r="L10" s="3">
        <v>8375.3129999999983</v>
      </c>
      <c r="N10" s="22">
        <v>2008</v>
      </c>
    </row>
    <row r="11" spans="1:16" x14ac:dyDescent="0.25">
      <c r="A11" s="22">
        <v>2009</v>
      </c>
      <c r="C11" s="3">
        <v>0</v>
      </c>
      <c r="D11" s="3">
        <v>205536</v>
      </c>
      <c r="E11" s="3">
        <v>4187</v>
      </c>
      <c r="F11" s="3">
        <v>0</v>
      </c>
      <c r="G11" s="3">
        <v>3723</v>
      </c>
      <c r="H11" s="3">
        <v>200378</v>
      </c>
      <c r="I11" s="3">
        <v>15494</v>
      </c>
      <c r="J11" s="3"/>
      <c r="K11" s="3"/>
      <c r="L11" s="3">
        <v>7975.0443999999998</v>
      </c>
      <c r="N11" s="22">
        <v>2009</v>
      </c>
    </row>
    <row r="12" spans="1:16" x14ac:dyDescent="0.25">
      <c r="A12" s="22">
        <v>2010</v>
      </c>
      <c r="C12" s="3">
        <v>0</v>
      </c>
      <c r="D12" s="3">
        <v>222064</v>
      </c>
      <c r="E12" s="3">
        <v>3165</v>
      </c>
      <c r="F12" s="3">
        <v>0</v>
      </c>
      <c r="G12" s="3">
        <v>-5271</v>
      </c>
      <c r="H12" s="3">
        <v>213409</v>
      </c>
      <c r="I12" s="3">
        <v>20765</v>
      </c>
      <c r="J12" s="3"/>
      <c r="K12" s="3"/>
      <c r="L12" s="3">
        <v>8493.6781999999985</v>
      </c>
      <c r="N12" s="22">
        <v>2010</v>
      </c>
    </row>
    <row r="13" spans="1:16" x14ac:dyDescent="0.25">
      <c r="A13" s="22">
        <v>2011</v>
      </c>
      <c r="C13" s="3">
        <v>0</v>
      </c>
      <c r="D13" s="3">
        <v>247716</v>
      </c>
      <c r="E13" s="3">
        <v>4908</v>
      </c>
      <c r="F13" s="3">
        <v>0</v>
      </c>
      <c r="G13" s="3">
        <v>4224</v>
      </c>
      <c r="H13" s="3">
        <v>247245</v>
      </c>
      <c r="I13" s="3">
        <v>16541</v>
      </c>
      <c r="J13" s="3"/>
      <c r="K13" s="3"/>
      <c r="L13" s="3">
        <v>9840.3509999999987</v>
      </c>
      <c r="N13" s="22">
        <v>2011</v>
      </c>
    </row>
    <row r="14" spans="1:16" x14ac:dyDescent="0.25">
      <c r="A14" s="22">
        <v>2012</v>
      </c>
      <c r="C14" s="3">
        <v>0</v>
      </c>
      <c r="D14" s="3">
        <v>228273</v>
      </c>
      <c r="E14" s="3">
        <v>5074</v>
      </c>
      <c r="F14" s="3">
        <v>0</v>
      </c>
      <c r="G14" s="3">
        <v>1588</v>
      </c>
      <c r="H14" s="3">
        <v>225183</v>
      </c>
      <c r="I14" s="3">
        <v>14953</v>
      </c>
      <c r="J14" s="3"/>
      <c r="K14" s="3"/>
      <c r="L14" s="3">
        <v>8962.2833999999984</v>
      </c>
      <c r="N14" s="22">
        <v>2012</v>
      </c>
      <c r="P14" s="3"/>
    </row>
    <row r="15" spans="1:16" ht="12.75" customHeight="1" x14ac:dyDescent="0.25">
      <c r="A15" s="22">
        <v>2013</v>
      </c>
      <c r="C15" s="3">
        <v>0</v>
      </c>
      <c r="D15" s="3">
        <v>218067</v>
      </c>
      <c r="E15" s="3">
        <v>2780</v>
      </c>
      <c r="F15" s="3">
        <v>0</v>
      </c>
      <c r="G15" s="3">
        <v>6218</v>
      </c>
      <c r="H15" s="3">
        <f>SUM(H95:H98)</f>
        <v>168500</v>
      </c>
      <c r="I15" s="3">
        <v>8735</v>
      </c>
      <c r="J15" s="3"/>
      <c r="K15" s="22"/>
      <c r="L15" s="3">
        <f>SUM(L95:L98)</f>
        <v>6706.2999999999984</v>
      </c>
      <c r="M15" s="3"/>
      <c r="N15" s="22">
        <v>2013</v>
      </c>
      <c r="P15" s="3"/>
    </row>
    <row r="16" spans="1:16" ht="12.75" customHeight="1" x14ac:dyDescent="0.25">
      <c r="A16" s="22">
        <v>2014</v>
      </c>
      <c r="C16" s="3">
        <f t="shared" ref="C16:H16" si="0">SUM(C100:C103)</f>
        <v>0</v>
      </c>
      <c r="D16" s="3">
        <f t="shared" si="0"/>
        <v>206590</v>
      </c>
      <c r="E16" s="3">
        <f t="shared" si="0"/>
        <v>760</v>
      </c>
      <c r="F16" s="3">
        <f t="shared" si="0"/>
        <v>0</v>
      </c>
      <c r="G16" s="3">
        <f t="shared" si="0"/>
        <v>-5248</v>
      </c>
      <c r="H16" s="3">
        <f t="shared" si="0"/>
        <v>154809</v>
      </c>
      <c r="I16" s="3">
        <f>I103</f>
        <v>13983</v>
      </c>
      <c r="J16" s="3"/>
      <c r="K16" s="22"/>
      <c r="L16" s="3">
        <f>SUM(L100:L103)</f>
        <v>6161.3981999999996</v>
      </c>
      <c r="M16" s="3"/>
      <c r="N16" s="22">
        <v>2014</v>
      </c>
      <c r="P16" s="3"/>
    </row>
    <row r="17" spans="1:16" x14ac:dyDescent="0.25">
      <c r="A17" s="22">
        <v>2015</v>
      </c>
      <c r="C17" s="3">
        <f t="shared" ref="C17:H17" si="1">SUM(C105:C108)</f>
        <v>0</v>
      </c>
      <c r="D17" s="3">
        <f t="shared" si="1"/>
        <v>200056</v>
      </c>
      <c r="E17" s="3">
        <f t="shared" si="1"/>
        <v>0</v>
      </c>
      <c r="F17" s="3">
        <f t="shared" si="1"/>
        <v>0</v>
      </c>
      <c r="G17" s="3">
        <f t="shared" si="1"/>
        <v>2603</v>
      </c>
      <c r="H17" s="3">
        <f t="shared" si="1"/>
        <v>156118</v>
      </c>
      <c r="I17" s="3">
        <f>I108</f>
        <v>11380</v>
      </c>
      <c r="J17" s="3"/>
      <c r="K17" s="3"/>
      <c r="L17" s="3">
        <f>SUM(L105:L108)</f>
        <v>6213.4964</v>
      </c>
      <c r="M17" s="3"/>
      <c r="N17" s="22">
        <v>2015</v>
      </c>
      <c r="P17" s="3"/>
    </row>
    <row r="18" spans="1:16" x14ac:dyDescent="0.25">
      <c r="A18" s="22">
        <v>2016</v>
      </c>
      <c r="C18" s="3">
        <f>SUM(C110:C113)</f>
        <v>0</v>
      </c>
      <c r="D18" s="3">
        <f t="shared" ref="D18:L18" si="2">SUM(D110:D113)</f>
        <v>200405</v>
      </c>
      <c r="E18" s="3">
        <f t="shared" si="2"/>
        <v>0</v>
      </c>
      <c r="F18" s="3">
        <f t="shared" si="2"/>
        <v>0</v>
      </c>
      <c r="G18" s="3">
        <f t="shared" si="2"/>
        <v>-295</v>
      </c>
      <c r="H18" s="3">
        <f t="shared" si="2"/>
        <v>154756</v>
      </c>
      <c r="I18" s="3">
        <f>I113</f>
        <v>11675</v>
      </c>
      <c r="J18" s="3"/>
      <c r="K18" s="3"/>
      <c r="L18" s="3">
        <f t="shared" si="2"/>
        <v>6159.2887999999984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SUM(C115:C118)</f>
        <v>0</v>
      </c>
      <c r="D19" s="3">
        <f t="shared" si="3"/>
        <v>197817</v>
      </c>
      <c r="E19" s="3">
        <f t="shared" si="3"/>
        <v>0</v>
      </c>
      <c r="F19" s="3">
        <f t="shared" si="3"/>
        <v>0</v>
      </c>
      <c r="G19" s="3">
        <f t="shared" si="3"/>
        <v>1158</v>
      </c>
      <c r="H19" s="3">
        <f t="shared" si="3"/>
        <v>150577</v>
      </c>
      <c r="I19" s="3">
        <f>I118</f>
        <v>10517</v>
      </c>
      <c r="J19" s="3"/>
      <c r="K19" s="65"/>
      <c r="L19" s="3">
        <f>SUM(L115:L118)</f>
        <v>5992.9645999999993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SUM(C120:C123)</f>
        <v>0</v>
      </c>
      <c r="D20" s="3">
        <f t="shared" si="4"/>
        <v>187022</v>
      </c>
      <c r="E20" s="3">
        <f t="shared" si="4"/>
        <v>0</v>
      </c>
      <c r="F20" s="3">
        <f t="shared" si="4"/>
        <v>0</v>
      </c>
      <c r="G20" s="3">
        <f t="shared" si="4"/>
        <v>3282</v>
      </c>
      <c r="H20" s="3">
        <f t="shared" si="4"/>
        <v>142066</v>
      </c>
      <c r="I20" s="3">
        <f>I123</f>
        <v>7235</v>
      </c>
      <c r="J20" s="3"/>
      <c r="L20" s="3">
        <f>SUM(L120:L123)</f>
        <v>5654.2267999999995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SUM(C125:C128)</f>
        <v>0</v>
      </c>
      <c r="D21" s="3">
        <f t="shared" si="5"/>
        <v>156774</v>
      </c>
      <c r="E21" s="3">
        <f t="shared" si="5"/>
        <v>0</v>
      </c>
      <c r="F21" s="3">
        <f t="shared" si="5"/>
        <v>0</v>
      </c>
      <c r="G21" s="3">
        <f t="shared" si="5"/>
        <v>-6541</v>
      </c>
      <c r="H21" s="3">
        <f t="shared" si="5"/>
        <v>111721</v>
      </c>
      <c r="I21" s="3">
        <f>SUM(I128)</f>
        <v>13776</v>
      </c>
      <c r="J21" s="3"/>
      <c r="L21" s="3">
        <f>SUM(L125:L128)</f>
        <v>4446.4957999999997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SUM(C130:C133)</f>
        <v>0</v>
      </c>
      <c r="D22" s="3">
        <f t="shared" si="6"/>
        <v>175715</v>
      </c>
      <c r="E22" s="3">
        <f t="shared" si="6"/>
        <v>0</v>
      </c>
      <c r="F22" s="3">
        <f t="shared" si="6"/>
        <v>0</v>
      </c>
      <c r="G22" s="3">
        <f t="shared" si="6"/>
        <v>-874</v>
      </c>
      <c r="H22" s="3">
        <f t="shared" si="6"/>
        <v>131435</v>
      </c>
      <c r="I22" s="3">
        <f>SUM(I133)</f>
        <v>14650</v>
      </c>
      <c r="J22" s="3"/>
      <c r="L22" s="3">
        <f>SUM(L130:L133)</f>
        <v>5231.1129999999994</v>
      </c>
      <c r="M22" s="57"/>
      <c r="N22" s="22">
        <v>2020</v>
      </c>
    </row>
    <row r="23" spans="1:16" x14ac:dyDescent="0.25">
      <c r="A23" s="22">
        <v>2021</v>
      </c>
      <c r="D23" s="3">
        <f>SUM(D135:D138)</f>
        <v>168839</v>
      </c>
      <c r="E23" s="3">
        <f t="shared" ref="E23:L23" si="7">SUM(E135:E138)</f>
        <v>0</v>
      </c>
      <c r="F23" s="3">
        <f t="shared" si="7"/>
        <v>0</v>
      </c>
      <c r="G23" s="3">
        <f t="shared" si="7"/>
        <v>3283</v>
      </c>
      <c r="H23" s="3">
        <f t="shared" si="7"/>
        <v>137323</v>
      </c>
      <c r="I23" s="3">
        <f>SUM(I138)</f>
        <v>11367</v>
      </c>
      <c r="J23" s="3"/>
      <c r="K23" s="3"/>
      <c r="L23" s="3">
        <f t="shared" si="7"/>
        <v>5465.4553999999989</v>
      </c>
      <c r="M23" s="3"/>
      <c r="N23" s="22">
        <v>2021</v>
      </c>
    </row>
    <row r="24" spans="1:16" x14ac:dyDescent="0.25">
      <c r="A24" s="22">
        <v>2022</v>
      </c>
      <c r="C24" s="3">
        <f>SUM(C140:C143)</f>
        <v>0</v>
      </c>
      <c r="D24" s="3">
        <f t="shared" ref="D24:L24" si="8">SUM(D140:D143)</f>
        <v>161256</v>
      </c>
      <c r="E24" s="3">
        <f t="shared" si="8"/>
        <v>0</v>
      </c>
      <c r="F24" s="3">
        <f t="shared" si="8"/>
        <v>0</v>
      </c>
      <c r="G24" s="3">
        <f t="shared" si="8"/>
        <v>-2119</v>
      </c>
      <c r="H24" s="3">
        <f t="shared" si="8"/>
        <v>150406</v>
      </c>
      <c r="I24" s="3">
        <f>SUM(I143)</f>
        <v>13486</v>
      </c>
      <c r="J24" s="3"/>
      <c r="K24" s="3"/>
      <c r="L24" s="3">
        <f t="shared" si="8"/>
        <v>5986.1587999999992</v>
      </c>
      <c r="M24" s="3"/>
      <c r="N24" s="22">
        <v>2022</v>
      </c>
    </row>
    <row r="25" spans="1:16" x14ac:dyDescent="0.25">
      <c r="A25" s="22">
        <v>2023</v>
      </c>
      <c r="C25" s="3">
        <f>SUM(C145:C148)</f>
        <v>0</v>
      </c>
      <c r="D25" s="3">
        <f t="shared" ref="D25:L25" si="9">SUM(D145:D148)</f>
        <v>141215</v>
      </c>
      <c r="E25" s="3">
        <f t="shared" si="9"/>
        <v>0</v>
      </c>
      <c r="F25" s="3">
        <f t="shared" si="9"/>
        <v>0</v>
      </c>
      <c r="G25" s="3">
        <f t="shared" si="9"/>
        <v>-4856</v>
      </c>
      <c r="H25" s="3">
        <f t="shared" si="9"/>
        <v>132933</v>
      </c>
      <c r="I25" s="3">
        <f>SUM(I148)</f>
        <v>18342</v>
      </c>
      <c r="J25" s="3"/>
      <c r="K25" s="3"/>
      <c r="L25" s="3">
        <f t="shared" si="9"/>
        <v>5290.7333999999992</v>
      </c>
      <c r="M25" s="3"/>
      <c r="N25" s="22">
        <v>2023</v>
      </c>
    </row>
    <row r="26" spans="1:16" x14ac:dyDescent="0.25">
      <c r="A26" s="22">
        <v>2024</v>
      </c>
      <c r="C26" s="3">
        <f t="shared" ref="C26:H26" si="10">SUM(C466:C477)</f>
        <v>0</v>
      </c>
      <c r="D26" s="3">
        <f t="shared" si="10"/>
        <v>151508</v>
      </c>
      <c r="E26" s="3">
        <f t="shared" si="10"/>
        <v>0</v>
      </c>
      <c r="F26" s="3">
        <f t="shared" si="10"/>
        <v>0</v>
      </c>
      <c r="G26" s="3">
        <f t="shared" si="10"/>
        <v>7948</v>
      </c>
      <c r="H26" s="3">
        <f t="shared" si="10"/>
        <v>159005</v>
      </c>
      <c r="I26" s="3">
        <f>I477</f>
        <v>10394</v>
      </c>
      <c r="J26" s="3"/>
      <c r="K26" s="3"/>
      <c r="L26" s="3">
        <f>SUM(L466:L477)</f>
        <v>6328.3989999999994</v>
      </c>
      <c r="M26" s="3"/>
      <c r="N26" s="22">
        <v>2024</v>
      </c>
    </row>
    <row r="27" spans="1:16" x14ac:dyDescent="0.25">
      <c r="A27" s="22">
        <v>2025</v>
      </c>
      <c r="C27" s="3">
        <f>SUM(C479:C490)</f>
        <v>0</v>
      </c>
      <c r="D27" s="3">
        <f t="shared" ref="D27:L27" si="11">SUM(D479:D490)</f>
        <v>158880</v>
      </c>
      <c r="E27" s="3">
        <f t="shared" si="11"/>
        <v>0</v>
      </c>
      <c r="F27" s="3">
        <f t="shared" si="11"/>
        <v>0</v>
      </c>
      <c r="G27" s="3">
        <f t="shared" si="11"/>
        <v>-2476</v>
      </c>
      <c r="H27" s="3">
        <f t="shared" si="11"/>
        <v>155178</v>
      </c>
      <c r="I27" s="3">
        <f>I490</f>
        <v>12870</v>
      </c>
      <c r="J27" s="3"/>
      <c r="K27" s="3"/>
      <c r="L27" s="3">
        <f t="shared" si="11"/>
        <v>6176.0843999999997</v>
      </c>
      <c r="M27" s="3"/>
      <c r="N27" s="22">
        <v>2025</v>
      </c>
    </row>
    <row r="28" spans="1:16" x14ac:dyDescent="0.25">
      <c r="A28" s="22">
        <v>2026</v>
      </c>
      <c r="J28" s="3"/>
      <c r="K28" s="3"/>
      <c r="L28" s="3"/>
      <c r="M28" s="3"/>
      <c r="N28" s="22">
        <v>2026</v>
      </c>
    </row>
    <row r="29" spans="1:16" ht="12.75" customHeight="1" x14ac:dyDescent="0.25">
      <c r="A29" s="23"/>
      <c r="J29" s="3"/>
      <c r="K29" s="3"/>
      <c r="L29" s="3"/>
      <c r="M29" s="3"/>
    </row>
    <row r="30" spans="1:16" ht="12.75" customHeight="1" x14ac:dyDescent="0.25">
      <c r="A30" s="22" t="str">
        <f>'Olieforbrug, TJ'!A30</f>
        <v>Januar - Februar</v>
      </c>
      <c r="J30" s="3"/>
      <c r="K30" s="3"/>
      <c r="L30" s="3"/>
      <c r="M30" s="3"/>
      <c r="N30" s="22" t="str">
        <f>'Olieforbrug, TJ'!M30</f>
        <v>January - February</v>
      </c>
    </row>
    <row r="31" spans="1:16" x14ac:dyDescent="0.25">
      <c r="A31" s="22">
        <f>'Olieforbrug, TJ'!A31</f>
        <v>2005</v>
      </c>
      <c r="C31" s="3">
        <f>SUM(C219:C220)</f>
        <v>0</v>
      </c>
      <c r="D31" s="3">
        <f t="shared" ref="D31:L31" si="12">SUM(D219:D220)</f>
        <v>13676</v>
      </c>
      <c r="E31" s="3">
        <f t="shared" si="12"/>
        <v>56</v>
      </c>
      <c r="F31" s="3">
        <f t="shared" si="12"/>
        <v>0</v>
      </c>
      <c r="G31" s="3">
        <f t="shared" si="12"/>
        <v>-5843</v>
      </c>
      <c r="H31" s="3">
        <f t="shared" si="12"/>
        <v>8259</v>
      </c>
      <c r="I31" s="3">
        <f>I220</f>
        <v>18013</v>
      </c>
      <c r="J31" s="3"/>
      <c r="K31" s="3"/>
      <c r="L31" s="3">
        <f t="shared" si="12"/>
        <v>328.70819999999992</v>
      </c>
      <c r="M31" s="3"/>
      <c r="N31" s="22">
        <f>'Olieforbrug, TJ'!M31</f>
        <v>2005</v>
      </c>
      <c r="P31" s="3"/>
    </row>
    <row r="32" spans="1:16" x14ac:dyDescent="0.25">
      <c r="A32" s="22">
        <f>'Olieforbrug, TJ'!A32</f>
        <v>2006</v>
      </c>
      <c r="C32" s="3">
        <f>SUM(C232:C233)</f>
        <v>0</v>
      </c>
      <c r="D32" s="3">
        <f t="shared" ref="D32:L32" si="13">SUM(D232:D233)</f>
        <v>14967</v>
      </c>
      <c r="E32" s="3">
        <f t="shared" si="13"/>
        <v>206</v>
      </c>
      <c r="F32" s="3">
        <f t="shared" si="13"/>
        <v>0</v>
      </c>
      <c r="G32" s="3">
        <f t="shared" si="13"/>
        <v>-7559</v>
      </c>
      <c r="H32" s="3">
        <f t="shared" si="13"/>
        <v>7152</v>
      </c>
      <c r="I32" s="3">
        <f>I233</f>
        <v>31813</v>
      </c>
      <c r="J32" s="3"/>
      <c r="K32" s="3"/>
      <c r="L32" s="3">
        <f t="shared" si="13"/>
        <v>284.64959999999996</v>
      </c>
      <c r="M32" s="3"/>
      <c r="N32" s="22">
        <f>'Olieforbrug, TJ'!M32</f>
        <v>2006</v>
      </c>
      <c r="P32" s="3"/>
    </row>
    <row r="33" spans="1:16" x14ac:dyDescent="0.25">
      <c r="A33" s="22">
        <f>'Olieforbrug, TJ'!A33</f>
        <v>2007</v>
      </c>
      <c r="C33" s="3">
        <f>SUM(C245:C246)</f>
        <v>0</v>
      </c>
      <c r="D33" s="3">
        <f t="shared" ref="D33:L33" si="14">SUM(D245:D246)</f>
        <v>17649</v>
      </c>
      <c r="E33" s="3">
        <f t="shared" si="14"/>
        <v>531</v>
      </c>
      <c r="F33" s="3">
        <f t="shared" si="14"/>
        <v>0</v>
      </c>
      <c r="G33" s="3">
        <f t="shared" si="14"/>
        <v>-6414</v>
      </c>
      <c r="H33" s="3">
        <f t="shared" si="14"/>
        <v>10661</v>
      </c>
      <c r="I33" s="3">
        <f>I246</f>
        <v>24490</v>
      </c>
      <c r="J33" s="3"/>
      <c r="K33" s="3"/>
      <c r="L33" s="3">
        <f t="shared" si="14"/>
        <v>424.30779999999999</v>
      </c>
      <c r="M33" s="3"/>
      <c r="N33" s="22">
        <f>'Olieforbrug, TJ'!M33</f>
        <v>2007</v>
      </c>
      <c r="P33" s="3"/>
    </row>
    <row r="34" spans="1:16" x14ac:dyDescent="0.25">
      <c r="A34" s="22">
        <f>'Olieforbrug, TJ'!A34</f>
        <v>2008</v>
      </c>
      <c r="C34" s="3">
        <f>SUM(C258:C259)</f>
        <v>0</v>
      </c>
      <c r="D34" s="3">
        <f t="shared" ref="D34:L34" si="15">SUM(D258:D259)</f>
        <v>10652</v>
      </c>
      <c r="E34" s="3">
        <f t="shared" si="15"/>
        <v>710</v>
      </c>
      <c r="F34" s="3">
        <f t="shared" si="15"/>
        <v>0</v>
      </c>
      <c r="G34" s="3">
        <f t="shared" si="15"/>
        <v>2610</v>
      </c>
      <c r="H34" s="3">
        <f t="shared" si="15"/>
        <v>12497</v>
      </c>
      <c r="I34" s="3">
        <f>I259</f>
        <v>24805</v>
      </c>
      <c r="J34" s="3"/>
      <c r="K34" s="3"/>
      <c r="L34" s="3">
        <f t="shared" si="15"/>
        <v>497.38059999999996</v>
      </c>
      <c r="M34" s="3"/>
      <c r="N34" s="22">
        <f>'Olieforbrug, TJ'!M34</f>
        <v>2008</v>
      </c>
      <c r="P34" s="3"/>
    </row>
    <row r="35" spans="1:16" x14ac:dyDescent="0.25">
      <c r="A35" s="22">
        <f>'Olieforbrug, TJ'!A35</f>
        <v>2009</v>
      </c>
      <c r="C35" s="3">
        <f>SUM(C271:C272)</f>
        <v>0</v>
      </c>
      <c r="D35" s="3">
        <f t="shared" ref="D35:L35" si="16">SUM(D271:D272)</f>
        <v>18268</v>
      </c>
      <c r="E35" s="3">
        <f t="shared" si="16"/>
        <v>544</v>
      </c>
      <c r="F35" s="3">
        <f t="shared" si="16"/>
        <v>0</v>
      </c>
      <c r="G35" s="3">
        <f t="shared" si="16"/>
        <v>-3349</v>
      </c>
      <c r="H35" s="3">
        <f t="shared" si="16"/>
        <v>8924</v>
      </c>
      <c r="I35" s="3">
        <f>I272</f>
        <v>22566</v>
      </c>
      <c r="J35" s="3"/>
      <c r="K35" s="3"/>
      <c r="L35" s="3">
        <f t="shared" si="16"/>
        <v>355.17519999999996</v>
      </c>
      <c r="M35" s="3"/>
      <c r="N35" s="22">
        <f>'Olieforbrug, TJ'!M35</f>
        <v>2009</v>
      </c>
      <c r="P35" s="3"/>
    </row>
    <row r="36" spans="1:16" x14ac:dyDescent="0.25">
      <c r="A36" s="22">
        <f>'Olieforbrug, TJ'!A36</f>
        <v>2010</v>
      </c>
      <c r="C36" s="3">
        <f>SUM(C284:C285)</f>
        <v>0</v>
      </c>
      <c r="D36" s="3">
        <f t="shared" ref="D36:L36" si="17">SUM(D284:D285)</f>
        <v>8711</v>
      </c>
      <c r="E36" s="3">
        <f t="shared" si="17"/>
        <v>259</v>
      </c>
      <c r="F36" s="3">
        <f t="shared" si="17"/>
        <v>0</v>
      </c>
      <c r="G36" s="3">
        <f t="shared" si="17"/>
        <v>-2533</v>
      </c>
      <c r="H36" s="3">
        <f t="shared" si="17"/>
        <v>5514</v>
      </c>
      <c r="I36" s="3">
        <f>I285</f>
        <v>18027</v>
      </c>
      <c r="J36" s="3"/>
      <c r="K36" s="3"/>
      <c r="L36" s="3">
        <f t="shared" si="17"/>
        <v>219.45719999999997</v>
      </c>
      <c r="M36" s="3"/>
      <c r="N36" s="22">
        <f>'Olieforbrug, TJ'!M36</f>
        <v>2010</v>
      </c>
      <c r="P36" s="3"/>
    </row>
    <row r="37" spans="1:16" x14ac:dyDescent="0.25">
      <c r="A37" s="22">
        <f>'Olieforbrug, TJ'!A37</f>
        <v>2011</v>
      </c>
      <c r="C37" s="3">
        <f>SUM(C297:C298)</f>
        <v>0</v>
      </c>
      <c r="D37" s="3">
        <f t="shared" ref="D37:L37" si="18">SUM(D297:D298)</f>
        <v>12050</v>
      </c>
      <c r="E37" s="3">
        <f t="shared" si="18"/>
        <v>251</v>
      </c>
      <c r="F37" s="3">
        <f t="shared" si="18"/>
        <v>0</v>
      </c>
      <c r="G37" s="3">
        <f t="shared" si="18"/>
        <v>-4977</v>
      </c>
      <c r="H37" s="3">
        <f t="shared" si="18"/>
        <v>6698</v>
      </c>
      <c r="I37" s="3">
        <f>I298</f>
        <v>25742</v>
      </c>
      <c r="J37" s="3"/>
      <c r="K37" s="3"/>
      <c r="L37" s="3">
        <f t="shared" si="18"/>
        <v>266.5804</v>
      </c>
      <c r="M37" s="3"/>
      <c r="N37" s="22">
        <f>'Olieforbrug, TJ'!M37</f>
        <v>2011</v>
      </c>
      <c r="P37" s="3"/>
    </row>
    <row r="38" spans="1:16" x14ac:dyDescent="0.25">
      <c r="A38" s="22">
        <f>'Olieforbrug, TJ'!A38</f>
        <v>2012</v>
      </c>
      <c r="C38" s="3">
        <f>SUM(C310:C311)</f>
        <v>0</v>
      </c>
      <c r="D38" s="3">
        <f t="shared" ref="D38:L38" si="19">SUM(D310:D311)</f>
        <v>12945</v>
      </c>
      <c r="E38" s="3">
        <f t="shared" si="19"/>
        <v>357</v>
      </c>
      <c r="F38" s="3">
        <f t="shared" si="19"/>
        <v>0</v>
      </c>
      <c r="G38" s="3">
        <f t="shared" si="19"/>
        <v>-4961</v>
      </c>
      <c r="H38" s="3">
        <f t="shared" si="19"/>
        <v>7619</v>
      </c>
      <c r="I38" s="3">
        <f>I311</f>
        <v>21502</v>
      </c>
      <c r="J38" s="3"/>
      <c r="K38" s="3"/>
      <c r="L38" s="3">
        <f t="shared" si="19"/>
        <v>303.2362</v>
      </c>
      <c r="M38" s="3"/>
      <c r="N38" s="22">
        <f>'Olieforbrug, TJ'!M38</f>
        <v>2012</v>
      </c>
      <c r="P38" s="3"/>
    </row>
    <row r="39" spans="1:16" x14ac:dyDescent="0.25">
      <c r="A39" s="22">
        <f>'Olieforbrug, TJ'!A39</f>
        <v>2013</v>
      </c>
      <c r="C39" s="3">
        <f>SUM(C323:C324)</f>
        <v>0</v>
      </c>
      <c r="D39" s="3">
        <f t="shared" ref="D39:L39" si="20">SUM(D323:D324)</f>
        <v>7732</v>
      </c>
      <c r="E39" s="3">
        <f t="shared" si="20"/>
        <v>283</v>
      </c>
      <c r="F39" s="3">
        <f t="shared" si="20"/>
        <v>0</v>
      </c>
      <c r="G39" s="3">
        <f t="shared" si="20"/>
        <v>-763</v>
      </c>
      <c r="H39" s="3">
        <f t="shared" si="20"/>
        <v>6582</v>
      </c>
      <c r="I39" s="3">
        <f>I324</f>
        <v>15716</v>
      </c>
      <c r="J39" s="3"/>
      <c r="K39" s="3"/>
      <c r="L39" s="3">
        <f t="shared" si="20"/>
        <v>261.96359999999999</v>
      </c>
      <c r="M39" s="3"/>
      <c r="N39" s="22">
        <f>'Olieforbrug, TJ'!M39</f>
        <v>2013</v>
      </c>
      <c r="P39" s="3"/>
    </row>
    <row r="40" spans="1:16" x14ac:dyDescent="0.25">
      <c r="A40" s="22">
        <f>'Olieforbrug, TJ'!A40</f>
        <v>2014</v>
      </c>
      <c r="C40" s="3">
        <f>SUM(C336:C337)</f>
        <v>0</v>
      </c>
      <c r="D40" s="3">
        <f t="shared" ref="D40:L40" si="21">SUM(D336:D337)</f>
        <v>11452</v>
      </c>
      <c r="E40" s="3">
        <f t="shared" si="21"/>
        <v>328</v>
      </c>
      <c r="F40" s="3">
        <f t="shared" si="21"/>
        <v>0</v>
      </c>
      <c r="G40" s="3">
        <f t="shared" si="21"/>
        <v>-4228</v>
      </c>
      <c r="H40" s="3">
        <f t="shared" si="21"/>
        <v>6109</v>
      </c>
      <c r="I40" s="3">
        <f>I337</f>
        <v>12963</v>
      </c>
      <c r="J40" s="3"/>
      <c r="K40" s="3"/>
      <c r="L40" s="3">
        <f t="shared" si="21"/>
        <v>243.13819999999998</v>
      </c>
      <c r="M40" s="3"/>
      <c r="N40" s="22">
        <f>'Olieforbrug, TJ'!M40</f>
        <v>2014</v>
      </c>
      <c r="P40" s="3"/>
    </row>
    <row r="41" spans="1:16" x14ac:dyDescent="0.25">
      <c r="A41" s="22">
        <f>'Olieforbrug, TJ'!A41</f>
        <v>2015</v>
      </c>
      <c r="C41" s="3">
        <f>SUM(C349:C350)</f>
        <v>0</v>
      </c>
      <c r="D41" s="3">
        <f t="shared" ref="D41:L41" si="22">SUM(D349:D350)</f>
        <v>11029</v>
      </c>
      <c r="E41" s="3">
        <f t="shared" si="22"/>
        <v>0</v>
      </c>
      <c r="F41" s="3">
        <f t="shared" si="22"/>
        <v>0</v>
      </c>
      <c r="G41" s="3">
        <f t="shared" si="22"/>
        <v>-3683</v>
      </c>
      <c r="H41" s="3">
        <f t="shared" si="22"/>
        <v>7244</v>
      </c>
      <c r="I41" s="3">
        <f>I350</f>
        <v>17666</v>
      </c>
      <c r="J41" s="3"/>
      <c r="K41" s="3"/>
      <c r="L41" s="3">
        <f t="shared" si="22"/>
        <v>288.31119999999999</v>
      </c>
      <c r="M41" s="3"/>
      <c r="N41" s="22">
        <f>'Olieforbrug, TJ'!M41</f>
        <v>2015</v>
      </c>
      <c r="P41" s="3"/>
    </row>
    <row r="42" spans="1:16" x14ac:dyDescent="0.25">
      <c r="A42" s="22">
        <f>'Olieforbrug, TJ'!A42</f>
        <v>2016</v>
      </c>
      <c r="C42" s="3">
        <f>SUM(C362:C363)</f>
        <v>0</v>
      </c>
      <c r="D42" s="3">
        <f t="shared" ref="D42:L42" si="23">SUM(D362:D363)</f>
        <v>9581</v>
      </c>
      <c r="E42" s="3">
        <f t="shared" si="23"/>
        <v>0</v>
      </c>
      <c r="F42" s="3">
        <f t="shared" si="23"/>
        <v>0</v>
      </c>
      <c r="G42" s="3">
        <f t="shared" si="23"/>
        <v>-2353</v>
      </c>
      <c r="H42" s="3">
        <f t="shared" si="23"/>
        <v>7085</v>
      </c>
      <c r="I42" s="3">
        <f>I363</f>
        <v>13733</v>
      </c>
      <c r="J42" s="3"/>
      <c r="K42" s="3"/>
      <c r="L42" s="3">
        <f t="shared" si="23"/>
        <v>281.98299999999995</v>
      </c>
      <c r="M42" s="3"/>
      <c r="N42" s="22">
        <f>'Olieforbrug, TJ'!M42</f>
        <v>2016</v>
      </c>
      <c r="P42" s="3"/>
    </row>
    <row r="43" spans="1:16" x14ac:dyDescent="0.25">
      <c r="A43" s="22">
        <f>'Olieforbrug, TJ'!A43</f>
        <v>2017</v>
      </c>
      <c r="C43" s="3">
        <f>SUM(C375:C376)</f>
        <v>0</v>
      </c>
      <c r="D43" s="3">
        <f t="shared" ref="D43:L43" si="24">SUM(D375:D376)</f>
        <v>16696</v>
      </c>
      <c r="E43" s="3">
        <f t="shared" si="24"/>
        <v>0</v>
      </c>
      <c r="F43" s="3">
        <f t="shared" si="24"/>
        <v>0</v>
      </c>
      <c r="G43" s="3">
        <f t="shared" si="24"/>
        <v>-9296</v>
      </c>
      <c r="H43" s="3">
        <f t="shared" si="24"/>
        <v>3746</v>
      </c>
      <c r="I43" s="3">
        <f>I376</f>
        <v>20971</v>
      </c>
      <c r="J43" s="3"/>
      <c r="K43" s="3"/>
      <c r="L43" s="3">
        <f t="shared" si="24"/>
        <v>149.09079999999997</v>
      </c>
      <c r="M43" s="3"/>
      <c r="N43" s="22">
        <f>'Olieforbrug, TJ'!M43</f>
        <v>2017</v>
      </c>
      <c r="P43" s="3"/>
    </row>
    <row r="44" spans="1:16" x14ac:dyDescent="0.25">
      <c r="A44" s="22">
        <f>'Olieforbrug, TJ'!A44</f>
        <v>2018</v>
      </c>
      <c r="C44" s="3">
        <f>SUM(C388:C389)</f>
        <v>0</v>
      </c>
      <c r="D44" s="3">
        <f t="shared" ref="D44:L44" si="25">SUM(D388:D389)</f>
        <v>17924</v>
      </c>
      <c r="E44" s="3">
        <f t="shared" si="25"/>
        <v>0</v>
      </c>
      <c r="F44" s="3">
        <f t="shared" si="25"/>
        <v>0</v>
      </c>
      <c r="G44" s="3">
        <f t="shared" si="25"/>
        <v>-10445</v>
      </c>
      <c r="H44" s="3">
        <f t="shared" si="25"/>
        <v>3536</v>
      </c>
      <c r="I44" s="3">
        <f>I389</f>
        <v>20962</v>
      </c>
      <c r="J44" s="3"/>
      <c r="K44" s="3"/>
      <c r="L44" s="3">
        <f t="shared" si="25"/>
        <v>140.7328</v>
      </c>
      <c r="M44" s="3"/>
      <c r="N44" s="22">
        <f>'Olieforbrug, TJ'!M44</f>
        <v>2018</v>
      </c>
      <c r="P44" s="3"/>
    </row>
    <row r="45" spans="1:16" x14ac:dyDescent="0.25">
      <c r="A45" s="22">
        <f>'Olieforbrug, TJ'!A45</f>
        <v>2019</v>
      </c>
      <c r="C45" s="3">
        <f>SUM(C401:C402)</f>
        <v>0</v>
      </c>
      <c r="D45" s="3">
        <f t="shared" ref="D45:H45" si="26">SUM(D401:D402)</f>
        <v>11491</v>
      </c>
      <c r="E45" s="3">
        <f t="shared" si="26"/>
        <v>0</v>
      </c>
      <c r="F45" s="3">
        <f t="shared" si="26"/>
        <v>0</v>
      </c>
      <c r="G45" s="3">
        <f t="shared" si="26"/>
        <v>-3459</v>
      </c>
      <c r="H45" s="3">
        <f t="shared" si="26"/>
        <v>4367</v>
      </c>
      <c r="I45" s="3">
        <f>I402</f>
        <v>10694</v>
      </c>
      <c r="J45" s="3"/>
      <c r="K45" s="3"/>
      <c r="L45" s="3">
        <f>SUM(L401:L402)</f>
        <v>173.8066</v>
      </c>
      <c r="M45" s="3"/>
      <c r="N45" s="22">
        <f>'Olieforbrug, TJ'!M45</f>
        <v>2019</v>
      </c>
      <c r="P45" s="3"/>
    </row>
    <row r="46" spans="1:16" x14ac:dyDescent="0.25">
      <c r="A46" s="22">
        <f>'Olieforbrug, TJ'!A46</f>
        <v>2020</v>
      </c>
      <c r="C46" s="3">
        <f>SUM(C414:C415)</f>
        <v>0</v>
      </c>
      <c r="D46" s="3">
        <f t="shared" ref="D46:L46" si="27">SUM(D414:D415)</f>
        <v>9708</v>
      </c>
      <c r="E46" s="3">
        <f t="shared" si="27"/>
        <v>0</v>
      </c>
      <c r="F46" s="3">
        <f t="shared" si="27"/>
        <v>0</v>
      </c>
      <c r="G46" s="3">
        <f t="shared" si="27"/>
        <v>-3547</v>
      </c>
      <c r="H46" s="3">
        <f t="shared" si="27"/>
        <v>2150</v>
      </c>
      <c r="I46" s="3">
        <f>I415</f>
        <v>17323</v>
      </c>
      <c r="J46" s="3"/>
      <c r="K46" s="3"/>
      <c r="L46" s="3">
        <f t="shared" si="27"/>
        <v>85.569999999999979</v>
      </c>
      <c r="M46" s="3"/>
      <c r="N46" s="22">
        <f>'Olieforbrug, TJ'!M46</f>
        <v>2020</v>
      </c>
      <c r="P46" s="3"/>
    </row>
    <row r="47" spans="1:16" x14ac:dyDescent="0.25">
      <c r="A47" s="22">
        <f>'Olieforbrug, TJ'!A47</f>
        <v>2021</v>
      </c>
      <c r="C47" s="3">
        <f>SUM(C427:C428)</f>
        <v>0</v>
      </c>
      <c r="D47" s="3">
        <f t="shared" ref="D47:L47" si="28">SUM(D427:D428)</f>
        <v>16004</v>
      </c>
      <c r="E47" s="3">
        <f t="shared" si="28"/>
        <v>0</v>
      </c>
      <c r="F47" s="3">
        <f t="shared" si="28"/>
        <v>0</v>
      </c>
      <c r="G47" s="3">
        <f t="shared" si="28"/>
        <v>-2575</v>
      </c>
      <c r="H47" s="3">
        <f t="shared" si="28"/>
        <v>9134</v>
      </c>
      <c r="I47" s="3">
        <f>I428</f>
        <v>17225</v>
      </c>
      <c r="J47" s="3"/>
      <c r="K47" s="3"/>
      <c r="L47" s="3">
        <f t="shared" si="28"/>
        <v>363.53319999999997</v>
      </c>
      <c r="M47" s="3"/>
      <c r="N47" s="22">
        <f>'Olieforbrug, TJ'!M47</f>
        <v>2021</v>
      </c>
      <c r="P47" s="3"/>
    </row>
    <row r="48" spans="1:16" x14ac:dyDescent="0.25">
      <c r="A48" s="22">
        <f>'Olieforbrug, TJ'!A48</f>
        <v>2022</v>
      </c>
      <c r="C48" s="3">
        <f>SUM(C440:C441)</f>
        <v>0</v>
      </c>
      <c r="D48" s="3">
        <f t="shared" ref="D48:L48" si="29">SUM(D440:D441)</f>
        <v>11638</v>
      </c>
      <c r="E48" s="3">
        <f t="shared" si="29"/>
        <v>0</v>
      </c>
      <c r="F48" s="3">
        <f t="shared" si="29"/>
        <v>0</v>
      </c>
      <c r="G48" s="3">
        <f t="shared" si="29"/>
        <v>-3712</v>
      </c>
      <c r="H48" s="3">
        <f t="shared" si="29"/>
        <v>7859</v>
      </c>
      <c r="I48" s="3">
        <f>I441</f>
        <v>15079</v>
      </c>
      <c r="J48" s="3"/>
      <c r="K48" s="3"/>
      <c r="L48" s="3">
        <f t="shared" si="29"/>
        <v>312.78819999999996</v>
      </c>
      <c r="M48" s="3"/>
      <c r="N48" s="22">
        <f>'Olieforbrug, TJ'!M48</f>
        <v>2022</v>
      </c>
      <c r="P48" s="3"/>
    </row>
    <row r="49" spans="1:16" x14ac:dyDescent="0.25">
      <c r="A49" s="22">
        <f>'Olieforbrug, TJ'!A49</f>
        <v>2023</v>
      </c>
      <c r="C49" s="3">
        <f>SUM(C453:C454)</f>
        <v>0</v>
      </c>
      <c r="D49" s="3">
        <f t="shared" ref="D49:L49" si="30">SUM(D453:D454)</f>
        <v>5581</v>
      </c>
      <c r="E49" s="3">
        <f t="shared" si="30"/>
        <v>0</v>
      </c>
      <c r="F49" s="3">
        <f t="shared" si="30"/>
        <v>0</v>
      </c>
      <c r="G49" s="3">
        <f t="shared" si="30"/>
        <v>2437</v>
      </c>
      <c r="H49" s="3">
        <f t="shared" si="30"/>
        <v>8067</v>
      </c>
      <c r="I49" s="3">
        <f>I454</f>
        <v>11049</v>
      </c>
      <c r="J49" s="3"/>
      <c r="K49" s="3"/>
      <c r="L49" s="3">
        <f t="shared" si="30"/>
        <v>321.06659999999999</v>
      </c>
      <c r="M49" s="3"/>
      <c r="N49" s="22">
        <f>'Olieforbrug, TJ'!M49</f>
        <v>2023</v>
      </c>
      <c r="P49" s="3"/>
    </row>
    <row r="50" spans="1:16" x14ac:dyDescent="0.25">
      <c r="A50" s="22">
        <f>'Olieforbrug, TJ'!A50</f>
        <v>2024</v>
      </c>
      <c r="C50" s="3">
        <f>SUM(C466:C467)</f>
        <v>0</v>
      </c>
      <c r="D50" s="3">
        <f t="shared" ref="D50:L50" si="31">SUM(D466:D467)</f>
        <v>4931</v>
      </c>
      <c r="E50" s="3">
        <f t="shared" si="31"/>
        <v>0</v>
      </c>
      <c r="F50" s="3">
        <f t="shared" si="31"/>
        <v>0</v>
      </c>
      <c r="G50" s="3">
        <f t="shared" si="31"/>
        <v>1466</v>
      </c>
      <c r="H50" s="3">
        <f t="shared" si="31"/>
        <v>6280</v>
      </c>
      <c r="I50" s="3">
        <f>I467</f>
        <v>16876</v>
      </c>
      <c r="J50" s="3"/>
      <c r="K50" s="3"/>
      <c r="L50" s="3">
        <f t="shared" si="31"/>
        <v>249.94400000000002</v>
      </c>
      <c r="M50" s="3"/>
      <c r="N50" s="22">
        <f>'Olieforbrug, TJ'!M50</f>
        <v>2024</v>
      </c>
      <c r="P50" s="3"/>
    </row>
    <row r="51" spans="1:16" x14ac:dyDescent="0.25">
      <c r="A51" s="22">
        <f>'Olieforbrug, TJ'!A51</f>
        <v>2025</v>
      </c>
      <c r="C51" s="3">
        <f>SUM(C479:C480)</f>
        <v>0</v>
      </c>
      <c r="D51" s="3">
        <f t="shared" ref="D51:L51" si="32">SUM(D479:D480)</f>
        <v>13064</v>
      </c>
      <c r="E51" s="3">
        <f t="shared" si="32"/>
        <v>0</v>
      </c>
      <c r="F51" s="3">
        <f t="shared" si="32"/>
        <v>0</v>
      </c>
      <c r="G51" s="3">
        <f t="shared" si="32"/>
        <v>-7303</v>
      </c>
      <c r="H51" s="3">
        <f t="shared" si="32"/>
        <v>5794</v>
      </c>
      <c r="I51" s="3">
        <f>I480</f>
        <v>17697</v>
      </c>
      <c r="J51" s="3"/>
      <c r="K51" s="3"/>
      <c r="L51" s="3">
        <f t="shared" si="32"/>
        <v>230.60119999999995</v>
      </c>
      <c r="M51" s="3"/>
      <c r="N51" s="22">
        <f>'Olieforbrug, TJ'!M51</f>
        <v>2025</v>
      </c>
      <c r="P51" s="3"/>
    </row>
    <row r="52" spans="1:16" x14ac:dyDescent="0.25">
      <c r="A52" s="22">
        <f>'Olieforbrug, TJ'!A52</f>
        <v>2026</v>
      </c>
      <c r="C52" s="3">
        <f>SUM(C492:C493)</f>
        <v>0</v>
      </c>
      <c r="D52" s="3">
        <f t="shared" ref="D52:L52" si="33">SUM(D492:D493)</f>
        <v>2804</v>
      </c>
      <c r="E52" s="3">
        <f t="shared" si="33"/>
        <v>0</v>
      </c>
      <c r="F52" s="3">
        <f t="shared" si="33"/>
        <v>0</v>
      </c>
      <c r="G52" s="3">
        <f t="shared" si="33"/>
        <v>1807</v>
      </c>
      <c r="H52" s="3">
        <f t="shared" si="33"/>
        <v>4449</v>
      </c>
      <c r="I52" s="3">
        <f>I493</f>
        <v>11063</v>
      </c>
      <c r="J52" s="3"/>
      <c r="K52" s="3"/>
      <c r="L52" s="3">
        <f t="shared" si="33"/>
        <v>177.0702</v>
      </c>
      <c r="M52" s="3"/>
      <c r="N52" s="22">
        <f>'Olieforbrug, TJ'!M52</f>
        <v>2026</v>
      </c>
      <c r="P52" s="3"/>
    </row>
    <row r="53" spans="1:16" x14ac:dyDescent="0.25">
      <c r="A53" s="22"/>
      <c r="J53" s="3"/>
      <c r="K53" s="3"/>
      <c r="L53" s="3"/>
      <c r="M53" s="3"/>
      <c r="N53" s="22"/>
    </row>
    <row r="54" spans="1:16" ht="13.8" thickBot="1" x14ac:dyDescent="0.3">
      <c r="A54" s="2"/>
      <c r="C54" s="25"/>
      <c r="D54" s="25"/>
      <c r="E54" s="25"/>
      <c r="F54" s="25"/>
      <c r="G54" s="25"/>
      <c r="H54" s="25"/>
      <c r="I54" s="25"/>
      <c r="J54" s="3"/>
      <c r="K54" s="3"/>
      <c r="L54" s="25"/>
      <c r="N54" s="2"/>
    </row>
    <row r="55" spans="1:16" x14ac:dyDescent="0.25">
      <c r="A55" s="23" t="s">
        <v>40</v>
      </c>
      <c r="C55" s="3">
        <v>0</v>
      </c>
      <c r="D55" s="3">
        <v>25140</v>
      </c>
      <c r="E55" s="3">
        <v>60</v>
      </c>
      <c r="F55" s="3">
        <v>0</v>
      </c>
      <c r="G55" s="3">
        <v>-15898</v>
      </c>
      <c r="H55" s="3">
        <v>13350</v>
      </c>
      <c r="I55" s="3">
        <v>28068</v>
      </c>
      <c r="L55" s="3">
        <v>531.32999999999993</v>
      </c>
      <c r="N55" s="26" t="s">
        <v>61</v>
      </c>
    </row>
    <row r="56" spans="1:16" x14ac:dyDescent="0.25">
      <c r="A56" s="23" t="s">
        <v>41</v>
      </c>
      <c r="C56" s="3">
        <v>0</v>
      </c>
      <c r="D56" s="3">
        <v>66795</v>
      </c>
      <c r="E56" s="3">
        <v>54</v>
      </c>
      <c r="F56" s="3">
        <v>0</v>
      </c>
      <c r="G56" s="3">
        <v>9382</v>
      </c>
      <c r="H56" s="3">
        <v>75347</v>
      </c>
      <c r="I56" s="3">
        <v>18686</v>
      </c>
      <c r="L56" s="3">
        <v>2998.8105999999998</v>
      </c>
      <c r="N56" s="26" t="s">
        <v>62</v>
      </c>
    </row>
    <row r="57" spans="1:16" x14ac:dyDescent="0.25">
      <c r="A57" s="23" t="s">
        <v>42</v>
      </c>
      <c r="C57" s="3">
        <v>0</v>
      </c>
      <c r="D57" s="3">
        <v>78411</v>
      </c>
      <c r="E57" s="3">
        <v>407</v>
      </c>
      <c r="F57" s="3">
        <v>0</v>
      </c>
      <c r="G57" s="3">
        <v>-5439</v>
      </c>
      <c r="H57" s="3">
        <v>72626</v>
      </c>
      <c r="I57" s="3">
        <v>24125</v>
      </c>
      <c r="L57" s="3">
        <v>2238.6704</v>
      </c>
      <c r="N57" s="26" t="s">
        <v>63</v>
      </c>
    </row>
    <row r="58" spans="1:16" x14ac:dyDescent="0.25">
      <c r="A58" s="23" t="s">
        <v>43</v>
      </c>
      <c r="C58" s="3">
        <v>0</v>
      </c>
      <c r="D58" s="3">
        <v>56812</v>
      </c>
      <c r="E58" s="3">
        <v>390</v>
      </c>
      <c r="F58" s="3">
        <v>0</v>
      </c>
      <c r="G58" s="3">
        <v>-129</v>
      </c>
      <c r="H58" s="3">
        <v>56691</v>
      </c>
      <c r="I58" s="3">
        <v>24254</v>
      </c>
      <c r="L58" s="3">
        <v>2256.3017999999997</v>
      </c>
      <c r="N58" s="26" t="s">
        <v>64</v>
      </c>
    </row>
    <row r="59" spans="1:16" x14ac:dyDescent="0.25">
      <c r="A59" s="23"/>
      <c r="L59" s="3"/>
    </row>
    <row r="60" spans="1:16" x14ac:dyDescent="0.25">
      <c r="A60" s="23" t="s">
        <v>44</v>
      </c>
      <c r="C60" s="3">
        <v>0</v>
      </c>
      <c r="D60" s="3">
        <v>24382</v>
      </c>
      <c r="E60" s="3">
        <v>380</v>
      </c>
      <c r="F60" s="3">
        <v>0</v>
      </c>
      <c r="G60" s="3">
        <v>-10785</v>
      </c>
      <c r="H60" s="3">
        <v>13116</v>
      </c>
      <c r="I60" s="3">
        <v>35039</v>
      </c>
      <c r="L60" s="3">
        <v>522.01679999999988</v>
      </c>
      <c r="N60" s="26" t="s">
        <v>81</v>
      </c>
    </row>
    <row r="61" spans="1:16" x14ac:dyDescent="0.25">
      <c r="A61" s="23" t="s">
        <v>45</v>
      </c>
      <c r="C61" s="3">
        <v>0</v>
      </c>
      <c r="D61" s="3">
        <v>69646</v>
      </c>
      <c r="E61" s="3">
        <v>581</v>
      </c>
      <c r="F61" s="3">
        <v>0</v>
      </c>
      <c r="G61" s="3">
        <v>3820</v>
      </c>
      <c r="H61" s="3">
        <v>75963</v>
      </c>
      <c r="I61" s="3">
        <v>31219</v>
      </c>
      <c r="L61" s="3">
        <v>3023.3273999999997</v>
      </c>
      <c r="N61" s="26" t="s">
        <v>82</v>
      </c>
    </row>
    <row r="62" spans="1:16" x14ac:dyDescent="0.25">
      <c r="A62" s="23" t="s">
        <v>46</v>
      </c>
      <c r="C62" s="3">
        <v>0</v>
      </c>
      <c r="D62" s="3">
        <v>70968</v>
      </c>
      <c r="E62" s="3">
        <v>1222</v>
      </c>
      <c r="F62" s="3">
        <v>0</v>
      </c>
      <c r="G62" s="3">
        <v>8884</v>
      </c>
      <c r="H62" s="3">
        <v>78537</v>
      </c>
      <c r="I62" s="3">
        <v>22335</v>
      </c>
      <c r="L62" s="3">
        <v>3125.7725999999998</v>
      </c>
      <c r="N62" s="26" t="s">
        <v>83</v>
      </c>
    </row>
    <row r="63" spans="1:16" x14ac:dyDescent="0.25">
      <c r="A63" s="23" t="s">
        <v>47</v>
      </c>
      <c r="C63" s="3">
        <v>0</v>
      </c>
      <c r="D63" s="3">
        <v>59228</v>
      </c>
      <c r="E63" s="3">
        <v>912</v>
      </c>
      <c r="F63" s="3">
        <v>0</v>
      </c>
      <c r="G63" s="3">
        <v>4259</v>
      </c>
      <c r="H63" s="3">
        <v>63072</v>
      </c>
      <c r="I63" s="3">
        <v>18076</v>
      </c>
      <c r="L63" s="3">
        <v>2510.2655999999997</v>
      </c>
      <c r="N63" s="26" t="s">
        <v>84</v>
      </c>
    </row>
    <row r="64" spans="1:16" x14ac:dyDescent="0.25">
      <c r="A64" s="23"/>
      <c r="L64" s="3"/>
    </row>
    <row r="65" spans="1:14" x14ac:dyDescent="0.25">
      <c r="A65" s="23" t="s">
        <v>48</v>
      </c>
      <c r="C65" s="3">
        <v>0</v>
      </c>
      <c r="D65" s="3">
        <v>38139</v>
      </c>
      <c r="E65" s="3">
        <v>891</v>
      </c>
      <c r="F65" s="3">
        <v>0</v>
      </c>
      <c r="G65" s="3">
        <v>-7503</v>
      </c>
      <c r="H65" s="3">
        <v>30322</v>
      </c>
      <c r="I65" s="3">
        <v>25579</v>
      </c>
      <c r="L65" s="3">
        <v>1206.8155999999999</v>
      </c>
      <c r="N65" s="26" t="s">
        <v>85</v>
      </c>
    </row>
    <row r="66" spans="1:14" x14ac:dyDescent="0.25">
      <c r="A66" s="23" t="s">
        <v>49</v>
      </c>
      <c r="C66" s="3">
        <v>0</v>
      </c>
      <c r="D66" s="3">
        <v>75439</v>
      </c>
      <c r="E66" s="3">
        <v>1641</v>
      </c>
      <c r="F66" s="3">
        <v>0</v>
      </c>
      <c r="G66" s="3">
        <v>-2038</v>
      </c>
      <c r="H66" s="3">
        <v>72059</v>
      </c>
      <c r="I66" s="3">
        <v>27617</v>
      </c>
      <c r="L66" s="3">
        <v>2867.9481999999998</v>
      </c>
      <c r="N66" s="26" t="s">
        <v>86</v>
      </c>
    </row>
    <row r="67" spans="1:14" x14ac:dyDescent="0.25">
      <c r="A67" s="23" t="s">
        <v>50</v>
      </c>
      <c r="C67" s="3">
        <v>0</v>
      </c>
      <c r="D67" s="3">
        <v>75766</v>
      </c>
      <c r="E67" s="3">
        <v>1977</v>
      </c>
      <c r="F67" s="3">
        <v>0</v>
      </c>
      <c r="G67" s="3">
        <v>7532</v>
      </c>
      <c r="H67" s="3">
        <v>82169</v>
      </c>
      <c r="I67" s="3">
        <v>20085</v>
      </c>
      <c r="L67" s="3">
        <v>3270.3261999999995</v>
      </c>
      <c r="N67" s="26" t="s">
        <v>87</v>
      </c>
    </row>
    <row r="68" spans="1:14" x14ac:dyDescent="0.25">
      <c r="A68" s="23" t="s">
        <v>51</v>
      </c>
      <c r="C68" s="3">
        <v>0</v>
      </c>
      <c r="D68" s="3">
        <v>76510</v>
      </c>
      <c r="E68" s="3">
        <v>1095</v>
      </c>
      <c r="F68" s="3">
        <v>0</v>
      </c>
      <c r="G68" s="3">
        <v>-7330</v>
      </c>
      <c r="H68" s="3">
        <v>68019</v>
      </c>
      <c r="I68" s="3">
        <v>27415</v>
      </c>
      <c r="L68" s="3">
        <v>2707.1561999999994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0</v>
      </c>
      <c r="D70" s="3">
        <v>26858</v>
      </c>
      <c r="E70" s="3">
        <v>997</v>
      </c>
      <c r="F70" s="3">
        <v>0</v>
      </c>
      <c r="G70" s="3">
        <v>-5688</v>
      </c>
      <c r="H70" s="3">
        <v>20171</v>
      </c>
      <c r="I70" s="3">
        <v>33103</v>
      </c>
      <c r="L70" s="3">
        <v>802.80579999999986</v>
      </c>
      <c r="N70" s="26" t="s">
        <v>89</v>
      </c>
    </row>
    <row r="71" spans="1:14" x14ac:dyDescent="0.25">
      <c r="A71" s="23" t="s">
        <v>53</v>
      </c>
      <c r="C71" s="3">
        <v>0</v>
      </c>
      <c r="D71" s="3">
        <v>67879</v>
      </c>
      <c r="E71" s="3">
        <v>1840</v>
      </c>
      <c r="F71" s="3">
        <v>0</v>
      </c>
      <c r="G71" s="3">
        <v>12326</v>
      </c>
      <c r="H71" s="3">
        <v>74240</v>
      </c>
      <c r="I71" s="3">
        <v>20777</v>
      </c>
      <c r="L71" s="3">
        <v>2954.752</v>
      </c>
      <c r="N71" s="26" t="s">
        <v>90</v>
      </c>
    </row>
    <row r="72" spans="1:14" x14ac:dyDescent="0.25">
      <c r="A72" s="23" t="s">
        <v>54</v>
      </c>
      <c r="C72" s="3">
        <v>0</v>
      </c>
      <c r="D72" s="3">
        <v>70245</v>
      </c>
      <c r="E72" s="3">
        <v>4408</v>
      </c>
      <c r="F72" s="3">
        <v>0</v>
      </c>
      <c r="G72" s="3">
        <v>-770</v>
      </c>
      <c r="H72" s="3">
        <v>68967</v>
      </c>
      <c r="I72" s="3">
        <v>21547</v>
      </c>
      <c r="L72" s="3">
        <v>2744.8865999999998</v>
      </c>
      <c r="N72" s="26" t="s">
        <v>91</v>
      </c>
    </row>
    <row r="73" spans="1:14" x14ac:dyDescent="0.25">
      <c r="A73" s="23" t="s">
        <v>55</v>
      </c>
      <c r="C73" s="3">
        <v>0</v>
      </c>
      <c r="D73" s="3">
        <v>44097</v>
      </c>
      <c r="E73" s="3">
        <v>607</v>
      </c>
      <c r="F73" s="3">
        <v>0</v>
      </c>
      <c r="G73" s="3">
        <v>2330</v>
      </c>
      <c r="H73" s="3">
        <v>47057</v>
      </c>
      <c r="I73" s="3">
        <v>19217</v>
      </c>
      <c r="L73" s="3">
        <v>1872.8685999999998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0</v>
      </c>
      <c r="D75" s="3">
        <v>27236</v>
      </c>
      <c r="E75" s="3">
        <v>712</v>
      </c>
      <c r="F75" s="3">
        <v>0</v>
      </c>
      <c r="G75" s="3">
        <v>-3083</v>
      </c>
      <c r="H75" s="3">
        <v>17925</v>
      </c>
      <c r="I75" s="3">
        <v>22300</v>
      </c>
      <c r="L75" s="3">
        <v>713.41499999999996</v>
      </c>
      <c r="N75" s="26" t="s">
        <v>93</v>
      </c>
    </row>
    <row r="76" spans="1:14" x14ac:dyDescent="0.25">
      <c r="A76" s="23" t="s">
        <v>57</v>
      </c>
      <c r="C76" s="3">
        <v>0</v>
      </c>
      <c r="D76" s="3">
        <v>70065</v>
      </c>
      <c r="E76" s="3">
        <v>1259</v>
      </c>
      <c r="F76" s="3">
        <v>0</v>
      </c>
      <c r="G76" s="3">
        <v>2321</v>
      </c>
      <c r="H76" s="3">
        <v>71887</v>
      </c>
      <c r="I76" s="3">
        <v>19979</v>
      </c>
      <c r="L76" s="3">
        <v>2861.1026000000002</v>
      </c>
      <c r="N76" s="26" t="s">
        <v>94</v>
      </c>
    </row>
    <row r="77" spans="1:14" x14ac:dyDescent="0.25">
      <c r="A77" s="23" t="s">
        <v>58</v>
      </c>
      <c r="C77" s="3">
        <v>0</v>
      </c>
      <c r="D77" s="3">
        <v>68313</v>
      </c>
      <c r="E77" s="3">
        <v>1074</v>
      </c>
      <c r="F77" s="3">
        <v>0</v>
      </c>
      <c r="G77" s="3">
        <v>5900</v>
      </c>
      <c r="H77" s="3">
        <v>72934</v>
      </c>
      <c r="I77" s="3">
        <v>14079</v>
      </c>
      <c r="L77" s="3">
        <v>2902.7731999999996</v>
      </c>
      <c r="N77" s="26" t="s">
        <v>95</v>
      </c>
    </row>
    <row r="78" spans="1:14" x14ac:dyDescent="0.25">
      <c r="A78" s="23" t="s">
        <v>96</v>
      </c>
      <c r="C78" s="3">
        <v>0</v>
      </c>
      <c r="D78" s="3">
        <v>39922</v>
      </c>
      <c r="E78" s="3">
        <v>1142</v>
      </c>
      <c r="F78" s="3">
        <v>0</v>
      </c>
      <c r="G78" s="3">
        <v>-1415</v>
      </c>
      <c r="H78" s="3">
        <v>37632</v>
      </c>
      <c r="I78" s="3">
        <v>15494</v>
      </c>
      <c r="L78" s="3">
        <v>1497.7536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0</v>
      </c>
      <c r="D80" s="3">
        <v>18137</v>
      </c>
      <c r="E80" s="3">
        <v>400</v>
      </c>
      <c r="F80" s="3">
        <v>0</v>
      </c>
      <c r="G80" s="3">
        <v>-7050</v>
      </c>
      <c r="H80" s="3">
        <v>10398</v>
      </c>
      <c r="I80" s="3">
        <v>22544</v>
      </c>
      <c r="L80" s="3">
        <v>413.84039999999993</v>
      </c>
      <c r="N80" s="26" t="s">
        <v>99</v>
      </c>
    </row>
    <row r="81" spans="1:14" x14ac:dyDescent="0.25">
      <c r="A81" s="32" t="s">
        <v>114</v>
      </c>
      <c r="C81" s="3">
        <v>0</v>
      </c>
      <c r="D81" s="3">
        <v>65557</v>
      </c>
      <c r="E81" s="3">
        <v>943</v>
      </c>
      <c r="F81" s="3">
        <v>0</v>
      </c>
      <c r="G81" s="3">
        <v>8031</v>
      </c>
      <c r="H81" s="3">
        <v>72378</v>
      </c>
      <c r="I81" s="3">
        <v>14513</v>
      </c>
      <c r="J81" s="3"/>
      <c r="K81" s="3"/>
      <c r="L81" s="3">
        <v>2880.6443999999997</v>
      </c>
      <c r="N81" s="26" t="s">
        <v>126</v>
      </c>
    </row>
    <row r="82" spans="1:14" ht="12.75" customHeight="1" x14ac:dyDescent="0.25">
      <c r="A82" s="32" t="s">
        <v>127</v>
      </c>
      <c r="C82" s="3">
        <v>0</v>
      </c>
      <c r="D82" s="3">
        <v>84491</v>
      </c>
      <c r="E82" s="3">
        <v>1104</v>
      </c>
      <c r="F82" s="3">
        <v>0</v>
      </c>
      <c r="G82" s="3">
        <v>-1002</v>
      </c>
      <c r="H82" s="3">
        <v>82804</v>
      </c>
      <c r="I82" s="3">
        <v>15515</v>
      </c>
      <c r="J82" s="3"/>
      <c r="K82" s="3"/>
      <c r="L82" s="3">
        <v>3295.5991999999997</v>
      </c>
      <c r="N82" s="26" t="s">
        <v>128</v>
      </c>
    </row>
    <row r="83" spans="1:14" ht="12.75" customHeight="1" x14ac:dyDescent="0.25">
      <c r="A83" s="32" t="s">
        <v>132</v>
      </c>
      <c r="C83" s="3">
        <v>0</v>
      </c>
      <c r="D83" s="3">
        <v>53879</v>
      </c>
      <c r="E83" s="3">
        <v>718</v>
      </c>
      <c r="F83" s="3">
        <v>0</v>
      </c>
      <c r="G83" s="3">
        <v>-5250</v>
      </c>
      <c r="H83" s="3">
        <v>47829</v>
      </c>
      <c r="I83" s="3">
        <v>20765</v>
      </c>
      <c r="J83" s="3"/>
      <c r="K83" s="3"/>
      <c r="L83" s="3">
        <v>1903.5941999999998</v>
      </c>
      <c r="N83" s="26" t="s">
        <v>133</v>
      </c>
    </row>
    <row r="84" spans="1:14" ht="12.75" customHeight="1" x14ac:dyDescent="0.25">
      <c r="A84" s="32"/>
      <c r="J84" s="3"/>
      <c r="K84" s="3"/>
      <c r="L84" s="3"/>
      <c r="N84" s="26"/>
    </row>
    <row r="85" spans="1:14" ht="12.75" customHeight="1" x14ac:dyDescent="0.25">
      <c r="A85" s="32" t="s">
        <v>134</v>
      </c>
      <c r="C85" s="3">
        <v>0</v>
      </c>
      <c r="D85" s="3">
        <v>18851</v>
      </c>
      <c r="E85" s="3">
        <v>510</v>
      </c>
      <c r="F85" s="3">
        <v>0</v>
      </c>
      <c r="G85" s="3">
        <v>-2607</v>
      </c>
      <c r="H85" s="3">
        <v>15896</v>
      </c>
      <c r="I85" s="3">
        <v>23372</v>
      </c>
      <c r="J85" s="3"/>
      <c r="K85" s="3"/>
      <c r="L85" s="3">
        <v>632.66079999999988</v>
      </c>
      <c r="N85" s="26" t="s">
        <v>135</v>
      </c>
    </row>
    <row r="86" spans="1:14" ht="12.75" customHeight="1" x14ac:dyDescent="0.25">
      <c r="A86" s="32" t="s">
        <v>139</v>
      </c>
      <c r="C86" s="3">
        <v>0</v>
      </c>
      <c r="D86" s="3">
        <v>85113</v>
      </c>
      <c r="E86" s="3">
        <v>1086</v>
      </c>
      <c r="F86" s="3">
        <v>0</v>
      </c>
      <c r="G86" s="3">
        <v>2117</v>
      </c>
      <c r="H86" s="3">
        <v>86188</v>
      </c>
      <c r="I86" s="3">
        <v>21255</v>
      </c>
      <c r="J86" s="3"/>
      <c r="K86" s="3"/>
      <c r="L86" s="3">
        <v>3430.2824000000001</v>
      </c>
      <c r="N86" s="26" t="s">
        <v>140</v>
      </c>
    </row>
    <row r="87" spans="1:14" ht="12.75" customHeight="1" x14ac:dyDescent="0.25">
      <c r="A87" s="32" t="s">
        <v>141</v>
      </c>
      <c r="C87" s="3">
        <v>0</v>
      </c>
      <c r="D87" s="3">
        <v>81248</v>
      </c>
      <c r="E87" s="3">
        <v>1097</v>
      </c>
      <c r="F87" s="3">
        <v>0</v>
      </c>
      <c r="G87" s="3">
        <v>3974</v>
      </c>
      <c r="H87" s="3">
        <v>84527</v>
      </c>
      <c r="I87" s="3">
        <v>17281</v>
      </c>
      <c r="J87" s="3"/>
      <c r="K87" s="3"/>
      <c r="L87" s="3">
        <v>3364.1745999999998</v>
      </c>
      <c r="N87" s="26" t="s">
        <v>142</v>
      </c>
    </row>
    <row r="88" spans="1:14" ht="12.75" customHeight="1" x14ac:dyDescent="0.25">
      <c r="A88" s="32" t="s">
        <v>151</v>
      </c>
      <c r="C88" s="3">
        <v>0</v>
      </c>
      <c r="D88" s="3">
        <v>62504</v>
      </c>
      <c r="E88" s="3">
        <v>2215</v>
      </c>
      <c r="F88" s="3">
        <v>0</v>
      </c>
      <c r="G88" s="3">
        <v>740</v>
      </c>
      <c r="H88" s="3">
        <v>60634</v>
      </c>
      <c r="I88" s="3">
        <v>16541</v>
      </c>
      <c r="J88" s="3"/>
      <c r="K88" s="3"/>
      <c r="L88" s="3">
        <v>2413.2331999999997</v>
      </c>
      <c r="N88" s="26" t="s">
        <v>152</v>
      </c>
    </row>
    <row r="89" spans="1:14" ht="12.75" customHeight="1" x14ac:dyDescent="0.25">
      <c r="A89" s="32"/>
      <c r="J89" s="3"/>
      <c r="K89" s="3"/>
      <c r="L89" s="3"/>
      <c r="N89" s="26"/>
    </row>
    <row r="90" spans="1:14" ht="12.75" customHeight="1" x14ac:dyDescent="0.25">
      <c r="A90" s="32" t="s">
        <v>156</v>
      </c>
      <c r="C90" s="3">
        <v>0</v>
      </c>
      <c r="D90" s="3">
        <v>26328</v>
      </c>
      <c r="E90" s="3">
        <v>618</v>
      </c>
      <c r="F90" s="3">
        <v>0</v>
      </c>
      <c r="G90" s="3">
        <v>-6893</v>
      </c>
      <c r="H90" s="3">
        <v>18810</v>
      </c>
      <c r="I90" s="3">
        <v>23434</v>
      </c>
      <c r="J90" s="3"/>
      <c r="K90" s="3"/>
      <c r="L90" s="3">
        <v>748.63799999999992</v>
      </c>
      <c r="N90" s="26" t="s">
        <v>157</v>
      </c>
    </row>
    <row r="91" spans="1:14" ht="12.75" customHeight="1" x14ac:dyDescent="0.25">
      <c r="A91" s="32" t="s">
        <v>159</v>
      </c>
      <c r="C91" s="3">
        <v>0</v>
      </c>
      <c r="D91" s="3">
        <v>87179</v>
      </c>
      <c r="E91" s="3">
        <v>3194</v>
      </c>
      <c r="F91" s="3">
        <v>0</v>
      </c>
      <c r="G91" s="3">
        <v>44</v>
      </c>
      <c r="H91" s="3">
        <v>84268</v>
      </c>
      <c r="I91" s="3">
        <v>23390</v>
      </c>
      <c r="J91" s="3"/>
      <c r="K91" s="3"/>
      <c r="L91" s="3">
        <v>3353.8663999999999</v>
      </c>
      <c r="N91" s="26" t="s">
        <v>160</v>
      </c>
    </row>
    <row r="92" spans="1:14" ht="12.75" customHeight="1" x14ac:dyDescent="0.25">
      <c r="A92" s="32" t="s">
        <v>161</v>
      </c>
      <c r="C92" s="3">
        <v>0</v>
      </c>
      <c r="D92" s="3">
        <v>75466</v>
      </c>
      <c r="E92" s="3">
        <v>980</v>
      </c>
      <c r="F92" s="3">
        <v>0</v>
      </c>
      <c r="G92" s="3">
        <v>4541</v>
      </c>
      <c r="H92" s="3">
        <v>79249</v>
      </c>
      <c r="I92" s="3">
        <v>18849</v>
      </c>
      <c r="J92" s="3"/>
      <c r="K92" s="3"/>
      <c r="L92" s="3">
        <v>3154.1101999999992</v>
      </c>
      <c r="N92" s="26" t="s">
        <v>162</v>
      </c>
    </row>
    <row r="93" spans="1:14" ht="12.75" customHeight="1" x14ac:dyDescent="0.25">
      <c r="A93" s="32" t="s">
        <v>163</v>
      </c>
      <c r="C93" s="3">
        <v>0</v>
      </c>
      <c r="D93" s="3">
        <v>39300</v>
      </c>
      <c r="E93" s="3">
        <v>282</v>
      </c>
      <c r="F93" s="3">
        <v>0</v>
      </c>
      <c r="G93" s="3">
        <v>3896</v>
      </c>
      <c r="H93" s="3">
        <v>42856</v>
      </c>
      <c r="I93" s="3">
        <v>14953</v>
      </c>
      <c r="J93" s="3"/>
      <c r="K93" s="3"/>
      <c r="L93" s="3">
        <v>1705.6687999999999</v>
      </c>
      <c r="N93" s="26" t="s">
        <v>164</v>
      </c>
    </row>
    <row r="94" spans="1:14" ht="12.75" customHeight="1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0</v>
      </c>
      <c r="D95" s="3">
        <v>15817</v>
      </c>
      <c r="E95" s="3">
        <v>376</v>
      </c>
      <c r="F95" s="3">
        <v>0</v>
      </c>
      <c r="G95" s="3">
        <v>-4825</v>
      </c>
      <c r="H95" s="3">
        <f>SUM(H323:H325)</f>
        <v>6175</v>
      </c>
      <c r="I95" s="3">
        <v>19778</v>
      </c>
      <c r="J95" s="3"/>
      <c r="K95" s="3"/>
      <c r="L95" s="3">
        <f>SUM(L323:L325)</f>
        <v>245.76499999999999</v>
      </c>
      <c r="M95" s="3"/>
      <c r="N95" s="26" t="s">
        <v>166</v>
      </c>
    </row>
    <row r="96" spans="1:14" x14ac:dyDescent="0.25">
      <c r="A96" s="32" t="s">
        <v>167</v>
      </c>
      <c r="C96" s="3">
        <v>0</v>
      </c>
      <c r="D96" s="3">
        <v>74134</v>
      </c>
      <c r="E96" s="3">
        <v>916</v>
      </c>
      <c r="F96" s="3">
        <v>0</v>
      </c>
      <c r="G96" s="3">
        <v>665</v>
      </c>
      <c r="H96" s="3">
        <f>SUM(H326:H328)</f>
        <v>54192</v>
      </c>
      <c r="I96" s="3">
        <v>19113</v>
      </c>
      <c r="J96" s="3"/>
      <c r="K96" s="3"/>
      <c r="L96" s="3">
        <f>SUM(L326:L328)</f>
        <v>2156.8415999999997</v>
      </c>
      <c r="M96" s="3"/>
      <c r="N96" s="26" t="s">
        <v>168</v>
      </c>
    </row>
    <row r="97" spans="1:14" x14ac:dyDescent="0.25">
      <c r="A97" s="32" t="s">
        <v>169</v>
      </c>
      <c r="C97" s="3">
        <v>0</v>
      </c>
      <c r="D97" s="3">
        <v>75686</v>
      </c>
      <c r="E97" s="3">
        <v>893</v>
      </c>
      <c r="F97" s="3">
        <v>0</v>
      </c>
      <c r="G97" s="3">
        <v>6873</v>
      </c>
      <c r="H97" s="3">
        <f>SUM(H329:H331)</f>
        <v>65756</v>
      </c>
      <c r="I97" s="3">
        <v>12240</v>
      </c>
      <c r="J97" s="3"/>
      <c r="K97" s="3"/>
      <c r="L97" s="3">
        <f>SUM(L329:L331)</f>
        <v>2617.0887999999995</v>
      </c>
      <c r="M97" s="3"/>
      <c r="N97" s="26" t="s">
        <v>170</v>
      </c>
    </row>
    <row r="98" spans="1:14" x14ac:dyDescent="0.25">
      <c r="A98" s="32" t="s">
        <v>171</v>
      </c>
      <c r="C98" s="3">
        <v>0</v>
      </c>
      <c r="D98" s="3">
        <v>52430</v>
      </c>
      <c r="E98" s="3">
        <v>595</v>
      </c>
      <c r="F98" s="3">
        <v>0</v>
      </c>
      <c r="G98" s="3">
        <v>3505</v>
      </c>
      <c r="H98" s="3">
        <f>SUM(H332:H334)</f>
        <v>42377</v>
      </c>
      <c r="I98" s="3">
        <v>8735</v>
      </c>
      <c r="J98" s="3"/>
      <c r="L98" s="3">
        <f>SUM(L332:L334)</f>
        <v>1686.6045999999997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0</v>
      </c>
      <c r="D100" s="3">
        <f t="shared" si="34"/>
        <v>16823</v>
      </c>
      <c r="E100" s="3">
        <f t="shared" si="34"/>
        <v>447</v>
      </c>
      <c r="F100" s="3">
        <f t="shared" si="34"/>
        <v>0</v>
      </c>
      <c r="G100" s="3">
        <f t="shared" si="34"/>
        <v>-408</v>
      </c>
      <c r="H100" s="3">
        <f t="shared" si="34"/>
        <v>13421</v>
      </c>
      <c r="I100" s="3">
        <f>I338</f>
        <v>9143</v>
      </c>
      <c r="J100" s="3"/>
      <c r="K100" s="3"/>
      <c r="L100" s="3">
        <f t="shared" ref="L100" si="35">SUM(L336:L338)</f>
        <v>534.1558</v>
      </c>
      <c r="N100" s="26" t="s">
        <v>174</v>
      </c>
    </row>
    <row r="101" spans="1:14" x14ac:dyDescent="0.25">
      <c r="A101" s="32" t="s">
        <v>175</v>
      </c>
      <c r="C101" s="3">
        <f t="shared" ref="C101:H101" si="36">SUM(C339:C341)</f>
        <v>0</v>
      </c>
      <c r="D101" s="3">
        <f t="shared" si="36"/>
        <v>60943</v>
      </c>
      <c r="E101" s="3">
        <f t="shared" si="36"/>
        <v>313</v>
      </c>
      <c r="F101" s="3">
        <f t="shared" si="36"/>
        <v>0</v>
      </c>
      <c r="G101" s="3">
        <f t="shared" si="36"/>
        <v>-5701</v>
      </c>
      <c r="H101" s="3">
        <f t="shared" si="36"/>
        <v>38918</v>
      </c>
      <c r="I101" s="3">
        <f>I341</f>
        <v>14844</v>
      </c>
      <c r="J101" s="3"/>
      <c r="L101" s="3">
        <f t="shared" ref="L101" si="37">SUM(L339:L341)</f>
        <v>1548.9363999999998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8">SUM(C342:C344)</f>
        <v>0</v>
      </c>
      <c r="D102" s="3">
        <f t="shared" si="38"/>
        <v>78870</v>
      </c>
      <c r="E102" s="3">
        <f t="shared" si="38"/>
        <v>0</v>
      </c>
      <c r="F102" s="3">
        <f t="shared" si="38"/>
        <v>0</v>
      </c>
      <c r="G102" s="3">
        <f t="shared" si="38"/>
        <v>241</v>
      </c>
      <c r="H102" s="3">
        <f t="shared" si="38"/>
        <v>60830</v>
      </c>
      <c r="I102" s="3">
        <f>I344</f>
        <v>14603</v>
      </c>
      <c r="J102" s="3"/>
      <c r="L102" s="3">
        <f t="shared" ref="L102" si="39">SUM(L342:L344)</f>
        <v>2421.0339999999997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40">SUM(C345:C347)</f>
        <v>0</v>
      </c>
      <c r="D103" s="3">
        <f t="shared" si="40"/>
        <v>49954</v>
      </c>
      <c r="E103" s="3">
        <f t="shared" si="40"/>
        <v>0</v>
      </c>
      <c r="F103" s="3">
        <f t="shared" si="40"/>
        <v>0</v>
      </c>
      <c r="G103" s="3">
        <f t="shared" si="40"/>
        <v>620</v>
      </c>
      <c r="H103" s="3">
        <f t="shared" si="40"/>
        <v>41640</v>
      </c>
      <c r="I103" s="3">
        <f>I347</f>
        <v>13983</v>
      </c>
      <c r="J103" s="3"/>
      <c r="L103" s="3">
        <f t="shared" ref="L103" si="41">SUM(L345:L347)</f>
        <v>1657.2719999999999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42">SUM(C349:C351)</f>
        <v>0</v>
      </c>
      <c r="D105" s="3">
        <f t="shared" si="42"/>
        <v>15840</v>
      </c>
      <c r="E105" s="3">
        <f t="shared" si="42"/>
        <v>0</v>
      </c>
      <c r="F105" s="3">
        <f t="shared" si="42"/>
        <v>0</v>
      </c>
      <c r="G105" s="3">
        <f t="shared" si="42"/>
        <v>585</v>
      </c>
      <c r="H105" s="3">
        <f t="shared" si="42"/>
        <v>16190</v>
      </c>
      <c r="I105" s="3">
        <f>I351</f>
        <v>13398</v>
      </c>
      <c r="J105" s="65"/>
      <c r="L105" s="3">
        <f t="shared" ref="L105" si="43">SUM(L349:L351)</f>
        <v>644.36199999999997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44">SUM(C352:C354)</f>
        <v>0</v>
      </c>
      <c r="D106" s="3">
        <f t="shared" si="44"/>
        <v>68772</v>
      </c>
      <c r="E106" s="3">
        <f t="shared" si="44"/>
        <v>0</v>
      </c>
      <c r="F106" s="3">
        <f t="shared" si="44"/>
        <v>0</v>
      </c>
      <c r="G106" s="3">
        <f t="shared" si="44"/>
        <v>-1300</v>
      </c>
      <c r="H106" s="3">
        <f t="shared" si="44"/>
        <v>43005</v>
      </c>
      <c r="I106" s="3">
        <f>I354</f>
        <v>14698</v>
      </c>
      <c r="J106" s="65"/>
      <c r="L106" s="3">
        <f t="shared" ref="L106" si="45">SUM(L352:L354)</f>
        <v>1711.5989999999997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6">SUM(C355:C357)</f>
        <v>0</v>
      </c>
      <c r="D107" s="3">
        <f t="shared" si="46"/>
        <v>71293</v>
      </c>
      <c r="E107" s="3">
        <f t="shared" si="46"/>
        <v>0</v>
      </c>
      <c r="F107" s="3">
        <f t="shared" si="46"/>
        <v>0</v>
      </c>
      <c r="G107" s="3">
        <f t="shared" si="46"/>
        <v>-123</v>
      </c>
      <c r="H107" s="3">
        <f t="shared" si="46"/>
        <v>62673</v>
      </c>
      <c r="I107" s="3">
        <f>I357</f>
        <v>14821</v>
      </c>
      <c r="J107" s="65"/>
      <c r="L107" s="3">
        <f t="shared" ref="L107" si="47">SUM(L355:L357)</f>
        <v>2494.3854000000001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8">SUM(C358:C360)</f>
        <v>0</v>
      </c>
      <c r="D108" s="3">
        <f t="shared" si="48"/>
        <v>44151</v>
      </c>
      <c r="E108" s="3">
        <f t="shared" si="48"/>
        <v>0</v>
      </c>
      <c r="F108" s="3">
        <f t="shared" si="48"/>
        <v>0</v>
      </c>
      <c r="G108" s="3">
        <f t="shared" si="48"/>
        <v>3441</v>
      </c>
      <c r="H108" s="3">
        <f t="shared" si="48"/>
        <v>34250</v>
      </c>
      <c r="I108" s="3">
        <f>I360</f>
        <v>11380</v>
      </c>
      <c r="J108" s="65"/>
      <c r="L108" s="3">
        <f t="shared" ref="L108" si="49">SUM(L358:L360)</f>
        <v>1363.15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0</v>
      </c>
      <c r="D110" s="3">
        <f t="shared" ref="D110:H110" si="50">SUM(D362:D364)</f>
        <v>15760</v>
      </c>
      <c r="E110" s="3">
        <f t="shared" si="50"/>
        <v>0</v>
      </c>
      <c r="F110" s="3">
        <f t="shared" si="50"/>
        <v>0</v>
      </c>
      <c r="G110" s="3">
        <f t="shared" si="50"/>
        <v>-79</v>
      </c>
      <c r="H110" s="3">
        <f t="shared" si="50"/>
        <v>15059</v>
      </c>
      <c r="I110" s="3">
        <f>I364</f>
        <v>11459</v>
      </c>
      <c r="J110" s="3"/>
      <c r="K110" s="3"/>
      <c r="L110" s="3">
        <f t="shared" ref="L110" si="51">SUM(L362:L364)</f>
        <v>599.34819999999991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52">SUM(C365:C367)</f>
        <v>0</v>
      </c>
      <c r="D111" s="3">
        <f t="shared" si="52"/>
        <v>60766</v>
      </c>
      <c r="E111" s="3">
        <f t="shared" si="52"/>
        <v>0</v>
      </c>
      <c r="F111" s="3">
        <f t="shared" si="52"/>
        <v>0</v>
      </c>
      <c r="G111" s="3">
        <f t="shared" si="52"/>
        <v>1147</v>
      </c>
      <c r="H111" s="3">
        <f t="shared" si="52"/>
        <v>47364</v>
      </c>
      <c r="I111" s="3">
        <f>I367</f>
        <v>10312</v>
      </c>
      <c r="J111" s="3"/>
      <c r="K111" s="3"/>
      <c r="L111" s="3">
        <f t="shared" ref="L111" si="53">SUM(L365:L367)</f>
        <v>1885.0871999999997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0</v>
      </c>
      <c r="D112" s="3">
        <f t="shared" ref="D112:H112" si="54">SUM(D368:D370)</f>
        <v>71048</v>
      </c>
      <c r="E112" s="3">
        <f t="shared" si="54"/>
        <v>0</v>
      </c>
      <c r="F112" s="3">
        <f t="shared" si="54"/>
        <v>0</v>
      </c>
      <c r="G112" s="3">
        <f t="shared" si="54"/>
        <v>-1868</v>
      </c>
      <c r="H112" s="3">
        <f t="shared" si="54"/>
        <v>50494</v>
      </c>
      <c r="I112" s="3">
        <f>I370</f>
        <v>12180</v>
      </c>
      <c r="J112" s="3"/>
      <c r="K112" s="3"/>
      <c r="L112" s="3">
        <f t="shared" ref="L112" si="55">SUM(L368:L370)</f>
        <v>2009.6612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0</v>
      </c>
      <c r="D113" s="3">
        <f t="shared" ref="D113:H113" si="56">SUM(D371:D373)</f>
        <v>52831</v>
      </c>
      <c r="E113" s="3">
        <f t="shared" si="56"/>
        <v>0</v>
      </c>
      <c r="F113" s="3">
        <f t="shared" si="56"/>
        <v>0</v>
      </c>
      <c r="G113" s="3">
        <f t="shared" si="56"/>
        <v>505</v>
      </c>
      <c r="H113" s="3">
        <f t="shared" si="56"/>
        <v>41839</v>
      </c>
      <c r="I113" s="3">
        <f>I373</f>
        <v>11675</v>
      </c>
      <c r="J113" s="3"/>
      <c r="K113" s="3"/>
      <c r="L113" s="3">
        <f t="shared" ref="L113" si="57">SUM(L371:L373)</f>
        <v>1665.1922</v>
      </c>
      <c r="M113" s="65"/>
      <c r="N113" s="26" t="s">
        <v>192</v>
      </c>
    </row>
    <row r="114" spans="1:14" s="57" customFormat="1" x14ac:dyDescent="0.25">
      <c r="A114" s="32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58">SUM(C375:C377)</f>
        <v>0</v>
      </c>
      <c r="D115" s="3">
        <f t="shared" si="58"/>
        <v>23461</v>
      </c>
      <c r="E115" s="3">
        <f t="shared" si="58"/>
        <v>0</v>
      </c>
      <c r="F115" s="3">
        <f t="shared" si="58"/>
        <v>0</v>
      </c>
      <c r="G115" s="3">
        <f t="shared" si="58"/>
        <v>-4739</v>
      </c>
      <c r="H115" s="3">
        <f t="shared" si="58"/>
        <v>15076</v>
      </c>
      <c r="I115" s="3">
        <f>I377</f>
        <v>16414</v>
      </c>
      <c r="J115" s="3"/>
      <c r="K115" s="3"/>
      <c r="L115" s="3">
        <f>SUM(L375:L377)</f>
        <v>600.02479999999991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59">SUM(C378:C380)</f>
        <v>0</v>
      </c>
      <c r="D116" s="3">
        <f t="shared" si="59"/>
        <v>61392</v>
      </c>
      <c r="E116" s="3">
        <f t="shared" si="59"/>
        <v>0</v>
      </c>
      <c r="F116" s="3">
        <f t="shared" si="59"/>
        <v>0</v>
      </c>
      <c r="G116" s="3">
        <f t="shared" si="59"/>
        <v>948</v>
      </c>
      <c r="H116" s="3">
        <f t="shared" si="59"/>
        <v>46902</v>
      </c>
      <c r="I116" s="3">
        <f>I380</f>
        <v>15466</v>
      </c>
      <c r="J116" s="3"/>
      <c r="K116" s="3"/>
      <c r="L116" s="3">
        <f>SUM(L378:L380)</f>
        <v>1866.6995999999997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0</v>
      </c>
      <c r="D117" s="3">
        <f t="shared" ref="D117:L117" si="60">SUM(D381:D383)</f>
        <v>60815</v>
      </c>
      <c r="E117" s="3">
        <f t="shared" si="60"/>
        <v>0</v>
      </c>
      <c r="F117" s="3">
        <f t="shared" si="60"/>
        <v>0</v>
      </c>
      <c r="G117" s="3">
        <f t="shared" si="60"/>
        <v>3583</v>
      </c>
      <c r="H117" s="3">
        <f t="shared" si="60"/>
        <v>52954</v>
      </c>
      <c r="I117" s="3">
        <f>I383</f>
        <v>11883</v>
      </c>
      <c r="J117" s="3"/>
      <c r="K117" s="3"/>
      <c r="L117" s="3">
        <f t="shared" si="60"/>
        <v>2107.5691999999999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61">SUM(C384:C386)</f>
        <v>0</v>
      </c>
      <c r="D118" s="3">
        <f t="shared" si="61"/>
        <v>52149</v>
      </c>
      <c r="E118" s="3">
        <f t="shared" si="61"/>
        <v>0</v>
      </c>
      <c r="F118" s="3">
        <f t="shared" si="61"/>
        <v>0</v>
      </c>
      <c r="G118" s="3">
        <f t="shared" si="61"/>
        <v>1366</v>
      </c>
      <c r="H118" s="3">
        <f t="shared" si="61"/>
        <v>35645</v>
      </c>
      <c r="I118" s="3">
        <f>I386</f>
        <v>10517</v>
      </c>
      <c r="J118" s="3"/>
      <c r="K118" s="3"/>
      <c r="L118" s="3">
        <f>SUM(L384:L386)</f>
        <v>1418.6709999999998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62">SUM(C388:C390)</f>
        <v>0</v>
      </c>
      <c r="D120" s="3">
        <f t="shared" si="62"/>
        <v>24899</v>
      </c>
      <c r="E120" s="3">
        <f t="shared" si="62"/>
        <v>0</v>
      </c>
      <c r="F120" s="3">
        <f t="shared" si="62"/>
        <v>0</v>
      </c>
      <c r="G120" s="3">
        <f t="shared" si="62"/>
        <v>-12156</v>
      </c>
      <c r="H120" s="3">
        <f t="shared" si="62"/>
        <v>5210</v>
      </c>
      <c r="I120" s="3">
        <f>I390</f>
        <v>22673</v>
      </c>
      <c r="J120" s="3"/>
      <c r="L120" s="3">
        <f>SUM(L388:L390)</f>
        <v>207.358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0</v>
      </c>
      <c r="D121" s="3">
        <f>SUM(D391:D393)</f>
        <v>50908</v>
      </c>
      <c r="E121" s="3">
        <f t="shared" ref="E121:L121" si="63">SUM(E391:E393)</f>
        <v>0</v>
      </c>
      <c r="F121" s="3">
        <f t="shared" si="63"/>
        <v>0</v>
      </c>
      <c r="G121" s="3">
        <f t="shared" si="63"/>
        <v>8238</v>
      </c>
      <c r="H121" s="3">
        <f t="shared" si="63"/>
        <v>45198</v>
      </c>
      <c r="I121" s="3">
        <f>I393</f>
        <v>14435</v>
      </c>
      <c r="J121" s="3"/>
      <c r="K121" s="3"/>
      <c r="L121" s="3">
        <f t="shared" si="63"/>
        <v>1798.8803999999998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64">SUM(C394:C396)</f>
        <v>0</v>
      </c>
      <c r="D122" s="3">
        <f t="shared" si="64"/>
        <v>59062</v>
      </c>
      <c r="E122" s="3">
        <f t="shared" si="64"/>
        <v>0</v>
      </c>
      <c r="F122" s="3">
        <f t="shared" si="64"/>
        <v>0</v>
      </c>
      <c r="G122" s="3">
        <f t="shared" si="64"/>
        <v>5790</v>
      </c>
      <c r="H122" s="3">
        <f t="shared" si="64"/>
        <v>51737</v>
      </c>
      <c r="I122" s="3">
        <f>I396</f>
        <v>8645</v>
      </c>
      <c r="J122" s="3"/>
      <c r="L122" s="3">
        <f>SUM(L394:L396)</f>
        <v>2059.1325999999999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65">SUM(C397:C399)</f>
        <v>0</v>
      </c>
      <c r="D123" s="3">
        <f t="shared" si="65"/>
        <v>52153</v>
      </c>
      <c r="E123" s="3">
        <f t="shared" si="65"/>
        <v>0</v>
      </c>
      <c r="F123" s="3">
        <f t="shared" si="65"/>
        <v>0</v>
      </c>
      <c r="G123" s="3">
        <f t="shared" si="65"/>
        <v>1410</v>
      </c>
      <c r="H123" s="3">
        <f t="shared" si="65"/>
        <v>39921</v>
      </c>
      <c r="I123" s="3">
        <f>I399</f>
        <v>7235</v>
      </c>
      <c r="J123" s="3"/>
      <c r="L123" s="3">
        <f>SUM(L397:L399)</f>
        <v>1588.8557999999998</v>
      </c>
      <c r="M123" s="65"/>
      <c r="N123" s="26" t="s">
        <v>212</v>
      </c>
    </row>
    <row r="124" spans="1:14" x14ac:dyDescent="0.25">
      <c r="A124" s="32"/>
      <c r="J124" s="3"/>
      <c r="K124" s="3"/>
      <c r="L124" s="3"/>
      <c r="M124" s="3"/>
      <c r="N124" s="26"/>
    </row>
    <row r="125" spans="1:14" x14ac:dyDescent="0.25">
      <c r="A125" s="32" t="str">
        <f>'Olieforbrug, TJ'!A125</f>
        <v>1. kvartal 2019</v>
      </c>
      <c r="C125" s="3">
        <f t="shared" ref="C125:H125" si="66">SUM(C401:C403)</f>
        <v>0</v>
      </c>
      <c r="D125" s="3">
        <f t="shared" si="66"/>
        <v>15878</v>
      </c>
      <c r="E125" s="3">
        <f t="shared" si="66"/>
        <v>0</v>
      </c>
      <c r="F125" s="3">
        <f t="shared" si="66"/>
        <v>0</v>
      </c>
      <c r="G125" s="3">
        <f t="shared" si="66"/>
        <v>926</v>
      </c>
      <c r="H125" s="3">
        <f t="shared" si="66"/>
        <v>13071</v>
      </c>
      <c r="I125" s="3">
        <f>SUM(I403)</f>
        <v>6309</v>
      </c>
      <c r="J125" s="3"/>
      <c r="K125" s="57"/>
      <c r="L125" s="3">
        <f>SUM(L401:L403)</f>
        <v>520.22579999999994</v>
      </c>
      <c r="M125" s="3"/>
      <c r="N125" s="26" t="str">
        <f>'Olieforbrug, TJ'!M125</f>
        <v>1. Quarter 2019</v>
      </c>
    </row>
    <row r="126" spans="1:14" x14ac:dyDescent="0.25">
      <c r="A126" s="32" t="str">
        <f>'Olieforbrug, TJ'!A126</f>
        <v>2. kvartal 2019</v>
      </c>
      <c r="C126" s="3">
        <f t="shared" ref="C126:H126" si="67">SUM(C404:C406)</f>
        <v>0</v>
      </c>
      <c r="D126" s="3">
        <f t="shared" si="67"/>
        <v>54952</v>
      </c>
      <c r="E126" s="3">
        <f t="shared" si="67"/>
        <v>0</v>
      </c>
      <c r="F126" s="3">
        <f t="shared" si="67"/>
        <v>0</v>
      </c>
      <c r="G126" s="3">
        <f t="shared" si="67"/>
        <v>-10411</v>
      </c>
      <c r="H126" s="3">
        <f t="shared" si="67"/>
        <v>27043</v>
      </c>
      <c r="I126" s="3">
        <f>SUM(I406)</f>
        <v>16720</v>
      </c>
      <c r="J126" s="3"/>
      <c r="K126" s="57"/>
      <c r="L126" s="3">
        <f>SUM(L404:L406)</f>
        <v>1076.3113999999998</v>
      </c>
      <c r="M126" s="3"/>
      <c r="N126" s="26" t="str">
        <f>'Olieforbrug, TJ'!M126</f>
        <v>2. Quarter 2019</v>
      </c>
    </row>
    <row r="127" spans="1:14" x14ac:dyDescent="0.25">
      <c r="A127" s="32" t="str">
        <f>'Olieforbrug, TJ'!A127</f>
        <v>3. kvartal 2019</v>
      </c>
      <c r="C127" s="3">
        <f t="shared" ref="C127:H127" si="68">SUM(C407:C409)</f>
        <v>0</v>
      </c>
      <c r="D127" s="3">
        <f t="shared" si="68"/>
        <v>41358</v>
      </c>
      <c r="E127" s="3">
        <f t="shared" si="68"/>
        <v>0</v>
      </c>
      <c r="F127" s="3">
        <f t="shared" si="68"/>
        <v>0</v>
      </c>
      <c r="G127" s="3">
        <f t="shared" si="68"/>
        <v>5255</v>
      </c>
      <c r="H127" s="3">
        <f t="shared" si="68"/>
        <v>37726</v>
      </c>
      <c r="I127" s="3">
        <f>SUM(I409)</f>
        <v>11465</v>
      </c>
      <c r="J127" s="3"/>
      <c r="K127" s="3"/>
      <c r="L127" s="3">
        <f>SUM(L407:L409)</f>
        <v>1501.4947999999999</v>
      </c>
      <c r="M127" s="3"/>
      <c r="N127" s="26" t="str">
        <f>'Olieforbrug, TJ'!M127</f>
        <v>3. Quarter 2019</v>
      </c>
    </row>
    <row r="128" spans="1:14" x14ac:dyDescent="0.25">
      <c r="A128" s="32" t="str">
        <f>'Olieforbrug, TJ'!A128</f>
        <v>4. kvartal 2019</v>
      </c>
      <c r="C128" s="3">
        <f t="shared" ref="C128:H128" si="69">SUM(C410:C412)</f>
        <v>0</v>
      </c>
      <c r="D128" s="3">
        <f t="shared" si="69"/>
        <v>44586</v>
      </c>
      <c r="E128" s="3">
        <f t="shared" si="69"/>
        <v>0</v>
      </c>
      <c r="F128" s="3">
        <f t="shared" si="69"/>
        <v>0</v>
      </c>
      <c r="G128" s="3">
        <f t="shared" si="69"/>
        <v>-2311</v>
      </c>
      <c r="H128" s="3">
        <f t="shared" si="69"/>
        <v>33881</v>
      </c>
      <c r="I128" s="3">
        <f>SUM(I412)</f>
        <v>13776</v>
      </c>
      <c r="J128" s="3"/>
      <c r="K128" s="57"/>
      <c r="L128" s="3">
        <f>SUM(L410:L412)</f>
        <v>1348.4638</v>
      </c>
      <c r="M128" s="3"/>
      <c r="N128" s="26" t="str">
        <f>'Olieforbrug, TJ'!M128</f>
        <v>4. Quarter 2019</v>
      </c>
    </row>
    <row r="129" spans="1:14" x14ac:dyDescent="0.25">
      <c r="A129" s="32"/>
      <c r="J129" s="3"/>
      <c r="K129" s="57"/>
      <c r="L129" s="3"/>
      <c r="M129" s="3"/>
      <c r="N129" s="26"/>
    </row>
    <row r="130" spans="1:14" x14ac:dyDescent="0.25">
      <c r="A130" s="32" t="str">
        <f>'Olieforbrug, TJ'!A130</f>
        <v>1. kvartal 2020</v>
      </c>
      <c r="C130" s="3">
        <f t="shared" ref="C130:H130" si="70">SUM(C414:C416)</f>
        <v>0</v>
      </c>
      <c r="D130" s="3">
        <f t="shared" si="70"/>
        <v>20766</v>
      </c>
      <c r="E130" s="3">
        <f t="shared" si="70"/>
        <v>0</v>
      </c>
      <c r="F130" s="3">
        <f t="shared" si="70"/>
        <v>0</v>
      </c>
      <c r="G130" s="3">
        <f t="shared" si="70"/>
        <v>-6455</v>
      </c>
      <c r="H130" s="3">
        <f t="shared" si="70"/>
        <v>6771</v>
      </c>
      <c r="I130" s="3">
        <f>SUM(I416)</f>
        <v>20231</v>
      </c>
      <c r="J130" s="3"/>
      <c r="K130" s="3"/>
      <c r="L130" s="3">
        <f>SUM(L414:L416)</f>
        <v>269.48579999999998</v>
      </c>
      <c r="M130" s="3"/>
      <c r="N130" s="26" t="str">
        <f>'Olieforbrug, TJ'!M130</f>
        <v>1. Quarter 2020</v>
      </c>
    </row>
    <row r="131" spans="1:14" x14ac:dyDescent="0.25">
      <c r="A131" s="32" t="str">
        <f>'Olieforbrug, TJ'!A131</f>
        <v>2. kvartal 2020</v>
      </c>
      <c r="C131" s="3">
        <f t="shared" ref="C131:H131" si="71">SUM(C417:C419)</f>
        <v>0</v>
      </c>
      <c r="D131" s="3">
        <f t="shared" si="71"/>
        <v>50907</v>
      </c>
      <c r="E131" s="3">
        <f t="shared" si="71"/>
        <v>0</v>
      </c>
      <c r="F131" s="3">
        <f t="shared" si="71"/>
        <v>0</v>
      </c>
      <c r="G131" s="3">
        <f t="shared" si="71"/>
        <v>4276</v>
      </c>
      <c r="H131" s="3">
        <f t="shared" si="71"/>
        <v>44406</v>
      </c>
      <c r="I131" s="3">
        <f>SUM(I419)</f>
        <v>15955</v>
      </c>
      <c r="J131" s="3"/>
      <c r="K131" s="57"/>
      <c r="L131" s="3">
        <f>SUM(L417:L419)</f>
        <v>1767.3587999999997</v>
      </c>
      <c r="M131" s="3"/>
      <c r="N131" s="26" t="str">
        <f>'Olieforbrug, TJ'!M131</f>
        <v>2. Quarter 2020</v>
      </c>
    </row>
    <row r="132" spans="1:14" x14ac:dyDescent="0.25">
      <c r="A132" s="32" t="str">
        <f>'Olieforbrug, TJ'!A132</f>
        <v>3. kvartal 2020</v>
      </c>
      <c r="C132" s="3">
        <f t="shared" ref="C132:H132" si="72">SUM(C420:C422)</f>
        <v>0</v>
      </c>
      <c r="D132" s="3">
        <f t="shared" si="72"/>
        <v>54944</v>
      </c>
      <c r="E132" s="3">
        <f t="shared" si="72"/>
        <v>0</v>
      </c>
      <c r="F132" s="3">
        <f t="shared" si="72"/>
        <v>0</v>
      </c>
      <c r="G132" s="3">
        <f t="shared" si="72"/>
        <v>1291</v>
      </c>
      <c r="H132" s="3">
        <f t="shared" si="72"/>
        <v>45838</v>
      </c>
      <c r="I132" s="3">
        <f>SUM(I422)</f>
        <v>14664</v>
      </c>
      <c r="J132" s="3"/>
      <c r="K132" s="3"/>
      <c r="L132" s="3">
        <f>SUM(L420:L422)</f>
        <v>1824.3523999999998</v>
      </c>
      <c r="M132" s="3"/>
      <c r="N132" s="26" t="str">
        <f>'Olieforbrug, TJ'!M132</f>
        <v>3. Quarter 2020</v>
      </c>
    </row>
    <row r="133" spans="1:14" x14ac:dyDescent="0.25">
      <c r="A133" s="32" t="str">
        <f>'Olieforbrug, TJ'!A133</f>
        <v>4. kvartal 2020</v>
      </c>
      <c r="C133" s="3">
        <f t="shared" ref="C133:H133" si="73">SUM(C423:C425)</f>
        <v>0</v>
      </c>
      <c r="D133" s="3">
        <f t="shared" si="73"/>
        <v>49098</v>
      </c>
      <c r="E133" s="3">
        <f t="shared" si="73"/>
        <v>0</v>
      </c>
      <c r="F133" s="3">
        <f t="shared" si="73"/>
        <v>0</v>
      </c>
      <c r="G133" s="3">
        <f t="shared" si="73"/>
        <v>14</v>
      </c>
      <c r="H133" s="3">
        <f t="shared" si="73"/>
        <v>34420</v>
      </c>
      <c r="I133" s="3">
        <f>SUM(I425)</f>
        <v>14650</v>
      </c>
      <c r="J133" s="3"/>
      <c r="K133" s="57"/>
      <c r="L133" s="3">
        <f>SUM(L423:L425)</f>
        <v>1369.9159999999997</v>
      </c>
      <c r="M133" s="3"/>
      <c r="N133" s="26" t="str">
        <f>'Olieforbrug, TJ'!M133</f>
        <v>4. Quarter 2020</v>
      </c>
    </row>
    <row r="134" spans="1:14" x14ac:dyDescent="0.25">
      <c r="A134" s="32"/>
      <c r="J134" s="3"/>
      <c r="K134" s="57"/>
      <c r="L134" s="3"/>
      <c r="M134" s="3"/>
      <c r="N134" s="26"/>
    </row>
    <row r="135" spans="1:14" x14ac:dyDescent="0.25">
      <c r="A135" s="32" t="str">
        <f>'Olieforbrug, TJ'!A135</f>
        <v>1. kvartal 2021</v>
      </c>
      <c r="C135" s="3">
        <f t="shared" ref="C135:H135" si="74">SUM(C427:C429)</f>
        <v>0</v>
      </c>
      <c r="D135" s="3">
        <f t="shared" si="74"/>
        <v>26830</v>
      </c>
      <c r="E135" s="3">
        <f t="shared" si="74"/>
        <v>0</v>
      </c>
      <c r="F135" s="3">
        <f t="shared" si="74"/>
        <v>0</v>
      </c>
      <c r="G135" s="3">
        <f t="shared" si="74"/>
        <v>-4124</v>
      </c>
      <c r="H135" s="3">
        <f t="shared" si="74"/>
        <v>14379</v>
      </c>
      <c r="I135" s="3">
        <f>SUM(I429)</f>
        <v>18774</v>
      </c>
      <c r="J135" s="3"/>
      <c r="K135" s="57"/>
      <c r="L135" s="3">
        <f>SUM(L427:L429)</f>
        <v>572.28419999999994</v>
      </c>
      <c r="M135" s="3"/>
      <c r="N135" s="26" t="str">
        <f>'Olieforbrug, TJ'!M135</f>
        <v>1. Quarter 2021</v>
      </c>
    </row>
    <row r="136" spans="1:14" x14ac:dyDescent="0.25">
      <c r="A136" s="32" t="str">
        <f>'Olieforbrug, TJ'!A136</f>
        <v>2. kvartal 2021</v>
      </c>
      <c r="C136" s="3">
        <f t="shared" ref="C136:H136" si="75">SUM(C430:C432)</f>
        <v>0</v>
      </c>
      <c r="D136" s="3">
        <f t="shared" si="75"/>
        <v>49073</v>
      </c>
      <c r="E136" s="3">
        <f t="shared" si="75"/>
        <v>0</v>
      </c>
      <c r="F136" s="3">
        <f t="shared" si="75"/>
        <v>0</v>
      </c>
      <c r="G136" s="3">
        <f t="shared" si="75"/>
        <v>3190</v>
      </c>
      <c r="H136" s="3">
        <f t="shared" si="75"/>
        <v>44643</v>
      </c>
      <c r="I136" s="3">
        <f>SUM(I432)</f>
        <v>15584</v>
      </c>
      <c r="J136" s="3"/>
      <c r="K136" s="57"/>
      <c r="L136" s="3">
        <f>SUM(L430:L432)</f>
        <v>1776.7913999999996</v>
      </c>
      <c r="M136" s="3"/>
      <c r="N136" s="26" t="str">
        <f>'Olieforbrug, TJ'!M136</f>
        <v>2. Quarter 2021</v>
      </c>
    </row>
    <row r="137" spans="1:14" x14ac:dyDescent="0.25">
      <c r="A137" s="32" t="str">
        <f>'Olieforbrug, TJ'!A137</f>
        <v>3. kvartal 2021</v>
      </c>
      <c r="C137" s="3">
        <f t="shared" ref="C137:H137" si="76">SUM(C433:C435)</f>
        <v>0</v>
      </c>
      <c r="D137" s="3">
        <f t="shared" si="76"/>
        <v>52293</v>
      </c>
      <c r="E137" s="3">
        <f t="shared" si="76"/>
        <v>0</v>
      </c>
      <c r="F137" s="3">
        <f t="shared" si="76"/>
        <v>0</v>
      </c>
      <c r="G137" s="3">
        <f t="shared" si="76"/>
        <v>2400</v>
      </c>
      <c r="H137" s="3">
        <f t="shared" si="76"/>
        <v>44102</v>
      </c>
      <c r="I137" s="3">
        <f>SUM(I435)</f>
        <v>13184</v>
      </c>
      <c r="J137" s="3"/>
      <c r="K137" s="57"/>
      <c r="L137" s="3">
        <f>SUM(L433:L435)</f>
        <v>1755.2595999999999</v>
      </c>
      <c r="M137" s="3"/>
      <c r="N137" s="26" t="str">
        <f>'Olieforbrug, TJ'!M137</f>
        <v>3. Quarter 2021</v>
      </c>
    </row>
    <row r="138" spans="1:14" x14ac:dyDescent="0.25">
      <c r="A138" s="32" t="str">
        <f>'Olieforbrug, TJ'!A138</f>
        <v>4. kvartal 2021</v>
      </c>
      <c r="C138" s="3">
        <f t="shared" ref="C138:H138" si="77">SUM(C436:C438)</f>
        <v>0</v>
      </c>
      <c r="D138" s="3">
        <f t="shared" si="77"/>
        <v>40643</v>
      </c>
      <c r="E138" s="3">
        <f t="shared" si="77"/>
        <v>0</v>
      </c>
      <c r="F138" s="3">
        <f t="shared" si="77"/>
        <v>0</v>
      </c>
      <c r="G138" s="3">
        <f t="shared" si="77"/>
        <v>1817</v>
      </c>
      <c r="H138" s="3">
        <f t="shared" si="77"/>
        <v>34199</v>
      </c>
      <c r="I138" s="3">
        <f>SUM(I438)</f>
        <v>11367</v>
      </c>
      <c r="J138" s="3"/>
      <c r="K138" s="3"/>
      <c r="L138" s="3">
        <f>SUM(L436:L438)</f>
        <v>1361.1201999999998</v>
      </c>
      <c r="M138" s="3"/>
      <c r="N138" s="26" t="str">
        <f>'Olieforbrug, TJ'!M138</f>
        <v>4. Quarter 2021</v>
      </c>
    </row>
    <row r="139" spans="1:14" x14ac:dyDescent="0.25">
      <c r="A139" s="32"/>
      <c r="J139" s="3"/>
      <c r="K139" s="57"/>
      <c r="L139" s="3"/>
      <c r="M139" s="3"/>
      <c r="N139" s="26"/>
    </row>
    <row r="140" spans="1:14" x14ac:dyDescent="0.25">
      <c r="A140" s="32" t="str">
        <f>'Olieforbrug, TJ'!A140</f>
        <v>1. kvartal 2022</v>
      </c>
      <c r="C140" s="3">
        <f>SUM(C440:C442)</f>
        <v>0</v>
      </c>
      <c r="D140" s="3">
        <f t="shared" ref="D140:H140" si="78">SUM(D440:D442)</f>
        <v>21005</v>
      </c>
      <c r="E140" s="3">
        <f t="shared" si="78"/>
        <v>0</v>
      </c>
      <c r="F140" s="3">
        <f t="shared" si="78"/>
        <v>0</v>
      </c>
      <c r="G140" s="3">
        <f t="shared" si="78"/>
        <v>-3014</v>
      </c>
      <c r="H140" s="3">
        <f t="shared" si="78"/>
        <v>14239</v>
      </c>
      <c r="I140" s="3">
        <f>SUM(I442)</f>
        <v>14381</v>
      </c>
      <c r="J140" s="3"/>
      <c r="K140" s="3"/>
      <c r="L140" s="3">
        <f>SUM(L440:L442)</f>
        <v>566.71219999999994</v>
      </c>
      <c r="M140" s="3"/>
      <c r="N140" s="26" t="str">
        <f>'Olieforbrug, TJ'!M140</f>
        <v>1. Quarter 2022</v>
      </c>
    </row>
    <row r="141" spans="1:14" x14ac:dyDescent="0.25">
      <c r="A141" s="32" t="str">
        <f>'Olieforbrug, TJ'!A141</f>
        <v>2. kvartal 2022</v>
      </c>
      <c r="C141" s="3">
        <f>SUM(C443:C445)</f>
        <v>0</v>
      </c>
      <c r="D141" s="3">
        <f t="shared" ref="D141:L141" si="79">SUM(D443:D445)</f>
        <v>51317</v>
      </c>
      <c r="E141" s="3">
        <f t="shared" si="79"/>
        <v>0</v>
      </c>
      <c r="F141" s="3">
        <f t="shared" si="79"/>
        <v>0</v>
      </c>
      <c r="G141" s="3">
        <f t="shared" si="79"/>
        <v>1420</v>
      </c>
      <c r="H141" s="3">
        <f t="shared" si="79"/>
        <v>49693</v>
      </c>
      <c r="I141" s="3">
        <f>SUM(I445)</f>
        <v>12961</v>
      </c>
      <c r="J141" s="3"/>
      <c r="K141" s="3"/>
      <c r="L141" s="3">
        <f t="shared" si="79"/>
        <v>1977.7813999999998</v>
      </c>
      <c r="M141" s="3"/>
      <c r="N141" s="26" t="str">
        <f>'Olieforbrug, TJ'!M141</f>
        <v>2. Quarter 2022</v>
      </c>
    </row>
    <row r="142" spans="1:14" x14ac:dyDescent="0.25">
      <c r="A142" s="32" t="str">
        <f>'Olieforbrug, TJ'!A142</f>
        <v>3. kvartal 2022</v>
      </c>
      <c r="C142" s="3">
        <f>SUM(C446:C448)</f>
        <v>0</v>
      </c>
      <c r="D142" s="3">
        <f t="shared" ref="D142:L142" si="80">SUM(D446:D448)</f>
        <v>56659</v>
      </c>
      <c r="E142" s="3">
        <f t="shared" si="80"/>
        <v>0</v>
      </c>
      <c r="F142" s="3">
        <f t="shared" si="80"/>
        <v>0</v>
      </c>
      <c r="G142" s="3">
        <f t="shared" si="80"/>
        <v>-6977</v>
      </c>
      <c r="H142" s="3">
        <f t="shared" si="80"/>
        <v>48737</v>
      </c>
      <c r="I142" s="3">
        <f>SUM(I448)</f>
        <v>19938</v>
      </c>
      <c r="J142" s="3"/>
      <c r="K142" s="3"/>
      <c r="L142" s="3">
        <f t="shared" si="80"/>
        <v>1939.7325999999998</v>
      </c>
      <c r="M142" s="3"/>
      <c r="N142" s="26" t="str">
        <f>'Olieforbrug, TJ'!M142</f>
        <v>3. Quarter 2022</v>
      </c>
    </row>
    <row r="143" spans="1:14" x14ac:dyDescent="0.25">
      <c r="A143" s="32" t="str">
        <f>'Olieforbrug, TJ'!A143</f>
        <v>4. kvartal 2022</v>
      </c>
      <c r="C143" s="3">
        <f t="shared" ref="C143:H143" si="81">SUM(C449:C451)</f>
        <v>0</v>
      </c>
      <c r="D143" s="3">
        <f t="shared" si="81"/>
        <v>32275</v>
      </c>
      <c r="E143" s="3">
        <f t="shared" si="81"/>
        <v>0</v>
      </c>
      <c r="F143" s="3">
        <f t="shared" si="81"/>
        <v>0</v>
      </c>
      <c r="G143" s="3">
        <f t="shared" si="81"/>
        <v>6452</v>
      </c>
      <c r="H143" s="3">
        <f t="shared" si="81"/>
        <v>37737</v>
      </c>
      <c r="I143" s="3">
        <f>SUM(I451)</f>
        <v>13486</v>
      </c>
      <c r="J143" s="3"/>
      <c r="K143" s="3"/>
      <c r="L143" s="3">
        <f>SUM(L449:L451)</f>
        <v>1501.9326000000001</v>
      </c>
      <c r="M143" s="3"/>
      <c r="N143" s="26" t="str">
        <f>'Olieforbrug, TJ'!M143</f>
        <v>4. Quarter 2022</v>
      </c>
    </row>
    <row r="144" spans="1:14" x14ac:dyDescent="0.25">
      <c r="A144" s="32"/>
      <c r="J144" s="3"/>
      <c r="K144" s="3"/>
      <c r="L144" s="3"/>
      <c r="M144" s="3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0</v>
      </c>
      <c r="D145" s="3">
        <f t="shared" ref="D145:L145" si="82">SUM(D453:D455)</f>
        <v>18993</v>
      </c>
      <c r="E145" s="3">
        <f t="shared" si="82"/>
        <v>0</v>
      </c>
      <c r="F145" s="3">
        <f t="shared" si="82"/>
        <v>0</v>
      </c>
      <c r="G145" s="3">
        <f t="shared" si="82"/>
        <v>-3178</v>
      </c>
      <c r="H145" s="3">
        <f t="shared" si="82"/>
        <v>15798</v>
      </c>
      <c r="I145" s="3">
        <f>SUM(I455)</f>
        <v>16664</v>
      </c>
      <c r="J145" s="3"/>
      <c r="K145" s="3"/>
      <c r="L145" s="3">
        <f t="shared" si="82"/>
        <v>628.7604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83">SUM(C456:C458)</f>
        <v>0</v>
      </c>
      <c r="D146" s="3">
        <f t="shared" si="83"/>
        <v>42392</v>
      </c>
      <c r="E146" s="3">
        <f t="shared" si="83"/>
        <v>0</v>
      </c>
      <c r="F146" s="3">
        <f t="shared" si="83"/>
        <v>0</v>
      </c>
      <c r="G146" s="3">
        <f t="shared" si="83"/>
        <v>7646</v>
      </c>
      <c r="H146" s="3">
        <f t="shared" si="83"/>
        <v>47876</v>
      </c>
      <c r="I146" s="3">
        <f>SUM(I458)</f>
        <v>9018</v>
      </c>
      <c r="J146" s="3"/>
      <c r="K146" s="3"/>
      <c r="L146" s="3">
        <f>SUM(L456:L458)</f>
        <v>1905.4647999999997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0</v>
      </c>
      <c r="D147" s="3">
        <f t="shared" ref="D147:L147" si="84">SUM(D459:D461)</f>
        <v>48299</v>
      </c>
      <c r="E147" s="3">
        <f t="shared" si="84"/>
        <v>0</v>
      </c>
      <c r="F147" s="3">
        <f t="shared" si="84"/>
        <v>0</v>
      </c>
      <c r="G147" s="3">
        <f t="shared" si="84"/>
        <v>-6420</v>
      </c>
      <c r="H147" s="3">
        <f t="shared" si="84"/>
        <v>40769</v>
      </c>
      <c r="I147" s="3">
        <f>SUM(I461)</f>
        <v>15438</v>
      </c>
      <c r="J147" s="3"/>
      <c r="K147" s="3"/>
      <c r="L147" s="3">
        <f t="shared" si="84"/>
        <v>1622.6061999999997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0</v>
      </c>
      <c r="D148" s="3">
        <f t="shared" ref="D148:L148" si="85">SUM(D462:D464)</f>
        <v>31531</v>
      </c>
      <c r="E148" s="3">
        <f t="shared" si="85"/>
        <v>0</v>
      </c>
      <c r="F148" s="3">
        <f t="shared" si="85"/>
        <v>0</v>
      </c>
      <c r="G148" s="3">
        <f t="shared" si="85"/>
        <v>-2904</v>
      </c>
      <c r="H148" s="3">
        <f t="shared" si="85"/>
        <v>28490</v>
      </c>
      <c r="I148" s="3">
        <f>SUM(I464)</f>
        <v>18342</v>
      </c>
      <c r="J148" s="3"/>
      <c r="K148" s="3"/>
      <c r="L148" s="3">
        <f t="shared" si="85"/>
        <v>1133.9019999999998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86">SUM(C466:C468)</f>
        <v>0</v>
      </c>
      <c r="D150" s="3">
        <f t="shared" si="86"/>
        <v>9575</v>
      </c>
      <c r="E150" s="3">
        <f t="shared" si="86"/>
        <v>0</v>
      </c>
      <c r="F150" s="3">
        <f t="shared" si="86"/>
        <v>0</v>
      </c>
      <c r="G150" s="3">
        <f t="shared" si="86"/>
        <v>3871</v>
      </c>
      <c r="H150" s="3">
        <f t="shared" si="86"/>
        <v>13317</v>
      </c>
      <c r="I150" s="3">
        <f>SUM(I468)</f>
        <v>14471</v>
      </c>
      <c r="J150" s="3"/>
      <c r="K150" s="3"/>
      <c r="L150" s="3">
        <f>SUM(L466:L468)</f>
        <v>530.01659999999993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0</v>
      </c>
      <c r="D151" s="3">
        <f t="shared" ref="D151:H151" si="87">SUM(D469:D471)</f>
        <v>53212</v>
      </c>
      <c r="E151" s="3">
        <f t="shared" si="87"/>
        <v>0</v>
      </c>
      <c r="F151" s="3">
        <f t="shared" si="87"/>
        <v>0</v>
      </c>
      <c r="G151" s="3">
        <f t="shared" si="87"/>
        <v>-1418</v>
      </c>
      <c r="H151" s="3">
        <f t="shared" si="87"/>
        <v>51606</v>
      </c>
      <c r="I151" s="3">
        <f>SUM(I471)</f>
        <v>15889</v>
      </c>
      <c r="J151" s="3"/>
      <c r="K151" s="3"/>
      <c r="L151" s="3">
        <f>SUM(L469:L471)</f>
        <v>2053.9187999999999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0</v>
      </c>
      <c r="D152" s="3">
        <f t="shared" ref="D152:L152" si="88">SUM(D472:D474)</f>
        <v>53214</v>
      </c>
      <c r="E152" s="3">
        <f t="shared" si="88"/>
        <v>0</v>
      </c>
      <c r="F152" s="3">
        <f t="shared" si="88"/>
        <v>0</v>
      </c>
      <c r="G152" s="3">
        <f t="shared" si="88"/>
        <v>-2026</v>
      </c>
      <c r="H152" s="3">
        <f t="shared" si="88"/>
        <v>50964</v>
      </c>
      <c r="I152" s="3">
        <f>I474</f>
        <v>17915</v>
      </c>
      <c r="J152" s="3"/>
      <c r="K152" s="3"/>
      <c r="L152" s="3">
        <f t="shared" si="88"/>
        <v>2028.3671999999999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0</v>
      </c>
      <c r="D153" s="3">
        <f t="shared" ref="D153:H153" si="89">SUM(D475:D477)</f>
        <v>35507</v>
      </c>
      <c r="E153" s="3">
        <f t="shared" si="89"/>
        <v>0</v>
      </c>
      <c r="F153" s="3">
        <f t="shared" si="89"/>
        <v>0</v>
      </c>
      <c r="G153" s="3">
        <f t="shared" si="89"/>
        <v>7521</v>
      </c>
      <c r="H153" s="3">
        <f t="shared" si="89"/>
        <v>43118</v>
      </c>
      <c r="I153" s="3">
        <f>I477</f>
        <v>10394</v>
      </c>
      <c r="J153" s="3"/>
      <c r="K153" s="3"/>
      <c r="L153" s="3">
        <f>SUM(L475:L477)</f>
        <v>1716.0963999999999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0</v>
      </c>
      <c r="D155" s="3">
        <f t="shared" ref="D155:L155" si="90">SUM(D479:D481)</f>
        <v>20792</v>
      </c>
      <c r="E155" s="3">
        <f t="shared" si="90"/>
        <v>0</v>
      </c>
      <c r="F155" s="3">
        <f t="shared" si="90"/>
        <v>0</v>
      </c>
      <c r="G155" s="3">
        <f t="shared" si="90"/>
        <v>-5784</v>
      </c>
      <c r="H155" s="3">
        <f t="shared" si="90"/>
        <v>15065</v>
      </c>
      <c r="I155" s="3">
        <f>I481</f>
        <v>16178</v>
      </c>
      <c r="J155" s="3"/>
      <c r="K155" s="3"/>
      <c r="L155" s="3">
        <f t="shared" si="90"/>
        <v>599.58699999999999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0</v>
      </c>
      <c r="D156" s="3">
        <f t="shared" ref="D156:H156" si="91">SUM(D482:D484)</f>
        <v>51083</v>
      </c>
      <c r="E156" s="3">
        <f t="shared" si="91"/>
        <v>0</v>
      </c>
      <c r="F156" s="3">
        <f t="shared" si="91"/>
        <v>0</v>
      </c>
      <c r="G156" s="3">
        <f t="shared" si="91"/>
        <v>4423</v>
      </c>
      <c r="H156" s="3">
        <f t="shared" si="91"/>
        <v>54386</v>
      </c>
      <c r="I156" s="3">
        <f>I484</f>
        <v>11755</v>
      </c>
      <c r="J156" s="3"/>
      <c r="K156" s="3"/>
      <c r="L156" s="3">
        <f>SUM(L482:L484)</f>
        <v>2164.5627999999997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0</v>
      </c>
      <c r="D157" s="3">
        <f t="shared" ref="D157:L157" si="92">SUM(D485:D487)</f>
        <v>50145</v>
      </c>
      <c r="E157" s="3">
        <f t="shared" si="92"/>
        <v>0</v>
      </c>
      <c r="F157" s="3">
        <f t="shared" si="92"/>
        <v>0</v>
      </c>
      <c r="G157" s="3">
        <f t="shared" si="92"/>
        <v>-1247</v>
      </c>
      <c r="H157" s="3">
        <f t="shared" si="92"/>
        <v>48842</v>
      </c>
      <c r="I157" s="3">
        <f>I487</f>
        <v>13002</v>
      </c>
      <c r="J157" s="3"/>
      <c r="K157" s="3"/>
      <c r="L157" s="3">
        <f t="shared" si="92"/>
        <v>1943.9115999999999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0</v>
      </c>
      <c r="D158" s="3">
        <f t="shared" ref="D158:H158" si="93">SUM(D488:D490)</f>
        <v>36860</v>
      </c>
      <c r="E158" s="3">
        <f t="shared" si="93"/>
        <v>0</v>
      </c>
      <c r="F158" s="3">
        <f t="shared" si="93"/>
        <v>0</v>
      </c>
      <c r="G158" s="3">
        <f t="shared" si="93"/>
        <v>132</v>
      </c>
      <c r="H158" s="3">
        <f t="shared" si="93"/>
        <v>36885</v>
      </c>
      <c r="I158" s="3">
        <f>I490</f>
        <v>12870</v>
      </c>
      <c r="J158"/>
      <c r="K158"/>
      <c r="L158" s="3">
        <f t="shared" ref="L158" si="94">SUM(L488:L490)</f>
        <v>1468.0229999999999</v>
      </c>
      <c r="M158" s="65"/>
      <c r="N158" s="26" t="str">
        <f>'Olieforbrug, TJ'!M158</f>
        <v>4. Quarter 2025</v>
      </c>
    </row>
    <row r="159" spans="1:14" s="57" customFormat="1" x14ac:dyDescent="0.25">
      <c r="A159" s="180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0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3"/>
      <c r="L164" s="3"/>
      <c r="M164" s="3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0</v>
      </c>
      <c r="D167" s="3">
        <v>7072</v>
      </c>
      <c r="E167" s="3">
        <v>31</v>
      </c>
      <c r="F167" s="3">
        <v>0</v>
      </c>
      <c r="G167" s="3">
        <v>-1173</v>
      </c>
      <c r="H167" s="3">
        <v>6363</v>
      </c>
      <c r="I167" s="3">
        <v>26070</v>
      </c>
      <c r="L167" s="16"/>
      <c r="N167" s="23" t="s">
        <v>115</v>
      </c>
    </row>
    <row r="168" spans="1:14" x14ac:dyDescent="0.25">
      <c r="A168" s="33" t="s">
        <v>103</v>
      </c>
      <c r="C168" s="3">
        <v>0</v>
      </c>
      <c r="D168" s="3">
        <v>6177</v>
      </c>
      <c r="E168" s="3">
        <v>44</v>
      </c>
      <c r="F168" s="3">
        <v>0</v>
      </c>
      <c r="G168" s="3">
        <v>-1945</v>
      </c>
      <c r="H168" s="3">
        <v>4926</v>
      </c>
      <c r="I168" s="3">
        <v>28015</v>
      </c>
      <c r="L168" s="16"/>
      <c r="N168" s="23" t="s">
        <v>116</v>
      </c>
    </row>
    <row r="169" spans="1:14" x14ac:dyDescent="0.25">
      <c r="A169" s="33" t="s">
        <v>104</v>
      </c>
      <c r="C169" s="3">
        <v>0</v>
      </c>
      <c r="D169" s="3">
        <v>10932</v>
      </c>
      <c r="E169" s="3">
        <v>34</v>
      </c>
      <c r="F169" s="3">
        <v>0</v>
      </c>
      <c r="G169" s="3">
        <v>-6399</v>
      </c>
      <c r="H169" s="3">
        <v>5385</v>
      </c>
      <c r="I169" s="3">
        <v>34414</v>
      </c>
      <c r="L169" s="16"/>
      <c r="N169" s="23" t="s">
        <v>117</v>
      </c>
    </row>
    <row r="170" spans="1:14" x14ac:dyDescent="0.25">
      <c r="A170" s="33" t="s">
        <v>105</v>
      </c>
      <c r="B170" s="15"/>
      <c r="C170" s="16">
        <v>0</v>
      </c>
      <c r="D170" s="16">
        <v>11431</v>
      </c>
      <c r="E170" s="16">
        <v>98</v>
      </c>
      <c r="F170" s="16">
        <v>0</v>
      </c>
      <c r="G170" s="16">
        <v>3958</v>
      </c>
      <c r="H170" s="16">
        <v>13918</v>
      </c>
      <c r="I170" s="16">
        <v>30456</v>
      </c>
      <c r="J170" s="15"/>
      <c r="K170" s="15"/>
      <c r="L170" s="16"/>
      <c r="N170" s="23" t="s">
        <v>118</v>
      </c>
    </row>
    <row r="171" spans="1:14" x14ac:dyDescent="0.25">
      <c r="A171" s="33" t="s">
        <v>106</v>
      </c>
      <c r="B171" s="15"/>
      <c r="C171" s="16">
        <v>0</v>
      </c>
      <c r="D171" s="16">
        <v>24332</v>
      </c>
      <c r="E171" s="16">
        <v>3755</v>
      </c>
      <c r="F171" s="16">
        <v>0</v>
      </c>
      <c r="G171" s="16">
        <v>4651</v>
      </c>
      <c r="H171" s="16">
        <v>26534</v>
      </c>
      <c r="I171" s="16">
        <v>25805</v>
      </c>
      <c r="J171" s="15"/>
      <c r="K171" s="15"/>
      <c r="L171" s="16"/>
      <c r="N171" s="23" t="s">
        <v>119</v>
      </c>
    </row>
    <row r="172" spans="1:14" x14ac:dyDescent="0.25">
      <c r="A172" s="33" t="s">
        <v>107</v>
      </c>
      <c r="B172" s="15"/>
      <c r="C172" s="16">
        <v>0</v>
      </c>
      <c r="D172" s="16">
        <v>28680</v>
      </c>
      <c r="E172" s="16">
        <v>170</v>
      </c>
      <c r="F172" s="16">
        <v>0</v>
      </c>
      <c r="G172" s="16">
        <v>-4790</v>
      </c>
      <c r="H172" s="16">
        <v>27101</v>
      </c>
      <c r="I172" s="16">
        <v>30595</v>
      </c>
      <c r="J172" s="15"/>
      <c r="K172" s="15"/>
      <c r="L172" s="16"/>
      <c r="N172" s="23" t="s">
        <v>120</v>
      </c>
    </row>
    <row r="173" spans="1:14" x14ac:dyDescent="0.25">
      <c r="A173" s="33" t="s">
        <v>108</v>
      </c>
      <c r="B173" s="15"/>
      <c r="C173" s="16">
        <v>0</v>
      </c>
      <c r="D173" s="16">
        <v>10352</v>
      </c>
      <c r="E173" s="16">
        <v>103</v>
      </c>
      <c r="F173" s="16">
        <v>0</v>
      </c>
      <c r="G173" s="16">
        <v>2068</v>
      </c>
      <c r="H173" s="16">
        <v>14256</v>
      </c>
      <c r="I173" s="16">
        <v>28527</v>
      </c>
      <c r="J173" s="15"/>
      <c r="K173" s="15"/>
      <c r="L173" s="16"/>
      <c r="N173" s="23" t="s">
        <v>121</v>
      </c>
    </row>
    <row r="174" spans="1:14" x14ac:dyDescent="0.25">
      <c r="A174" s="33" t="s">
        <v>109</v>
      </c>
      <c r="B174" s="15"/>
      <c r="C174" s="16">
        <v>0</v>
      </c>
      <c r="D174" s="16">
        <v>22358</v>
      </c>
      <c r="E174" s="16">
        <v>71</v>
      </c>
      <c r="F174" s="16">
        <v>0</v>
      </c>
      <c r="G174" s="16">
        <v>5529</v>
      </c>
      <c r="H174" s="16">
        <v>30417</v>
      </c>
      <c r="I174" s="16">
        <v>22998</v>
      </c>
      <c r="J174" s="15"/>
      <c r="K174" s="15"/>
      <c r="L174" s="16"/>
      <c r="N174" s="23" t="s">
        <v>122</v>
      </c>
    </row>
    <row r="175" spans="1:14" x14ac:dyDescent="0.25">
      <c r="A175" s="33" t="s">
        <v>110</v>
      </c>
      <c r="B175" s="15"/>
      <c r="C175" s="16">
        <v>0</v>
      </c>
      <c r="D175" s="16">
        <v>28216</v>
      </c>
      <c r="E175" s="16">
        <v>122</v>
      </c>
      <c r="F175" s="16">
        <v>0</v>
      </c>
      <c r="G175" s="16">
        <v>-6577</v>
      </c>
      <c r="H175" s="16">
        <v>22273</v>
      </c>
      <c r="I175" s="16">
        <v>29575</v>
      </c>
      <c r="J175" s="15"/>
      <c r="K175" s="15"/>
      <c r="L175" s="16"/>
      <c r="N175" s="23" t="s">
        <v>123</v>
      </c>
    </row>
    <row r="176" spans="1:14" x14ac:dyDescent="0.25">
      <c r="A176" s="33" t="s">
        <v>111</v>
      </c>
      <c r="B176" s="15"/>
      <c r="C176" s="16">
        <v>0</v>
      </c>
      <c r="D176" s="16">
        <v>11780</v>
      </c>
      <c r="E176" s="16">
        <v>2799</v>
      </c>
      <c r="F176" s="16">
        <v>0</v>
      </c>
      <c r="G176" s="16">
        <v>5269</v>
      </c>
      <c r="H176" s="16">
        <v>19041</v>
      </c>
      <c r="I176" s="16">
        <v>24306</v>
      </c>
      <c r="J176" s="15"/>
      <c r="K176" s="15"/>
      <c r="L176" s="16"/>
      <c r="N176" s="23" t="s">
        <v>124</v>
      </c>
    </row>
    <row r="177" spans="1:14" x14ac:dyDescent="0.25">
      <c r="A177" s="33" t="s">
        <v>112</v>
      </c>
      <c r="B177" s="15"/>
      <c r="C177" s="16">
        <v>0</v>
      </c>
      <c r="D177" s="16">
        <v>9478</v>
      </c>
      <c r="E177" s="16">
        <v>30</v>
      </c>
      <c r="F177" s="16">
        <v>0</v>
      </c>
      <c r="G177" s="16">
        <v>2791</v>
      </c>
      <c r="H177" s="16">
        <v>13791</v>
      </c>
      <c r="I177" s="16">
        <v>21515</v>
      </c>
      <c r="J177" s="15"/>
      <c r="K177" s="15"/>
      <c r="L177" s="16"/>
      <c r="N177" s="23" t="s">
        <v>125</v>
      </c>
    </row>
    <row r="178" spans="1:14" ht="13.8" thickBot="1" x14ac:dyDescent="0.3">
      <c r="A178" s="41" t="s">
        <v>113</v>
      </c>
      <c r="C178" s="42">
        <v>0</v>
      </c>
      <c r="D178" s="42">
        <v>6617</v>
      </c>
      <c r="E178" s="42">
        <v>48</v>
      </c>
      <c r="F178" s="42">
        <v>0</v>
      </c>
      <c r="G178" s="42">
        <v>1249</v>
      </c>
      <c r="H178" s="42">
        <v>8744</v>
      </c>
      <c r="I178" s="42">
        <v>20266</v>
      </c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0</v>
      </c>
      <c r="D180" s="16">
        <v>7103</v>
      </c>
      <c r="E180" s="16">
        <v>51</v>
      </c>
      <c r="F180" s="16">
        <v>0</v>
      </c>
      <c r="G180" s="16">
        <v>-9869</v>
      </c>
      <c r="H180" s="16">
        <v>4629</v>
      </c>
      <c r="I180" s="16">
        <v>30135</v>
      </c>
      <c r="J180" s="15"/>
      <c r="K180" s="15"/>
      <c r="L180" s="16"/>
      <c r="N180" s="23" t="s">
        <v>115</v>
      </c>
    </row>
    <row r="181" spans="1:14" x14ac:dyDescent="0.25">
      <c r="A181" s="33" t="s">
        <v>103</v>
      </c>
      <c r="B181" s="15"/>
      <c r="C181" s="16">
        <v>0</v>
      </c>
      <c r="D181" s="16">
        <v>13564</v>
      </c>
      <c r="E181" s="16">
        <v>22</v>
      </c>
      <c r="F181" s="16">
        <v>0</v>
      </c>
      <c r="G181" s="16">
        <v>-1813</v>
      </c>
      <c r="H181" s="16">
        <v>5401</v>
      </c>
      <c r="I181" s="16">
        <v>31948</v>
      </c>
      <c r="J181" s="15"/>
      <c r="K181" s="15"/>
      <c r="L181" s="16"/>
      <c r="N181" s="23" t="s">
        <v>116</v>
      </c>
    </row>
    <row r="182" spans="1:14" x14ac:dyDescent="0.25">
      <c r="A182" s="33" t="s">
        <v>104</v>
      </c>
      <c r="B182" s="15"/>
      <c r="C182" s="16">
        <v>0</v>
      </c>
      <c r="D182" s="16">
        <v>7369</v>
      </c>
      <c r="E182" s="16">
        <v>53</v>
      </c>
      <c r="F182" s="16">
        <v>0</v>
      </c>
      <c r="G182" s="16">
        <v>-239</v>
      </c>
      <c r="H182" s="16">
        <v>7454</v>
      </c>
      <c r="I182" s="16">
        <v>32187</v>
      </c>
      <c r="J182" s="15"/>
      <c r="K182" s="15"/>
      <c r="L182" s="16"/>
      <c r="N182" s="23" t="s">
        <v>117</v>
      </c>
    </row>
    <row r="183" spans="1:14" x14ac:dyDescent="0.25">
      <c r="A183" s="33" t="s">
        <v>105</v>
      </c>
      <c r="B183" s="15"/>
      <c r="C183" s="16">
        <v>0</v>
      </c>
      <c r="D183" s="16">
        <v>21508</v>
      </c>
      <c r="E183" s="16">
        <v>151</v>
      </c>
      <c r="F183" s="16">
        <v>0</v>
      </c>
      <c r="G183" s="16">
        <v>-2726</v>
      </c>
      <c r="H183" s="16">
        <v>16641</v>
      </c>
      <c r="I183" s="16">
        <v>34913</v>
      </c>
      <c r="J183" s="15"/>
      <c r="K183" s="15"/>
      <c r="L183" s="16"/>
      <c r="N183" s="23" t="s">
        <v>118</v>
      </c>
    </row>
    <row r="184" spans="1:14" x14ac:dyDescent="0.25">
      <c r="A184" s="33" t="s">
        <v>106</v>
      </c>
      <c r="B184" s="15"/>
      <c r="C184" s="16">
        <v>0</v>
      </c>
      <c r="D184" s="16">
        <v>10237</v>
      </c>
      <c r="E184" s="16">
        <v>119</v>
      </c>
      <c r="F184" s="16">
        <v>0</v>
      </c>
      <c r="G184" s="16">
        <v>8835</v>
      </c>
      <c r="H184" s="16">
        <v>25166</v>
      </c>
      <c r="I184" s="16">
        <v>26078</v>
      </c>
      <c r="J184" s="15"/>
      <c r="K184" s="15"/>
      <c r="L184" s="16"/>
      <c r="N184" s="23" t="s">
        <v>119</v>
      </c>
    </row>
    <row r="185" spans="1:14" x14ac:dyDescent="0.25">
      <c r="A185" s="33" t="s">
        <v>107</v>
      </c>
      <c r="B185" s="15"/>
      <c r="C185" s="16">
        <v>0</v>
      </c>
      <c r="D185" s="16">
        <v>25598</v>
      </c>
      <c r="E185" s="16">
        <v>141</v>
      </c>
      <c r="F185" s="16">
        <v>0</v>
      </c>
      <c r="G185" s="16">
        <v>1467</v>
      </c>
      <c r="H185" s="16">
        <v>26633</v>
      </c>
      <c r="I185" s="16">
        <v>24611</v>
      </c>
      <c r="J185" s="15"/>
      <c r="K185" s="15"/>
      <c r="L185" s="16"/>
      <c r="N185" s="23" t="s">
        <v>120</v>
      </c>
    </row>
    <row r="186" spans="1:14" x14ac:dyDescent="0.25">
      <c r="A186" s="33" t="s">
        <v>108</v>
      </c>
      <c r="B186" s="15"/>
      <c r="C186" s="16">
        <v>0</v>
      </c>
      <c r="D186" s="16">
        <v>14199</v>
      </c>
      <c r="E186" s="16">
        <v>107</v>
      </c>
      <c r="F186" s="16">
        <v>0</v>
      </c>
      <c r="G186" s="16">
        <v>-2504</v>
      </c>
      <c r="H186" s="16">
        <v>14913</v>
      </c>
      <c r="I186" s="16">
        <v>27115</v>
      </c>
      <c r="J186" s="15"/>
      <c r="K186" s="15"/>
      <c r="L186" s="16"/>
      <c r="N186" s="23" t="s">
        <v>121</v>
      </c>
    </row>
    <row r="187" spans="1:14" x14ac:dyDescent="0.25">
      <c r="A187" s="33" t="s">
        <v>109</v>
      </c>
      <c r="B187" s="15"/>
      <c r="C187" s="16">
        <v>0</v>
      </c>
      <c r="D187" s="16">
        <v>27228</v>
      </c>
      <c r="E187" s="16">
        <v>134</v>
      </c>
      <c r="F187" s="16">
        <v>0</v>
      </c>
      <c r="G187" s="16">
        <v>4435</v>
      </c>
      <c r="H187" s="16">
        <v>29526</v>
      </c>
      <c r="I187" s="16">
        <v>22680</v>
      </c>
      <c r="J187" s="15"/>
      <c r="K187" s="15"/>
      <c r="L187" s="16"/>
      <c r="N187" s="23" t="s">
        <v>122</v>
      </c>
    </row>
    <row r="188" spans="1:14" x14ac:dyDescent="0.25">
      <c r="A188" s="33" t="s">
        <v>110</v>
      </c>
      <c r="B188" s="15"/>
      <c r="C188" s="16">
        <v>0</v>
      </c>
      <c r="D188" s="16">
        <v>26937</v>
      </c>
      <c r="E188" s="16">
        <v>156</v>
      </c>
      <c r="F188" s="16">
        <v>0</v>
      </c>
      <c r="G188" s="16">
        <v>-5940</v>
      </c>
      <c r="H188" s="16">
        <v>26781</v>
      </c>
      <c r="I188" s="16">
        <v>28620</v>
      </c>
      <c r="J188" s="15"/>
      <c r="K188" s="15"/>
      <c r="L188" s="16"/>
      <c r="N188" s="23" t="s">
        <v>123</v>
      </c>
    </row>
    <row r="189" spans="1:14" x14ac:dyDescent="0.25">
      <c r="A189" s="33" t="s">
        <v>111</v>
      </c>
      <c r="B189" s="15"/>
      <c r="C189" s="16">
        <v>0</v>
      </c>
      <c r="D189" s="16">
        <v>16409</v>
      </c>
      <c r="E189" s="16">
        <v>49</v>
      </c>
      <c r="F189" s="16">
        <v>0</v>
      </c>
      <c r="G189" s="16">
        <v>1278</v>
      </c>
      <c r="H189" s="16">
        <v>18129</v>
      </c>
      <c r="I189" s="16">
        <v>27342</v>
      </c>
      <c r="J189" s="15"/>
      <c r="K189" s="15"/>
      <c r="L189" s="16"/>
      <c r="N189" s="23" t="s">
        <v>124</v>
      </c>
    </row>
    <row r="190" spans="1:14" x14ac:dyDescent="0.25">
      <c r="A190" s="33" t="s">
        <v>112</v>
      </c>
      <c r="B190" s="15"/>
      <c r="C190" s="16">
        <v>0</v>
      </c>
      <c r="D190" s="16">
        <v>11513</v>
      </c>
      <c r="E190" s="16">
        <v>39</v>
      </c>
      <c r="F190" s="16">
        <v>0</v>
      </c>
      <c r="G190" s="16">
        <v>2026</v>
      </c>
      <c r="H190" s="16">
        <v>14075</v>
      </c>
      <c r="I190" s="16">
        <v>25316</v>
      </c>
      <c r="J190" s="15"/>
      <c r="K190" s="15"/>
      <c r="L190" s="16"/>
      <c r="N190" s="23" t="s">
        <v>125</v>
      </c>
    </row>
    <row r="191" spans="1:14" ht="13.8" thickBot="1" x14ac:dyDescent="0.3">
      <c r="A191" s="41" t="s">
        <v>113</v>
      </c>
      <c r="C191" s="42">
        <v>0</v>
      </c>
      <c r="D191" s="42">
        <v>6113</v>
      </c>
      <c r="E191" s="42">
        <v>21</v>
      </c>
      <c r="F191" s="42">
        <v>0</v>
      </c>
      <c r="G191" s="42">
        <v>2955</v>
      </c>
      <c r="H191" s="42">
        <v>6633</v>
      </c>
      <c r="I191" s="42">
        <v>22361</v>
      </c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731</v>
      </c>
      <c r="D193" s="16">
        <v>3184</v>
      </c>
      <c r="E193" s="16">
        <v>75</v>
      </c>
      <c r="F193" s="16">
        <v>0</v>
      </c>
      <c r="G193" s="16">
        <v>-2281</v>
      </c>
      <c r="H193" s="16">
        <v>4655</v>
      </c>
      <c r="I193" s="16">
        <v>24642</v>
      </c>
      <c r="J193" s="15"/>
      <c r="K193" s="15"/>
      <c r="L193" s="16"/>
      <c r="N193" s="23" t="s">
        <v>115</v>
      </c>
    </row>
    <row r="194" spans="1:14" x14ac:dyDescent="0.25">
      <c r="A194" s="33" t="s">
        <v>103</v>
      </c>
      <c r="B194" s="15"/>
      <c r="C194" s="16">
        <v>332</v>
      </c>
      <c r="D194" s="16">
        <v>2575</v>
      </c>
      <c r="E194" s="16">
        <v>0</v>
      </c>
      <c r="F194" s="16">
        <v>0</v>
      </c>
      <c r="G194" s="16">
        <v>-41</v>
      </c>
      <c r="H194" s="16">
        <v>2933</v>
      </c>
      <c r="I194" s="16">
        <v>24683</v>
      </c>
      <c r="J194" s="15"/>
      <c r="K194" s="15"/>
      <c r="L194" s="16"/>
      <c r="N194" s="23" t="s">
        <v>116</v>
      </c>
    </row>
    <row r="195" spans="1:14" x14ac:dyDescent="0.25">
      <c r="A195" s="33" t="s">
        <v>104</v>
      </c>
      <c r="B195" s="15"/>
      <c r="C195" s="16">
        <v>137</v>
      </c>
      <c r="D195" s="16">
        <v>12257</v>
      </c>
      <c r="E195" s="16">
        <v>73</v>
      </c>
      <c r="F195" s="16">
        <v>0</v>
      </c>
      <c r="G195" s="16">
        <v>-4932</v>
      </c>
      <c r="H195" s="16">
        <v>7290</v>
      </c>
      <c r="I195" s="16">
        <v>29615</v>
      </c>
      <c r="J195" s="15"/>
      <c r="K195" s="15"/>
      <c r="L195" s="16"/>
      <c r="N195" s="23" t="s">
        <v>117</v>
      </c>
    </row>
    <row r="196" spans="1:14" x14ac:dyDescent="0.25">
      <c r="A196" s="33" t="s">
        <v>105</v>
      </c>
      <c r="B196" s="15"/>
      <c r="C196" s="16">
        <v>625</v>
      </c>
      <c r="D196" s="16">
        <v>11801</v>
      </c>
      <c r="E196" s="16">
        <v>95</v>
      </c>
      <c r="F196" s="16">
        <v>0</v>
      </c>
      <c r="G196" s="16">
        <v>764</v>
      </c>
      <c r="H196" s="16">
        <v>13145</v>
      </c>
      <c r="I196" s="16">
        <v>28851</v>
      </c>
      <c r="J196" s="15"/>
      <c r="K196" s="15"/>
      <c r="L196" s="16"/>
      <c r="N196" s="23" t="s">
        <v>118</v>
      </c>
    </row>
    <row r="197" spans="1:14" x14ac:dyDescent="0.25">
      <c r="A197" s="33" t="s">
        <v>106</v>
      </c>
      <c r="B197" s="15"/>
      <c r="C197" s="16">
        <v>390</v>
      </c>
      <c r="D197" s="16">
        <v>19894</v>
      </c>
      <c r="E197" s="16">
        <v>79</v>
      </c>
      <c r="F197" s="16">
        <v>0</v>
      </c>
      <c r="G197" s="16">
        <v>2371</v>
      </c>
      <c r="H197" s="16">
        <v>22415</v>
      </c>
      <c r="I197" s="16">
        <v>26480</v>
      </c>
      <c r="J197" s="15"/>
      <c r="K197" s="15"/>
      <c r="L197" s="16"/>
      <c r="N197" s="23" t="s">
        <v>119</v>
      </c>
    </row>
    <row r="198" spans="1:14" x14ac:dyDescent="0.25">
      <c r="A198" s="33" t="s">
        <v>107</v>
      </c>
      <c r="B198" s="15"/>
      <c r="C198" s="16">
        <v>455</v>
      </c>
      <c r="D198" s="16">
        <v>26066</v>
      </c>
      <c r="E198" s="16">
        <v>-176</v>
      </c>
      <c r="F198" s="16">
        <v>0</v>
      </c>
      <c r="G198" s="16">
        <v>225</v>
      </c>
      <c r="H198" s="16">
        <v>27958</v>
      </c>
      <c r="I198" s="16">
        <v>26255</v>
      </c>
      <c r="J198" s="15"/>
      <c r="K198" s="15"/>
      <c r="L198" s="16"/>
      <c r="N198" s="23" t="s">
        <v>120</v>
      </c>
    </row>
    <row r="199" spans="1:14" x14ac:dyDescent="0.25">
      <c r="A199" s="33" t="s">
        <v>108</v>
      </c>
      <c r="B199" s="15"/>
      <c r="C199" s="16">
        <v>217</v>
      </c>
      <c r="D199" s="16">
        <v>12178</v>
      </c>
      <c r="E199" s="16">
        <v>119</v>
      </c>
      <c r="F199" s="16">
        <v>0</v>
      </c>
      <c r="G199" s="16">
        <v>5573</v>
      </c>
      <c r="H199" s="16">
        <v>15599</v>
      </c>
      <c r="I199" s="16">
        <v>20682</v>
      </c>
      <c r="J199" s="15"/>
      <c r="K199" s="15"/>
      <c r="L199" s="16"/>
      <c r="N199" s="23" t="s">
        <v>121</v>
      </c>
    </row>
    <row r="200" spans="1:14" x14ac:dyDescent="0.25">
      <c r="A200" s="33" t="s">
        <v>109</v>
      </c>
      <c r="B200" s="15"/>
      <c r="C200" s="16">
        <v>343</v>
      </c>
      <c r="D200" s="16">
        <v>27891</v>
      </c>
      <c r="E200" s="16">
        <v>111</v>
      </c>
      <c r="F200" s="16">
        <v>0</v>
      </c>
      <c r="G200" s="16">
        <v>19</v>
      </c>
      <c r="H200" s="16">
        <v>30084</v>
      </c>
      <c r="I200" s="16">
        <v>20663</v>
      </c>
      <c r="J200" s="15"/>
      <c r="K200" s="15"/>
      <c r="L200" s="16"/>
      <c r="N200" s="23" t="s">
        <v>122</v>
      </c>
    </row>
    <row r="201" spans="1:14" x14ac:dyDescent="0.25">
      <c r="A201" s="33" t="s">
        <v>110</v>
      </c>
      <c r="B201" s="15"/>
      <c r="C201" s="16">
        <v>545</v>
      </c>
      <c r="D201" s="16">
        <v>27238</v>
      </c>
      <c r="E201" s="16">
        <v>95</v>
      </c>
      <c r="F201" s="16">
        <v>0</v>
      </c>
      <c r="G201" s="16">
        <v>6717</v>
      </c>
      <c r="H201" s="16">
        <v>35345</v>
      </c>
      <c r="I201" s="16">
        <v>13946</v>
      </c>
      <c r="J201" s="15"/>
      <c r="K201" s="15"/>
      <c r="L201" s="16"/>
      <c r="N201" s="23" t="s">
        <v>123</v>
      </c>
    </row>
    <row r="202" spans="1:14" x14ac:dyDescent="0.25">
      <c r="A202" s="33" t="s">
        <v>111</v>
      </c>
      <c r="B202" s="15"/>
      <c r="C202" s="16">
        <v>579</v>
      </c>
      <c r="D202" s="16">
        <v>26758</v>
      </c>
      <c r="E202" s="16">
        <v>2665</v>
      </c>
      <c r="F202" s="16">
        <v>0</v>
      </c>
      <c r="G202" s="16">
        <v>1185</v>
      </c>
      <c r="H202" s="16">
        <v>25074</v>
      </c>
      <c r="I202" s="16">
        <v>12761</v>
      </c>
      <c r="J202" s="15"/>
      <c r="K202" s="15"/>
      <c r="L202" s="16"/>
      <c r="N202" s="23" t="s">
        <v>124</v>
      </c>
    </row>
    <row r="203" spans="1:14" x14ac:dyDescent="0.25">
      <c r="A203" s="33" t="s">
        <v>112</v>
      </c>
      <c r="B203" s="15"/>
      <c r="C203" s="16">
        <v>175</v>
      </c>
      <c r="D203" s="16">
        <v>22037</v>
      </c>
      <c r="E203" s="16">
        <v>0</v>
      </c>
      <c r="F203" s="16">
        <v>0</v>
      </c>
      <c r="G203" s="16">
        <v>-2482</v>
      </c>
      <c r="H203" s="16">
        <v>16844</v>
      </c>
      <c r="I203" s="16">
        <v>15243</v>
      </c>
      <c r="J203" s="15"/>
      <c r="K203" s="15"/>
      <c r="L203" s="16"/>
      <c r="N203" s="23" t="s">
        <v>125</v>
      </c>
    </row>
    <row r="204" spans="1:14" ht="13.8" thickBot="1" x14ac:dyDescent="0.3">
      <c r="A204" s="41" t="s">
        <v>113</v>
      </c>
      <c r="C204" s="42">
        <v>672</v>
      </c>
      <c r="D204" s="42">
        <v>10667</v>
      </c>
      <c r="E204" s="42">
        <v>25</v>
      </c>
      <c r="F204" s="42">
        <v>0</v>
      </c>
      <c r="G204" s="42">
        <v>-581</v>
      </c>
      <c r="H204" s="42">
        <v>11241</v>
      </c>
      <c r="I204" s="42">
        <v>15824</v>
      </c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0</v>
      </c>
      <c r="D206" s="16">
        <v>974</v>
      </c>
      <c r="E206" s="16">
        <v>45</v>
      </c>
      <c r="F206" s="16">
        <v>0</v>
      </c>
      <c r="G206" s="16">
        <v>-660</v>
      </c>
      <c r="H206" s="16">
        <v>3668</v>
      </c>
      <c r="I206" s="16">
        <v>16484</v>
      </c>
      <c r="J206" s="15"/>
      <c r="K206" s="15"/>
      <c r="L206" s="16"/>
      <c r="N206" s="23" t="s">
        <v>115</v>
      </c>
    </row>
    <row r="207" spans="1:14" x14ac:dyDescent="0.25">
      <c r="A207" s="33" t="s">
        <v>103</v>
      </c>
      <c r="B207" s="15"/>
      <c r="C207" s="16">
        <v>0</v>
      </c>
      <c r="D207" s="16">
        <v>3446</v>
      </c>
      <c r="E207" s="16">
        <v>39</v>
      </c>
      <c r="F207" s="16">
        <v>0</v>
      </c>
      <c r="G207" s="16">
        <v>87</v>
      </c>
      <c r="H207" s="16">
        <v>4140</v>
      </c>
      <c r="I207" s="16">
        <v>16397</v>
      </c>
      <c r="J207" s="15"/>
      <c r="K207" s="15"/>
      <c r="L207" s="16"/>
      <c r="N207" s="23" t="s">
        <v>116</v>
      </c>
    </row>
    <row r="208" spans="1:14" x14ac:dyDescent="0.25">
      <c r="A208" s="33" t="s">
        <v>104</v>
      </c>
      <c r="B208" s="15"/>
      <c r="C208" s="16">
        <v>0</v>
      </c>
      <c r="D208" s="16">
        <v>21031</v>
      </c>
      <c r="E208" s="16">
        <v>71</v>
      </c>
      <c r="F208" s="16">
        <v>0</v>
      </c>
      <c r="G208" s="16">
        <v>-12644</v>
      </c>
      <c r="H208" s="16">
        <v>8519</v>
      </c>
      <c r="I208" s="16">
        <v>29041</v>
      </c>
      <c r="J208" s="15"/>
      <c r="K208" s="15"/>
      <c r="L208" s="16"/>
      <c r="N208" s="23" t="s">
        <v>117</v>
      </c>
    </row>
    <row r="209" spans="1:14" x14ac:dyDescent="0.25">
      <c r="A209" s="33" t="s">
        <v>105</v>
      </c>
      <c r="B209" s="15"/>
      <c r="C209" s="16">
        <v>-3</v>
      </c>
      <c r="D209" s="16">
        <v>11830</v>
      </c>
      <c r="E209" s="16">
        <v>26</v>
      </c>
      <c r="F209" s="16">
        <v>0</v>
      </c>
      <c r="G209" s="16">
        <v>5642</v>
      </c>
      <c r="H209" s="16">
        <v>18129</v>
      </c>
      <c r="I209" s="16">
        <v>23399</v>
      </c>
      <c r="J209" s="15"/>
      <c r="K209" s="15"/>
      <c r="L209" s="16"/>
      <c r="N209" s="23" t="s">
        <v>118</v>
      </c>
    </row>
    <row r="210" spans="1:14" x14ac:dyDescent="0.25">
      <c r="A210" s="33" t="s">
        <v>106</v>
      </c>
      <c r="B210" s="15"/>
      <c r="C210" s="16">
        <v>0</v>
      </c>
      <c r="D210" s="16">
        <v>32441</v>
      </c>
      <c r="E210" s="16">
        <v>110</v>
      </c>
      <c r="F210" s="16">
        <v>0</v>
      </c>
      <c r="G210" s="16">
        <v>-494</v>
      </c>
      <c r="H210" s="16">
        <v>28600</v>
      </c>
      <c r="I210" s="16">
        <v>23893</v>
      </c>
      <c r="J210" s="15"/>
      <c r="K210" s="15"/>
      <c r="L210" s="16"/>
      <c r="N210" s="23" t="s">
        <v>119</v>
      </c>
    </row>
    <row r="211" spans="1:14" x14ac:dyDescent="0.25">
      <c r="A211" s="33" t="s">
        <v>107</v>
      </c>
      <c r="B211" s="15"/>
      <c r="C211" s="16">
        <v>0</v>
      </c>
      <c r="D211" s="16">
        <v>32098</v>
      </c>
      <c r="E211" s="16">
        <v>754</v>
      </c>
      <c r="F211" s="16">
        <v>0</v>
      </c>
      <c r="G211" s="16">
        <v>-2468</v>
      </c>
      <c r="H211" s="16">
        <v>36006</v>
      </c>
      <c r="I211" s="16">
        <v>26361</v>
      </c>
      <c r="J211" s="15"/>
      <c r="K211" s="15"/>
      <c r="L211" s="16"/>
      <c r="N211" s="23" t="s">
        <v>120</v>
      </c>
    </row>
    <row r="212" spans="1:14" x14ac:dyDescent="0.25">
      <c r="A212" s="33" t="s">
        <v>108</v>
      </c>
      <c r="B212" s="15"/>
      <c r="C212" s="16">
        <v>0</v>
      </c>
      <c r="D212" s="16">
        <v>21152</v>
      </c>
      <c r="E212" s="16">
        <v>1254</v>
      </c>
      <c r="F212" s="16">
        <v>0</v>
      </c>
      <c r="G212" s="16">
        <v>-5495</v>
      </c>
      <c r="H212" s="16">
        <v>15095</v>
      </c>
      <c r="I212" s="16">
        <v>31856</v>
      </c>
      <c r="J212" s="15"/>
      <c r="K212" s="15"/>
      <c r="L212" s="16"/>
      <c r="N212" s="23" t="s">
        <v>121</v>
      </c>
    </row>
    <row r="213" spans="1:14" x14ac:dyDescent="0.25">
      <c r="A213" s="33" t="s">
        <v>109</v>
      </c>
      <c r="B213" s="15"/>
      <c r="C213" s="16">
        <v>0</v>
      </c>
      <c r="D213" s="16">
        <v>26939</v>
      </c>
      <c r="E213" s="16">
        <v>58</v>
      </c>
      <c r="F213" s="16">
        <v>0</v>
      </c>
      <c r="G213" s="16">
        <v>8703</v>
      </c>
      <c r="H213" s="16">
        <v>36156</v>
      </c>
      <c r="I213" s="16">
        <v>23153</v>
      </c>
      <c r="J213" s="15"/>
      <c r="K213" s="15"/>
      <c r="L213" s="16"/>
      <c r="N213" s="23" t="s">
        <v>122</v>
      </c>
    </row>
    <row r="214" spans="1:14" x14ac:dyDescent="0.25">
      <c r="A214" s="33" t="s">
        <v>110</v>
      </c>
      <c r="B214" s="15"/>
      <c r="C214" s="16">
        <v>0</v>
      </c>
      <c r="D214" s="16">
        <v>32746</v>
      </c>
      <c r="E214" s="16">
        <v>191</v>
      </c>
      <c r="F214" s="16">
        <v>0</v>
      </c>
      <c r="G214" s="16">
        <v>-1020</v>
      </c>
      <c r="H214" s="16">
        <v>32320</v>
      </c>
      <c r="I214" s="16">
        <v>24173</v>
      </c>
      <c r="J214" s="15"/>
      <c r="K214" s="15"/>
      <c r="L214" s="16"/>
      <c r="N214" s="23" t="s">
        <v>123</v>
      </c>
    </row>
    <row r="215" spans="1:14" x14ac:dyDescent="0.25">
      <c r="A215" s="33" t="s">
        <v>111</v>
      </c>
      <c r="B215" s="15"/>
      <c r="C215" s="16">
        <v>0</v>
      </c>
      <c r="D215" s="16">
        <v>16252</v>
      </c>
      <c r="E215" s="16">
        <v>63</v>
      </c>
      <c r="F215" s="16">
        <v>0</v>
      </c>
      <c r="G215" s="16">
        <v>7693</v>
      </c>
      <c r="H215" s="16">
        <v>24448</v>
      </c>
      <c r="I215" s="16">
        <v>16480</v>
      </c>
      <c r="J215" s="15"/>
      <c r="K215" s="15"/>
      <c r="L215" s="16"/>
      <c r="N215" s="23" t="s">
        <v>124</v>
      </c>
    </row>
    <row r="216" spans="1:14" x14ac:dyDescent="0.25">
      <c r="A216" s="33" t="s">
        <v>112</v>
      </c>
      <c r="B216" s="15"/>
      <c r="C216" s="16">
        <v>0</v>
      </c>
      <c r="D216" s="16">
        <v>23059</v>
      </c>
      <c r="E216" s="16">
        <v>4</v>
      </c>
      <c r="F216" s="16">
        <v>0</v>
      </c>
      <c r="G216" s="16">
        <v>1022</v>
      </c>
      <c r="H216" s="16">
        <v>23473</v>
      </c>
      <c r="I216" s="16">
        <v>15458</v>
      </c>
      <c r="J216" s="15"/>
      <c r="K216" s="15"/>
      <c r="L216" s="16"/>
      <c r="N216" s="23" t="s">
        <v>125</v>
      </c>
    </row>
    <row r="217" spans="1:14" ht="13.8" thickBot="1" x14ac:dyDescent="0.3">
      <c r="A217" s="41" t="s">
        <v>113</v>
      </c>
      <c r="C217" s="42">
        <v>0</v>
      </c>
      <c r="D217" s="42">
        <v>7544</v>
      </c>
      <c r="E217" s="42">
        <v>26</v>
      </c>
      <c r="F217" s="42">
        <v>0</v>
      </c>
      <c r="G217" s="42">
        <v>3288</v>
      </c>
      <c r="H217" s="42">
        <v>13619</v>
      </c>
      <c r="I217" s="42">
        <v>12170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0</v>
      </c>
      <c r="D219" s="16">
        <v>5952</v>
      </c>
      <c r="E219" s="16">
        <v>31</v>
      </c>
      <c r="F219" s="16">
        <v>0</v>
      </c>
      <c r="G219" s="16">
        <v>-1837</v>
      </c>
      <c r="H219" s="16">
        <v>4502</v>
      </c>
      <c r="I219" s="16">
        <v>14007</v>
      </c>
      <c r="J219" s="15"/>
      <c r="K219" s="15"/>
      <c r="L219" s="16">
        <v>179.17959999999997</v>
      </c>
      <c r="N219" s="23" t="s">
        <v>115</v>
      </c>
    </row>
    <row r="220" spans="1:14" x14ac:dyDescent="0.25">
      <c r="A220" s="33" t="s">
        <v>103</v>
      </c>
      <c r="B220" s="15"/>
      <c r="C220" s="16">
        <v>0</v>
      </c>
      <c r="D220" s="16">
        <v>7724</v>
      </c>
      <c r="E220" s="16">
        <v>25</v>
      </c>
      <c r="F220" s="16">
        <v>0</v>
      </c>
      <c r="G220" s="16">
        <v>-4006</v>
      </c>
      <c r="H220" s="16">
        <v>3757</v>
      </c>
      <c r="I220" s="16">
        <v>18013</v>
      </c>
      <c r="J220" s="15"/>
      <c r="K220" s="15"/>
      <c r="L220" s="16">
        <v>149.52859999999998</v>
      </c>
      <c r="N220" s="23" t="s">
        <v>116</v>
      </c>
    </row>
    <row r="221" spans="1:14" x14ac:dyDescent="0.25">
      <c r="A221" s="33" t="s">
        <v>104</v>
      </c>
      <c r="B221" s="15"/>
      <c r="C221" s="16">
        <v>0</v>
      </c>
      <c r="D221" s="16">
        <v>11464</v>
      </c>
      <c r="E221" s="16">
        <v>4</v>
      </c>
      <c r="F221" s="16">
        <v>0</v>
      </c>
      <c r="G221" s="16">
        <v>-10055</v>
      </c>
      <c r="H221" s="16">
        <v>5091</v>
      </c>
      <c r="I221" s="16">
        <v>28068</v>
      </c>
      <c r="J221" s="15"/>
      <c r="K221" s="15"/>
      <c r="L221" s="16">
        <v>202.62179999999998</v>
      </c>
      <c r="N221" s="23" t="s">
        <v>117</v>
      </c>
    </row>
    <row r="222" spans="1:14" x14ac:dyDescent="0.25">
      <c r="A222" s="33" t="s">
        <v>105</v>
      </c>
      <c r="B222" s="15"/>
      <c r="C222" s="16">
        <v>0</v>
      </c>
      <c r="D222" s="16">
        <v>13463</v>
      </c>
      <c r="E222" s="16">
        <v>0</v>
      </c>
      <c r="F222" s="16">
        <v>0</v>
      </c>
      <c r="G222" s="16">
        <v>5395</v>
      </c>
      <c r="H222" s="16">
        <v>17458</v>
      </c>
      <c r="I222" s="16">
        <v>22673</v>
      </c>
      <c r="J222" s="15"/>
      <c r="K222" s="15"/>
      <c r="L222" s="16">
        <v>694.82839999999987</v>
      </c>
      <c r="N222" s="23" t="s">
        <v>118</v>
      </c>
    </row>
    <row r="223" spans="1:14" x14ac:dyDescent="0.25">
      <c r="A223" s="33" t="s">
        <v>106</v>
      </c>
      <c r="B223" s="15"/>
      <c r="C223" s="16">
        <v>0</v>
      </c>
      <c r="D223" s="16">
        <v>16716</v>
      </c>
      <c r="E223" s="16">
        <v>31</v>
      </c>
      <c r="F223" s="16">
        <v>0</v>
      </c>
      <c r="G223" s="16">
        <v>7873</v>
      </c>
      <c r="H223" s="16">
        <v>27126</v>
      </c>
      <c r="I223" s="16">
        <v>14800</v>
      </c>
      <c r="J223" s="15"/>
      <c r="K223" s="15"/>
      <c r="L223" s="16">
        <v>1079.6147999999998</v>
      </c>
      <c r="N223" s="23" t="s">
        <v>119</v>
      </c>
    </row>
    <row r="224" spans="1:14" x14ac:dyDescent="0.25">
      <c r="A224" s="33" t="s">
        <v>107</v>
      </c>
      <c r="B224" s="15"/>
      <c r="C224" s="16">
        <v>0</v>
      </c>
      <c r="D224" s="16">
        <v>36616</v>
      </c>
      <c r="E224" s="16">
        <v>23</v>
      </c>
      <c r="F224" s="16">
        <v>0</v>
      </c>
      <c r="G224" s="16">
        <v>-3886</v>
      </c>
      <c r="H224" s="16">
        <v>30763</v>
      </c>
      <c r="I224" s="16">
        <v>18686</v>
      </c>
      <c r="J224" s="15"/>
      <c r="K224" s="15"/>
      <c r="L224" s="16">
        <v>1224.3673999999999</v>
      </c>
      <c r="N224" s="23" t="s">
        <v>120</v>
      </c>
    </row>
    <row r="225" spans="1:14" x14ac:dyDescent="0.25">
      <c r="A225" s="33" t="s">
        <v>108</v>
      </c>
      <c r="B225" s="15"/>
      <c r="C225" s="16">
        <v>0</v>
      </c>
      <c r="D225" s="16">
        <v>18247</v>
      </c>
      <c r="E225" s="16">
        <v>61</v>
      </c>
      <c r="F225" s="16">
        <v>0</v>
      </c>
      <c r="G225" s="16">
        <v>-5176</v>
      </c>
      <c r="H225" s="16">
        <v>13026</v>
      </c>
      <c r="I225" s="16">
        <v>23862</v>
      </c>
      <c r="J225" s="15"/>
      <c r="K225" s="15"/>
      <c r="L225" s="16">
        <v>518.4348</v>
      </c>
      <c r="N225" s="23" t="s">
        <v>121</v>
      </c>
    </row>
    <row r="226" spans="1:14" x14ac:dyDescent="0.25">
      <c r="A226" s="33" t="s">
        <v>109</v>
      </c>
      <c r="B226" s="15"/>
      <c r="C226" s="16">
        <v>0</v>
      </c>
      <c r="D226" s="16">
        <v>28173</v>
      </c>
      <c r="E226" s="16">
        <v>273</v>
      </c>
      <c r="F226" s="16">
        <v>0</v>
      </c>
      <c r="G226" s="16">
        <v>2003</v>
      </c>
      <c r="H226" s="16">
        <v>30041</v>
      </c>
      <c r="I226" s="16">
        <v>21859</v>
      </c>
      <c r="J226" s="15"/>
      <c r="K226" s="15"/>
      <c r="L226" s="16">
        <v>1195.6317999999999</v>
      </c>
      <c r="N226" s="23" t="s">
        <v>122</v>
      </c>
    </row>
    <row r="227" spans="1:14" x14ac:dyDescent="0.25">
      <c r="A227" s="33" t="s">
        <v>110</v>
      </c>
      <c r="B227" s="15"/>
      <c r="C227" s="16">
        <v>0</v>
      </c>
      <c r="D227" s="16">
        <v>31991</v>
      </c>
      <c r="E227" s="16">
        <v>73</v>
      </c>
      <c r="F227" s="16">
        <v>0</v>
      </c>
      <c r="G227" s="16">
        <v>-2266</v>
      </c>
      <c r="H227" s="16">
        <v>29559</v>
      </c>
      <c r="I227" s="16">
        <v>24125</v>
      </c>
      <c r="J227" s="15"/>
      <c r="K227" s="15"/>
      <c r="L227" s="16">
        <v>524.60379999999998</v>
      </c>
      <c r="N227" s="23" t="s">
        <v>123</v>
      </c>
    </row>
    <row r="228" spans="1:14" x14ac:dyDescent="0.25">
      <c r="A228" s="33" t="s">
        <v>111</v>
      </c>
      <c r="B228" s="15"/>
      <c r="C228" s="16">
        <v>0</v>
      </c>
      <c r="D228" s="16">
        <v>25815</v>
      </c>
      <c r="E228" s="16">
        <v>187</v>
      </c>
      <c r="F228" s="16">
        <v>0</v>
      </c>
      <c r="G228" s="16">
        <v>-2108</v>
      </c>
      <c r="H228" s="16">
        <v>23761</v>
      </c>
      <c r="I228" s="16">
        <v>26233</v>
      </c>
      <c r="J228" s="15"/>
      <c r="K228" s="15"/>
      <c r="L228" s="16">
        <v>945.68779999999992</v>
      </c>
      <c r="N228" s="23" t="s">
        <v>124</v>
      </c>
    </row>
    <row r="229" spans="1:14" x14ac:dyDescent="0.25">
      <c r="A229" s="33" t="s">
        <v>112</v>
      </c>
      <c r="B229" s="15"/>
      <c r="C229" s="16">
        <v>0</v>
      </c>
      <c r="D229" s="16">
        <v>16835</v>
      </c>
      <c r="E229" s="16">
        <v>131</v>
      </c>
      <c r="F229" s="16">
        <v>0</v>
      </c>
      <c r="G229" s="16">
        <v>3139</v>
      </c>
      <c r="H229" s="16">
        <v>19749</v>
      </c>
      <c r="I229" s="16">
        <v>23094</v>
      </c>
      <c r="J229" s="15"/>
      <c r="K229" s="15"/>
      <c r="L229" s="16">
        <v>786.01019999999994</v>
      </c>
      <c r="N229" s="23" t="s">
        <v>125</v>
      </c>
    </row>
    <row r="230" spans="1:14" ht="13.8" thickBot="1" x14ac:dyDescent="0.3">
      <c r="A230" s="41" t="s">
        <v>113</v>
      </c>
      <c r="C230" s="42">
        <v>0</v>
      </c>
      <c r="D230" s="42">
        <v>14162</v>
      </c>
      <c r="E230" s="42">
        <v>72</v>
      </c>
      <c r="F230" s="42">
        <v>0</v>
      </c>
      <c r="G230" s="42">
        <v>-1160</v>
      </c>
      <c r="H230" s="42">
        <v>13181</v>
      </c>
      <c r="I230" s="42">
        <v>24254</v>
      </c>
      <c r="J230" s="2"/>
      <c r="K230" s="2"/>
      <c r="L230" s="42">
        <v>524.60379999999998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0</v>
      </c>
      <c r="D232" s="16">
        <v>7724</v>
      </c>
      <c r="E232" s="16">
        <v>106</v>
      </c>
      <c r="F232" s="16">
        <v>0</v>
      </c>
      <c r="G232" s="16">
        <v>-4109</v>
      </c>
      <c r="H232" s="16">
        <v>3369</v>
      </c>
      <c r="I232" s="16">
        <v>28363</v>
      </c>
      <c r="J232" s="15"/>
      <c r="K232" s="15"/>
      <c r="L232" s="16">
        <v>134.08619999999999</v>
      </c>
      <c r="N232" s="23" t="s">
        <v>115</v>
      </c>
    </row>
    <row r="233" spans="1:14" x14ac:dyDescent="0.25">
      <c r="A233" s="33" t="s">
        <v>103</v>
      </c>
      <c r="B233" s="15"/>
      <c r="C233" s="16">
        <v>0</v>
      </c>
      <c r="D233" s="16">
        <v>7243</v>
      </c>
      <c r="E233" s="16">
        <v>100</v>
      </c>
      <c r="F233" s="16">
        <v>0</v>
      </c>
      <c r="G233" s="16">
        <v>-3450</v>
      </c>
      <c r="H233" s="16">
        <v>3783</v>
      </c>
      <c r="I233" s="16">
        <v>31813</v>
      </c>
      <c r="J233" s="15"/>
      <c r="K233" s="15"/>
      <c r="L233" s="16">
        <v>150.5634</v>
      </c>
      <c r="N233" s="23" t="s">
        <v>116</v>
      </c>
    </row>
    <row r="234" spans="1:14" x14ac:dyDescent="0.25">
      <c r="A234" s="33" t="s">
        <v>104</v>
      </c>
      <c r="B234" s="15"/>
      <c r="C234" s="16">
        <v>0</v>
      </c>
      <c r="D234" s="16">
        <v>9415</v>
      </c>
      <c r="E234" s="16">
        <v>174</v>
      </c>
      <c r="F234" s="16">
        <v>0</v>
      </c>
      <c r="G234" s="16">
        <v>-3226</v>
      </c>
      <c r="H234" s="16">
        <v>5964</v>
      </c>
      <c r="I234" s="16">
        <v>35039</v>
      </c>
      <c r="J234" s="15"/>
      <c r="K234" s="15"/>
      <c r="L234" s="16">
        <v>237.36719999999997</v>
      </c>
      <c r="N234" s="23" t="s">
        <v>117</v>
      </c>
    </row>
    <row r="235" spans="1:14" x14ac:dyDescent="0.25">
      <c r="A235" s="33" t="s">
        <v>105</v>
      </c>
      <c r="B235" s="15"/>
      <c r="C235" s="16">
        <v>0</v>
      </c>
      <c r="D235" s="16">
        <v>12715</v>
      </c>
      <c r="E235" s="16">
        <v>165</v>
      </c>
      <c r="F235" s="16">
        <v>0</v>
      </c>
      <c r="G235" s="16">
        <v>1944</v>
      </c>
      <c r="H235" s="16">
        <v>14696</v>
      </c>
      <c r="I235" s="16">
        <v>33095</v>
      </c>
      <c r="J235" s="15"/>
      <c r="K235" s="15"/>
      <c r="L235" s="16">
        <v>584.90079999999989</v>
      </c>
      <c r="N235" s="23" t="s">
        <v>118</v>
      </c>
    </row>
    <row r="236" spans="1:14" x14ac:dyDescent="0.25">
      <c r="A236" s="33" t="s">
        <v>106</v>
      </c>
      <c r="B236" s="15"/>
      <c r="C236" s="16">
        <v>0</v>
      </c>
      <c r="D236" s="16">
        <v>27867</v>
      </c>
      <c r="E236" s="16">
        <v>261</v>
      </c>
      <c r="F236" s="16">
        <v>0</v>
      </c>
      <c r="G236" s="16">
        <v>3955</v>
      </c>
      <c r="H236" s="16">
        <v>28038</v>
      </c>
      <c r="I236" s="16">
        <v>29140</v>
      </c>
      <c r="J236" s="15"/>
      <c r="K236" s="15"/>
      <c r="L236" s="16">
        <v>1115.9123999999999</v>
      </c>
      <c r="N236" s="23" t="s">
        <v>119</v>
      </c>
    </row>
    <row r="237" spans="1:14" x14ac:dyDescent="0.25">
      <c r="A237" s="33" t="s">
        <v>107</v>
      </c>
      <c r="B237" s="15"/>
      <c r="C237" s="16">
        <v>0</v>
      </c>
      <c r="D237" s="16">
        <v>29064</v>
      </c>
      <c r="E237" s="16">
        <v>155</v>
      </c>
      <c r="F237" s="16">
        <v>0</v>
      </c>
      <c r="G237" s="16">
        <v>-2079</v>
      </c>
      <c r="H237" s="16">
        <v>33229</v>
      </c>
      <c r="I237" s="16">
        <v>31219</v>
      </c>
      <c r="J237" s="15"/>
      <c r="K237" s="15"/>
      <c r="L237" s="16">
        <v>1322.5141999999998</v>
      </c>
      <c r="N237" s="23" t="s">
        <v>120</v>
      </c>
    </row>
    <row r="238" spans="1:14" x14ac:dyDescent="0.25">
      <c r="A238" s="33" t="s">
        <v>108</v>
      </c>
      <c r="B238" s="15"/>
      <c r="C238" s="16">
        <v>0</v>
      </c>
      <c r="D238" s="16">
        <v>15475</v>
      </c>
      <c r="E238" s="16">
        <v>451</v>
      </c>
      <c r="F238" s="16">
        <v>0</v>
      </c>
      <c r="G238" s="16">
        <v>2788</v>
      </c>
      <c r="H238" s="16">
        <v>17839</v>
      </c>
      <c r="I238" s="16">
        <v>28431</v>
      </c>
      <c r="J238" s="15"/>
      <c r="K238" s="15"/>
      <c r="L238" s="16">
        <v>709.99219999999991</v>
      </c>
      <c r="N238" s="23" t="s">
        <v>121</v>
      </c>
    </row>
    <row r="239" spans="1:14" x14ac:dyDescent="0.25">
      <c r="A239" s="33" t="s">
        <v>109</v>
      </c>
      <c r="B239" s="15"/>
      <c r="C239" s="16">
        <v>0</v>
      </c>
      <c r="D239" s="16">
        <v>30966</v>
      </c>
      <c r="E239" s="16">
        <v>432</v>
      </c>
      <c r="F239" s="16">
        <v>0</v>
      </c>
      <c r="G239" s="16">
        <v>-281</v>
      </c>
      <c r="H239" s="16">
        <v>29964</v>
      </c>
      <c r="I239" s="16">
        <v>28712</v>
      </c>
      <c r="J239" s="15"/>
      <c r="K239" s="15"/>
      <c r="L239" s="16">
        <v>1192.5672</v>
      </c>
      <c r="N239" s="23" t="s">
        <v>122</v>
      </c>
    </row>
    <row r="240" spans="1:14" x14ac:dyDescent="0.25">
      <c r="A240" s="33" t="s">
        <v>110</v>
      </c>
      <c r="B240" s="15"/>
      <c r="C240" s="16">
        <v>0</v>
      </c>
      <c r="D240" s="16">
        <v>24527</v>
      </c>
      <c r="E240" s="16">
        <v>339</v>
      </c>
      <c r="F240" s="16">
        <v>0</v>
      </c>
      <c r="G240" s="16">
        <v>6377</v>
      </c>
      <c r="H240" s="16">
        <v>30734</v>
      </c>
      <c r="I240" s="16">
        <v>22335</v>
      </c>
      <c r="J240" s="15"/>
      <c r="K240" s="15"/>
      <c r="L240" s="16">
        <v>1223.2131999999999</v>
      </c>
      <c r="N240" s="23" t="s">
        <v>123</v>
      </c>
    </row>
    <row r="241" spans="1:14" x14ac:dyDescent="0.25">
      <c r="A241" s="33" t="s">
        <v>111</v>
      </c>
      <c r="B241" s="15"/>
      <c r="C241" s="16">
        <v>0</v>
      </c>
      <c r="D241" s="16">
        <v>30585</v>
      </c>
      <c r="E241" s="16">
        <v>406</v>
      </c>
      <c r="F241" s="16">
        <v>0</v>
      </c>
      <c r="G241" s="16">
        <v>-4004</v>
      </c>
      <c r="H241" s="16">
        <v>26205</v>
      </c>
      <c r="I241" s="16">
        <v>26339</v>
      </c>
      <c r="J241" s="15"/>
      <c r="K241" s="15"/>
      <c r="L241" s="16">
        <v>1042.9589999999998</v>
      </c>
      <c r="N241" s="23" t="s">
        <v>124</v>
      </c>
    </row>
    <row r="242" spans="1:14" x14ac:dyDescent="0.25">
      <c r="A242" s="33" t="s">
        <v>112</v>
      </c>
      <c r="B242" s="15"/>
      <c r="C242" s="16">
        <v>0</v>
      </c>
      <c r="D242" s="16">
        <v>13714</v>
      </c>
      <c r="E242" s="16">
        <v>362</v>
      </c>
      <c r="F242" s="16">
        <v>0</v>
      </c>
      <c r="G242" s="16">
        <v>9515</v>
      </c>
      <c r="H242" s="16">
        <v>23367</v>
      </c>
      <c r="I242" s="16">
        <v>16824</v>
      </c>
      <c r="J242" s="15"/>
      <c r="K242" s="15"/>
      <c r="L242" s="16">
        <v>930.00659999999993</v>
      </c>
      <c r="N242" s="23" t="s">
        <v>125</v>
      </c>
    </row>
    <row r="243" spans="1:14" ht="13.8" thickBot="1" x14ac:dyDescent="0.3">
      <c r="A243" s="41" t="s">
        <v>113</v>
      </c>
      <c r="C243" s="42">
        <v>0</v>
      </c>
      <c r="D243" s="42">
        <v>14929</v>
      </c>
      <c r="E243" s="42">
        <v>144</v>
      </c>
      <c r="F243" s="42">
        <v>0</v>
      </c>
      <c r="G243" s="42">
        <v>-1252</v>
      </c>
      <c r="H243" s="42">
        <v>13500</v>
      </c>
      <c r="I243" s="42">
        <v>18076</v>
      </c>
      <c r="J243" s="2"/>
      <c r="K243" s="2"/>
      <c r="L243" s="42">
        <v>537.29999999999995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0</v>
      </c>
      <c r="D245" s="16">
        <v>6678</v>
      </c>
      <c r="E245" s="16">
        <v>242</v>
      </c>
      <c r="F245" s="16">
        <v>0</v>
      </c>
      <c r="G245" s="16">
        <v>-413</v>
      </c>
      <c r="H245" s="16">
        <v>5953</v>
      </c>
      <c r="I245" s="16">
        <v>18489</v>
      </c>
      <c r="J245" s="15"/>
      <c r="K245" s="15"/>
      <c r="L245" s="16">
        <v>236.92939999999999</v>
      </c>
      <c r="N245" s="23" t="s">
        <v>115</v>
      </c>
    </row>
    <row r="246" spans="1:14" x14ac:dyDescent="0.25">
      <c r="A246" s="33" t="s">
        <v>103</v>
      </c>
      <c r="B246" s="15"/>
      <c r="C246" s="16">
        <v>0</v>
      </c>
      <c r="D246" s="16">
        <v>10971</v>
      </c>
      <c r="E246" s="16">
        <v>289</v>
      </c>
      <c r="F246" s="16">
        <v>0</v>
      </c>
      <c r="G246" s="16">
        <v>-6001</v>
      </c>
      <c r="H246" s="16">
        <v>4708</v>
      </c>
      <c r="I246" s="16">
        <v>24490</v>
      </c>
      <c r="J246" s="15"/>
      <c r="K246" s="15"/>
      <c r="L246" s="16">
        <v>187.3784</v>
      </c>
      <c r="N246" s="23" t="s">
        <v>116</v>
      </c>
    </row>
    <row r="247" spans="1:14" x14ac:dyDescent="0.25">
      <c r="A247" s="33" t="s">
        <v>104</v>
      </c>
      <c r="B247" s="15"/>
      <c r="C247" s="16">
        <v>0</v>
      </c>
      <c r="D247" s="16">
        <v>20490</v>
      </c>
      <c r="E247" s="16">
        <v>360</v>
      </c>
      <c r="F247" s="16">
        <v>0</v>
      </c>
      <c r="G247" s="16">
        <v>-1089</v>
      </c>
      <c r="H247" s="16">
        <v>19661</v>
      </c>
      <c r="I247" s="16">
        <v>25579</v>
      </c>
      <c r="J247" s="15"/>
      <c r="K247" s="15"/>
      <c r="L247" s="16">
        <v>782.50779999999997</v>
      </c>
      <c r="N247" s="23" t="s">
        <v>117</v>
      </c>
    </row>
    <row r="248" spans="1:14" x14ac:dyDescent="0.25">
      <c r="A248" s="33" t="s">
        <v>105</v>
      </c>
      <c r="B248" s="15"/>
      <c r="C248" s="16">
        <v>0</v>
      </c>
      <c r="D248" s="16">
        <v>18748</v>
      </c>
      <c r="E248" s="16">
        <v>359</v>
      </c>
      <c r="F248" s="16">
        <v>0</v>
      </c>
      <c r="G248" s="16">
        <v>4043</v>
      </c>
      <c r="H248" s="16">
        <v>18928</v>
      </c>
      <c r="I248" s="16">
        <v>21536</v>
      </c>
      <c r="J248" s="15"/>
      <c r="K248" s="15"/>
      <c r="L248" s="16">
        <v>753.33439999999996</v>
      </c>
      <c r="N248" s="23" t="s">
        <v>118</v>
      </c>
    </row>
    <row r="249" spans="1:14" x14ac:dyDescent="0.25">
      <c r="A249" s="33" t="s">
        <v>106</v>
      </c>
      <c r="B249" s="15"/>
      <c r="C249" s="16">
        <v>0</v>
      </c>
      <c r="D249" s="16">
        <v>28351</v>
      </c>
      <c r="E249" s="16">
        <v>524</v>
      </c>
      <c r="F249" s="16">
        <v>0</v>
      </c>
      <c r="G249" s="16">
        <v>-4703</v>
      </c>
      <c r="H249" s="16">
        <v>26413</v>
      </c>
      <c r="I249" s="16">
        <v>26239</v>
      </c>
      <c r="J249" s="15"/>
      <c r="K249" s="15"/>
      <c r="L249" s="16">
        <v>1051.2374</v>
      </c>
      <c r="N249" s="23" t="s">
        <v>119</v>
      </c>
    </row>
    <row r="250" spans="1:14" x14ac:dyDescent="0.25">
      <c r="A250" s="33" t="s">
        <v>107</v>
      </c>
      <c r="B250" s="15"/>
      <c r="C250" s="16">
        <v>0</v>
      </c>
      <c r="D250" s="16">
        <v>28340</v>
      </c>
      <c r="E250" s="16">
        <v>758</v>
      </c>
      <c r="F250" s="16">
        <v>0</v>
      </c>
      <c r="G250" s="16">
        <v>-1378</v>
      </c>
      <c r="H250" s="16">
        <v>26718</v>
      </c>
      <c r="I250" s="16">
        <v>27617</v>
      </c>
      <c r="J250" s="15"/>
      <c r="K250" s="15"/>
      <c r="L250" s="16">
        <v>1063.3763999999999</v>
      </c>
      <c r="N250" s="23" t="s">
        <v>120</v>
      </c>
    </row>
    <row r="251" spans="1:14" x14ac:dyDescent="0.25">
      <c r="A251" s="33" t="s">
        <v>108</v>
      </c>
      <c r="B251" s="15"/>
      <c r="C251" s="16">
        <v>0</v>
      </c>
      <c r="D251" s="16">
        <v>29029</v>
      </c>
      <c r="E251" s="16">
        <v>631</v>
      </c>
      <c r="F251" s="16">
        <v>0</v>
      </c>
      <c r="G251" s="16">
        <v>-12692</v>
      </c>
      <c r="H251" s="16">
        <v>15768</v>
      </c>
      <c r="I251" s="16">
        <v>40309</v>
      </c>
      <c r="J251" s="15"/>
      <c r="K251" s="15"/>
      <c r="L251" s="16">
        <v>627.56639999999993</v>
      </c>
      <c r="N251" s="23" t="s">
        <v>121</v>
      </c>
    </row>
    <row r="252" spans="1:14" x14ac:dyDescent="0.25">
      <c r="A252" s="33" t="s">
        <v>109</v>
      </c>
      <c r="B252" s="15"/>
      <c r="C252" s="16">
        <v>0</v>
      </c>
      <c r="D252" s="16">
        <v>19501</v>
      </c>
      <c r="E252" s="16">
        <v>711</v>
      </c>
      <c r="F252" s="16">
        <v>0</v>
      </c>
      <c r="G252" s="16">
        <v>17809</v>
      </c>
      <c r="H252" s="16">
        <v>37341</v>
      </c>
      <c r="I252" s="16">
        <v>22500</v>
      </c>
      <c r="J252" s="15"/>
      <c r="K252" s="15"/>
      <c r="L252" s="16">
        <v>1486.1717999999998</v>
      </c>
      <c r="N252" s="23" t="s">
        <v>122</v>
      </c>
    </row>
    <row r="253" spans="1:14" x14ac:dyDescent="0.25">
      <c r="A253" s="33" t="s">
        <v>110</v>
      </c>
      <c r="B253" s="15"/>
      <c r="C253" s="16">
        <v>0</v>
      </c>
      <c r="D253" s="16">
        <v>27236</v>
      </c>
      <c r="E253" s="16">
        <v>635</v>
      </c>
      <c r="F253" s="16">
        <v>0</v>
      </c>
      <c r="G253" s="16">
        <v>2415</v>
      </c>
      <c r="H253" s="16">
        <v>29060</v>
      </c>
      <c r="I253" s="16">
        <v>20085</v>
      </c>
      <c r="J253" s="15"/>
      <c r="K253" s="15"/>
      <c r="L253" s="16">
        <v>1156.588</v>
      </c>
      <c r="N253" s="23" t="s">
        <v>123</v>
      </c>
    </row>
    <row r="254" spans="1:14" x14ac:dyDescent="0.25">
      <c r="A254" s="33" t="s">
        <v>111</v>
      </c>
      <c r="B254" s="15"/>
      <c r="C254" s="16">
        <v>0</v>
      </c>
      <c r="D254" s="16">
        <v>39836</v>
      </c>
      <c r="E254" s="16">
        <v>704</v>
      </c>
      <c r="F254" s="16">
        <v>0</v>
      </c>
      <c r="G254" s="16">
        <v>-5653</v>
      </c>
      <c r="H254" s="16">
        <v>33447</v>
      </c>
      <c r="I254" s="16">
        <v>25738</v>
      </c>
      <c r="J254" s="15"/>
      <c r="K254" s="15"/>
      <c r="L254" s="16">
        <v>1331.1905999999999</v>
      </c>
      <c r="N254" s="23" t="s">
        <v>124</v>
      </c>
    </row>
    <row r="255" spans="1:14" x14ac:dyDescent="0.25">
      <c r="A255" s="33" t="s">
        <v>112</v>
      </c>
      <c r="B255" s="15"/>
      <c r="C255" s="16">
        <v>0</v>
      </c>
      <c r="D255" s="16">
        <v>13380</v>
      </c>
      <c r="E255" s="16">
        <v>196</v>
      </c>
      <c r="F255" s="16">
        <v>0</v>
      </c>
      <c r="G255" s="16">
        <v>9408</v>
      </c>
      <c r="H255" s="16">
        <v>22573</v>
      </c>
      <c r="I255" s="16">
        <v>16330</v>
      </c>
      <c r="J255" s="15"/>
      <c r="K255" s="15"/>
      <c r="L255" s="16">
        <v>898.40539999999987</v>
      </c>
      <c r="N255" s="23" t="s">
        <v>125</v>
      </c>
    </row>
    <row r="256" spans="1:14" ht="13.8" thickBot="1" x14ac:dyDescent="0.3">
      <c r="A256" s="41" t="s">
        <v>113</v>
      </c>
      <c r="C256" s="42">
        <v>0</v>
      </c>
      <c r="D256" s="42">
        <v>23294</v>
      </c>
      <c r="E256" s="42">
        <v>195</v>
      </c>
      <c r="F256" s="42">
        <v>0</v>
      </c>
      <c r="G256" s="42">
        <v>-11085</v>
      </c>
      <c r="H256" s="42">
        <v>11999</v>
      </c>
      <c r="I256" s="42">
        <v>27415</v>
      </c>
      <c r="J256" s="2"/>
      <c r="K256" s="2"/>
      <c r="L256" s="42">
        <v>477.56019999999995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0</v>
      </c>
      <c r="D258" s="16">
        <v>5949</v>
      </c>
      <c r="E258" s="16">
        <v>386</v>
      </c>
      <c r="F258" s="16">
        <v>0</v>
      </c>
      <c r="G258" s="16">
        <v>288</v>
      </c>
      <c r="H258" s="16">
        <v>5796</v>
      </c>
      <c r="I258" s="16">
        <v>27127</v>
      </c>
      <c r="J258" s="15"/>
      <c r="K258" s="15"/>
      <c r="L258" s="16">
        <v>230.68079999999998</v>
      </c>
      <c r="N258" s="23" t="s">
        <v>115</v>
      </c>
    </row>
    <row r="259" spans="1:15" x14ac:dyDescent="0.25">
      <c r="A259" s="33" t="s">
        <v>103</v>
      </c>
      <c r="B259" s="15"/>
      <c r="C259" s="16">
        <v>0</v>
      </c>
      <c r="D259" s="16">
        <v>4703</v>
      </c>
      <c r="E259" s="16">
        <v>324</v>
      </c>
      <c r="F259" s="16">
        <v>0</v>
      </c>
      <c r="G259" s="16">
        <v>2322</v>
      </c>
      <c r="H259" s="16">
        <v>6701</v>
      </c>
      <c r="I259" s="16">
        <v>24805</v>
      </c>
      <c r="J259" s="15"/>
      <c r="K259" s="15"/>
      <c r="L259" s="16">
        <v>266.69979999999998</v>
      </c>
      <c r="N259" s="23" t="s">
        <v>116</v>
      </c>
    </row>
    <row r="260" spans="1:15" x14ac:dyDescent="0.25">
      <c r="A260" s="33" t="s">
        <v>104</v>
      </c>
      <c r="B260" s="15"/>
      <c r="C260" s="16">
        <v>0</v>
      </c>
      <c r="D260" s="16">
        <v>16206</v>
      </c>
      <c r="E260" s="16">
        <v>287</v>
      </c>
      <c r="F260" s="16">
        <v>0</v>
      </c>
      <c r="G260" s="16">
        <v>-8298</v>
      </c>
      <c r="H260" s="16">
        <v>7674</v>
      </c>
      <c r="I260" s="16">
        <v>33103</v>
      </c>
      <c r="J260" s="15"/>
      <c r="K260" s="15"/>
      <c r="L260" s="16">
        <v>305.42519999999996</v>
      </c>
      <c r="N260" s="23" t="s">
        <v>117</v>
      </c>
    </row>
    <row r="261" spans="1:15" x14ac:dyDescent="0.25">
      <c r="A261" s="33" t="s">
        <v>105</v>
      </c>
      <c r="B261" s="15"/>
      <c r="C261" s="16">
        <v>0</v>
      </c>
      <c r="D261" s="16">
        <v>13939</v>
      </c>
      <c r="E261" s="16">
        <v>573</v>
      </c>
      <c r="F261" s="16">
        <v>0</v>
      </c>
      <c r="G261" s="16">
        <v>4740</v>
      </c>
      <c r="H261" s="16">
        <v>17899</v>
      </c>
      <c r="I261" s="16">
        <v>28363</v>
      </c>
      <c r="J261" s="15"/>
      <c r="K261" s="15"/>
      <c r="L261" s="16">
        <v>712.38019999999995</v>
      </c>
      <c r="N261" s="23" t="s">
        <v>118</v>
      </c>
    </row>
    <row r="262" spans="1:15" x14ac:dyDescent="0.25">
      <c r="A262" s="33" t="s">
        <v>106</v>
      </c>
      <c r="B262" s="15"/>
      <c r="C262" s="16">
        <v>0</v>
      </c>
      <c r="D262" s="16">
        <v>28156</v>
      </c>
      <c r="E262" s="16">
        <v>611</v>
      </c>
      <c r="F262" s="16">
        <v>0</v>
      </c>
      <c r="G262" s="16">
        <v>3585</v>
      </c>
      <c r="H262" s="16">
        <v>27009</v>
      </c>
      <c r="I262" s="16">
        <v>24778</v>
      </c>
      <c r="J262" s="15"/>
      <c r="K262" s="15"/>
      <c r="L262" s="16">
        <v>1074.9582</v>
      </c>
      <c r="N262" s="23" t="s">
        <v>119</v>
      </c>
    </row>
    <row r="263" spans="1:15" x14ac:dyDescent="0.25">
      <c r="A263" s="33" t="s">
        <v>107</v>
      </c>
      <c r="B263" s="15"/>
      <c r="C263" s="16">
        <v>0</v>
      </c>
      <c r="D263" s="16">
        <v>25784</v>
      </c>
      <c r="E263" s="16">
        <v>656</v>
      </c>
      <c r="F263" s="16">
        <v>0</v>
      </c>
      <c r="G263" s="16">
        <v>4001</v>
      </c>
      <c r="H263" s="16">
        <v>29332</v>
      </c>
      <c r="I263" s="16">
        <v>20777</v>
      </c>
      <c r="J263" s="15"/>
      <c r="K263" s="15"/>
      <c r="L263" s="16">
        <v>1167.4135999999999</v>
      </c>
      <c r="N263" s="23" t="s">
        <v>120</v>
      </c>
    </row>
    <row r="264" spans="1:15" x14ac:dyDescent="0.25">
      <c r="A264" s="33" t="s">
        <v>108</v>
      </c>
      <c r="B264" s="15"/>
      <c r="C264" s="16">
        <v>0</v>
      </c>
      <c r="D264" s="16">
        <v>14685</v>
      </c>
      <c r="E264" s="16">
        <v>495</v>
      </c>
      <c r="F264" s="16">
        <v>0</v>
      </c>
      <c r="G264" s="16">
        <v>-2512</v>
      </c>
      <c r="H264" s="16">
        <v>15731</v>
      </c>
      <c r="I264" s="16">
        <v>23289</v>
      </c>
      <c r="J264" s="15"/>
      <c r="K264" s="15"/>
      <c r="L264" s="16">
        <v>626.09379999999987</v>
      </c>
      <c r="N264" s="23" t="s">
        <v>121</v>
      </c>
    </row>
    <row r="265" spans="1:15" x14ac:dyDescent="0.25">
      <c r="A265" s="33" t="s">
        <v>109</v>
      </c>
      <c r="B265" s="15"/>
      <c r="C265" s="16">
        <v>0</v>
      </c>
      <c r="D265" s="16">
        <v>28637</v>
      </c>
      <c r="E265" s="16">
        <v>505</v>
      </c>
      <c r="F265" s="16">
        <v>0</v>
      </c>
      <c r="G265" s="16">
        <v>-3777</v>
      </c>
      <c r="H265" s="16">
        <v>24339</v>
      </c>
      <c r="I265" s="16">
        <v>27066</v>
      </c>
      <c r="J265" s="15"/>
      <c r="K265" s="15"/>
      <c r="L265" s="16">
        <v>968.69219999999996</v>
      </c>
      <c r="N265" s="23" t="s">
        <v>122</v>
      </c>
    </row>
    <row r="266" spans="1:15" x14ac:dyDescent="0.25">
      <c r="A266" s="33" t="s">
        <v>110</v>
      </c>
      <c r="B266" s="15"/>
      <c r="C266" s="16">
        <v>0</v>
      </c>
      <c r="D266" s="16">
        <v>26923</v>
      </c>
      <c r="E266" s="16">
        <v>3408</v>
      </c>
      <c r="F266" s="16">
        <v>0</v>
      </c>
      <c r="G266" s="16">
        <v>5519</v>
      </c>
      <c r="H266" s="16">
        <v>28897</v>
      </c>
      <c r="I266" s="16">
        <v>21547</v>
      </c>
      <c r="J266" s="15"/>
      <c r="K266" s="15"/>
      <c r="L266" s="16">
        <v>1150.1005999999998</v>
      </c>
      <c r="N266" s="23" t="s">
        <v>123</v>
      </c>
    </row>
    <row r="267" spans="1:15" x14ac:dyDescent="0.25">
      <c r="A267" s="33" t="s">
        <v>111</v>
      </c>
      <c r="B267" s="15"/>
      <c r="C267" s="16">
        <v>0</v>
      </c>
      <c r="D267" s="16">
        <v>18287</v>
      </c>
      <c r="E267" s="16">
        <v>303</v>
      </c>
      <c r="F267" s="16">
        <v>0</v>
      </c>
      <c r="G267" s="16">
        <v>2394</v>
      </c>
      <c r="H267" s="16">
        <v>21520</v>
      </c>
      <c r="I267" s="16">
        <v>19153</v>
      </c>
      <c r="J267" s="15"/>
      <c r="K267" s="15"/>
      <c r="L267" s="16">
        <v>856.49599999999987</v>
      </c>
      <c r="N267" s="23" t="s">
        <v>124</v>
      </c>
    </row>
    <row r="268" spans="1:15" x14ac:dyDescent="0.25">
      <c r="A268" s="33" t="s">
        <v>112</v>
      </c>
      <c r="B268" s="15"/>
      <c r="C268" s="16">
        <v>0</v>
      </c>
      <c r="D268" s="16">
        <v>16645</v>
      </c>
      <c r="E268" s="16">
        <v>164</v>
      </c>
      <c r="F268" s="16">
        <v>0</v>
      </c>
      <c r="G268" s="16">
        <v>-2178</v>
      </c>
      <c r="H268" s="16">
        <v>14361</v>
      </c>
      <c r="I268" s="16">
        <v>21331</v>
      </c>
      <c r="J268" s="15"/>
      <c r="K268" s="15"/>
      <c r="L268" s="16">
        <v>571.56779999999992</v>
      </c>
      <c r="N268" s="23" t="s">
        <v>125</v>
      </c>
    </row>
    <row r="269" spans="1:15" ht="13.8" thickBot="1" x14ac:dyDescent="0.3">
      <c r="A269" s="41" t="s">
        <v>113</v>
      </c>
      <c r="C269" s="42">
        <v>0</v>
      </c>
      <c r="D269" s="42">
        <v>9165</v>
      </c>
      <c r="E269" s="42">
        <v>140</v>
      </c>
      <c r="F269" s="42">
        <v>0</v>
      </c>
      <c r="G269" s="42">
        <v>2114</v>
      </c>
      <c r="H269" s="42">
        <v>11176</v>
      </c>
      <c r="I269" s="42">
        <v>19217</v>
      </c>
      <c r="J269" s="2"/>
      <c r="K269" s="2"/>
      <c r="L269" s="42">
        <v>444.8048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0</v>
      </c>
      <c r="D271" s="16">
        <v>15209</v>
      </c>
      <c r="E271" s="16">
        <v>259</v>
      </c>
      <c r="F271" s="16">
        <v>0</v>
      </c>
      <c r="G271" s="16">
        <v>-5145</v>
      </c>
      <c r="H271" s="16">
        <v>4360</v>
      </c>
      <c r="I271" s="16">
        <v>24362</v>
      </c>
      <c r="J271" s="15"/>
      <c r="K271" s="15"/>
      <c r="L271" s="16">
        <v>173.52799999999999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0</v>
      </c>
      <c r="D272" s="16">
        <v>3059</v>
      </c>
      <c r="E272" s="16">
        <v>285</v>
      </c>
      <c r="F272" s="16">
        <v>0</v>
      </c>
      <c r="G272" s="16">
        <v>1796</v>
      </c>
      <c r="H272" s="16">
        <v>4564</v>
      </c>
      <c r="I272" s="16">
        <v>22566</v>
      </c>
      <c r="J272" s="15"/>
      <c r="K272" s="15"/>
      <c r="L272" s="16">
        <v>181.64719999999997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0</v>
      </c>
      <c r="D273" s="16">
        <v>8968</v>
      </c>
      <c r="E273" s="16">
        <v>168</v>
      </c>
      <c r="F273" s="16">
        <v>0</v>
      </c>
      <c r="G273" s="16">
        <v>266</v>
      </c>
      <c r="H273" s="16">
        <v>9001</v>
      </c>
      <c r="I273" s="16">
        <v>22300</v>
      </c>
      <c r="J273" s="15"/>
      <c r="K273" s="15"/>
      <c r="L273" s="16">
        <v>358.2398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0</v>
      </c>
      <c r="D274" s="16">
        <v>16583</v>
      </c>
      <c r="E274" s="16">
        <v>353</v>
      </c>
      <c r="F274" s="16">
        <v>0</v>
      </c>
      <c r="G274" s="16">
        <v>811</v>
      </c>
      <c r="H274" s="16">
        <v>17158</v>
      </c>
      <c r="I274" s="16">
        <v>21489</v>
      </c>
      <c r="J274" s="15"/>
      <c r="K274" s="15"/>
      <c r="L274" s="16">
        <v>682.88839999999993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0</v>
      </c>
      <c r="D275" s="16">
        <v>25443</v>
      </c>
      <c r="E275" s="16">
        <v>454</v>
      </c>
      <c r="F275" s="16">
        <v>0</v>
      </c>
      <c r="G275" s="16">
        <v>-340</v>
      </c>
      <c r="H275" s="16">
        <v>24851</v>
      </c>
      <c r="I275" s="16">
        <v>21829</v>
      </c>
      <c r="J275" s="15"/>
      <c r="K275" s="15"/>
      <c r="L275" s="16">
        <v>989.06979999999999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0</v>
      </c>
      <c r="D276" s="16">
        <v>28039</v>
      </c>
      <c r="E276" s="16">
        <v>452</v>
      </c>
      <c r="F276" s="16">
        <v>0</v>
      </c>
      <c r="G276" s="16">
        <v>1850</v>
      </c>
      <c r="H276" s="16">
        <v>29878</v>
      </c>
      <c r="I276" s="16">
        <v>19979</v>
      </c>
      <c r="J276" s="15"/>
      <c r="K276" s="15"/>
      <c r="L276" s="16">
        <v>1189.1443999999999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0</v>
      </c>
      <c r="D277" s="16">
        <v>20734</v>
      </c>
      <c r="E277" s="16">
        <v>393</v>
      </c>
      <c r="F277" s="16">
        <v>0</v>
      </c>
      <c r="G277" s="16">
        <v>-5530</v>
      </c>
      <c r="H277" s="16">
        <v>14685</v>
      </c>
      <c r="I277" s="16">
        <v>25509</v>
      </c>
      <c r="J277" s="15"/>
      <c r="K277" s="15"/>
      <c r="L277" s="16">
        <v>584.46299999999997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0</v>
      </c>
      <c r="D278" s="16">
        <v>26013</v>
      </c>
      <c r="E278" s="16">
        <v>329</v>
      </c>
      <c r="F278" s="16">
        <v>0</v>
      </c>
      <c r="G278" s="16">
        <v>4054</v>
      </c>
      <c r="H278" s="16">
        <v>29670</v>
      </c>
      <c r="I278" s="16">
        <v>21455</v>
      </c>
      <c r="J278" s="15"/>
      <c r="K278" s="15"/>
      <c r="L278" s="16">
        <v>1180.866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0</v>
      </c>
      <c r="D279" s="16">
        <v>21566</v>
      </c>
      <c r="E279" s="16">
        <v>352</v>
      </c>
      <c r="F279" s="16">
        <v>0</v>
      </c>
      <c r="G279" s="16">
        <v>7376</v>
      </c>
      <c r="H279" s="16">
        <v>28579</v>
      </c>
      <c r="I279" s="16">
        <v>14079</v>
      </c>
      <c r="J279" s="15"/>
      <c r="K279" s="15"/>
      <c r="L279" s="16">
        <v>1137.4441999999999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0</v>
      </c>
      <c r="D280" s="16">
        <v>24808</v>
      </c>
      <c r="E280" s="16">
        <v>735</v>
      </c>
      <c r="F280" s="16">
        <v>0</v>
      </c>
      <c r="G280" s="16">
        <v>-6836</v>
      </c>
      <c r="H280" s="16">
        <v>17676</v>
      </c>
      <c r="I280" s="16">
        <v>20915</v>
      </c>
      <c r="J280" s="15"/>
      <c r="K280" s="15"/>
      <c r="L280" s="16">
        <v>703.50479999999993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0</v>
      </c>
      <c r="D281" s="16">
        <v>6359</v>
      </c>
      <c r="E281" s="16">
        <v>290</v>
      </c>
      <c r="F281" s="16">
        <v>0</v>
      </c>
      <c r="G281" s="16">
        <v>6036</v>
      </c>
      <c r="H281" s="16">
        <v>12555</v>
      </c>
      <c r="I281" s="16">
        <v>14879</v>
      </c>
      <c r="J281" s="15"/>
      <c r="K281" s="15"/>
      <c r="L281" s="16">
        <v>499.68899999999996</v>
      </c>
      <c r="N281" s="23" t="s">
        <v>125</v>
      </c>
      <c r="O281" s="10"/>
    </row>
    <row r="282" spans="1:15" ht="13.8" thickBot="1" x14ac:dyDescent="0.3">
      <c r="A282" s="41" t="s">
        <v>113</v>
      </c>
      <c r="C282" s="42">
        <v>0</v>
      </c>
      <c r="D282" s="42">
        <v>8755</v>
      </c>
      <c r="E282" s="42">
        <v>117</v>
      </c>
      <c r="F282" s="42">
        <v>0</v>
      </c>
      <c r="G282" s="42">
        <v>-615</v>
      </c>
      <c r="H282" s="42">
        <v>7401</v>
      </c>
      <c r="I282" s="42">
        <v>15494</v>
      </c>
      <c r="J282" s="2"/>
      <c r="K282" s="2"/>
      <c r="L282" s="42">
        <v>294.5598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0</v>
      </c>
      <c r="D284" s="16">
        <v>5109</v>
      </c>
      <c r="E284" s="16">
        <v>141</v>
      </c>
      <c r="F284" s="16">
        <v>0</v>
      </c>
      <c r="G284" s="16">
        <v>-1388</v>
      </c>
      <c r="H284" s="16">
        <v>3265</v>
      </c>
      <c r="I284" s="16">
        <v>16882</v>
      </c>
      <c r="J284" s="15"/>
      <c r="K284" s="15"/>
      <c r="L284" s="16">
        <v>129.94699999999997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0</v>
      </c>
      <c r="D285" s="16">
        <v>3602</v>
      </c>
      <c r="E285" s="16">
        <v>118</v>
      </c>
      <c r="F285" s="16">
        <v>0</v>
      </c>
      <c r="G285" s="16">
        <v>-1145</v>
      </c>
      <c r="H285" s="16">
        <v>2249</v>
      </c>
      <c r="I285" s="16">
        <v>18027</v>
      </c>
      <c r="J285" s="15"/>
      <c r="K285" s="15"/>
      <c r="L285" s="16">
        <v>89.510199999999998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0</v>
      </c>
      <c r="D286" s="16">
        <v>9426</v>
      </c>
      <c r="E286" s="16">
        <v>141</v>
      </c>
      <c r="F286" s="16">
        <v>0</v>
      </c>
      <c r="G286" s="16">
        <v>-4517</v>
      </c>
      <c r="H286" s="16">
        <v>4884</v>
      </c>
      <c r="I286" s="16">
        <v>22544</v>
      </c>
      <c r="J286" s="15"/>
      <c r="K286" s="15"/>
      <c r="L286" s="16">
        <v>194.38319999999999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0</v>
      </c>
      <c r="D287" s="16">
        <v>15709</v>
      </c>
      <c r="E287" s="16">
        <v>283</v>
      </c>
      <c r="F287" s="16">
        <v>0</v>
      </c>
      <c r="G287" s="16">
        <v>-232</v>
      </c>
      <c r="H287" s="16">
        <v>15242</v>
      </c>
      <c r="I287" s="16">
        <v>22776</v>
      </c>
      <c r="J287" s="15"/>
      <c r="K287" s="15"/>
      <c r="L287" s="16">
        <v>606.63159999999993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0</v>
      </c>
      <c r="D288" s="16">
        <v>17513</v>
      </c>
      <c r="E288" s="16">
        <v>293</v>
      </c>
      <c r="F288" s="16">
        <v>0</v>
      </c>
      <c r="G288" s="16">
        <v>6576</v>
      </c>
      <c r="H288" s="16">
        <v>23063</v>
      </c>
      <c r="I288" s="16">
        <v>16200</v>
      </c>
      <c r="J288" s="15"/>
      <c r="K288" s="15"/>
      <c r="L288" s="16">
        <v>917.90739999999994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0</v>
      </c>
      <c r="D289" s="16">
        <v>32335</v>
      </c>
      <c r="E289" s="16">
        <v>367</v>
      </c>
      <c r="F289" s="16">
        <v>0</v>
      </c>
      <c r="G289" s="16">
        <v>1687</v>
      </c>
      <c r="H289" s="16">
        <v>34073</v>
      </c>
      <c r="I289" s="16">
        <v>14513</v>
      </c>
      <c r="J289" s="15"/>
      <c r="K289" s="15"/>
      <c r="L289" s="16">
        <v>1356.1053999999999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0</v>
      </c>
      <c r="D290" s="16">
        <v>20211</v>
      </c>
      <c r="E290" s="16">
        <v>327</v>
      </c>
      <c r="F290" s="16">
        <v>0</v>
      </c>
      <c r="G290" s="16">
        <v>-1792</v>
      </c>
      <c r="H290" s="16">
        <v>18557</v>
      </c>
      <c r="I290" s="16">
        <v>16305</v>
      </c>
      <c r="J290" s="15"/>
      <c r="K290" s="15"/>
      <c r="L290" s="16">
        <v>738.56859999999995</v>
      </c>
      <c r="N290" s="23" t="s">
        <v>121</v>
      </c>
    </row>
    <row r="291" spans="1:15" x14ac:dyDescent="0.25">
      <c r="A291" s="33" t="s">
        <v>122</v>
      </c>
      <c r="C291" s="16">
        <v>0</v>
      </c>
      <c r="D291" s="16">
        <v>28833</v>
      </c>
      <c r="E291" s="16">
        <v>377</v>
      </c>
      <c r="F291" s="16">
        <v>0</v>
      </c>
      <c r="G291" s="16">
        <v>-2580</v>
      </c>
      <c r="H291" s="16">
        <v>25793</v>
      </c>
      <c r="I291" s="16">
        <v>18885</v>
      </c>
      <c r="J291" s="15"/>
      <c r="K291" s="15"/>
      <c r="L291" s="16">
        <v>1026.5613999999998</v>
      </c>
      <c r="N291" s="23" t="s">
        <v>122</v>
      </c>
    </row>
    <row r="292" spans="1:15" x14ac:dyDescent="0.25">
      <c r="A292" s="33" t="s">
        <v>123</v>
      </c>
      <c r="C292" s="16">
        <v>0</v>
      </c>
      <c r="D292" s="16">
        <v>35447</v>
      </c>
      <c r="E292" s="16">
        <v>400</v>
      </c>
      <c r="F292" s="16">
        <v>0</v>
      </c>
      <c r="G292" s="16">
        <v>3370</v>
      </c>
      <c r="H292" s="16">
        <v>38454</v>
      </c>
      <c r="I292" s="16">
        <v>15515</v>
      </c>
      <c r="J292" s="15"/>
      <c r="K292" s="15"/>
      <c r="L292" s="16">
        <v>1530.4692</v>
      </c>
      <c r="N292" s="23" t="s">
        <v>123</v>
      </c>
    </row>
    <row r="293" spans="1:15" x14ac:dyDescent="0.25">
      <c r="A293" s="33" t="s">
        <v>131</v>
      </c>
      <c r="C293" s="3">
        <v>0</v>
      </c>
      <c r="D293" s="3">
        <v>29857</v>
      </c>
      <c r="E293" s="3">
        <v>424</v>
      </c>
      <c r="F293" s="3">
        <v>0</v>
      </c>
      <c r="G293" s="3">
        <v>-3806</v>
      </c>
      <c r="H293" s="16">
        <v>25586</v>
      </c>
      <c r="I293" s="16">
        <v>19321</v>
      </c>
      <c r="J293" s="15"/>
      <c r="K293" s="15"/>
      <c r="L293" s="16">
        <v>1018.3227999999999</v>
      </c>
      <c r="N293" s="23" t="s">
        <v>124</v>
      </c>
    </row>
    <row r="294" spans="1:15" x14ac:dyDescent="0.25">
      <c r="A294" s="33" t="s">
        <v>125</v>
      </c>
      <c r="C294" s="3">
        <v>0</v>
      </c>
      <c r="D294" s="3">
        <v>20681</v>
      </c>
      <c r="E294" s="3">
        <v>230</v>
      </c>
      <c r="F294" s="3">
        <v>0</v>
      </c>
      <c r="G294" s="3">
        <v>-449</v>
      </c>
      <c r="H294" s="16">
        <v>19876</v>
      </c>
      <c r="I294" s="16">
        <v>19770</v>
      </c>
      <c r="J294" s="15"/>
      <c r="K294" s="15"/>
      <c r="L294" s="16">
        <v>791.06479999999988</v>
      </c>
      <c r="N294" s="23" t="s">
        <v>125</v>
      </c>
    </row>
    <row r="295" spans="1:15" ht="13.8" thickBot="1" x14ac:dyDescent="0.3">
      <c r="A295" s="41" t="s">
        <v>113</v>
      </c>
      <c r="C295" s="42">
        <v>0</v>
      </c>
      <c r="D295" s="42">
        <v>3341</v>
      </c>
      <c r="E295" s="42">
        <v>64</v>
      </c>
      <c r="F295" s="42">
        <v>0</v>
      </c>
      <c r="G295" s="42">
        <v>-995</v>
      </c>
      <c r="H295" s="42">
        <v>2367</v>
      </c>
      <c r="I295" s="42">
        <v>20765</v>
      </c>
      <c r="J295" s="2"/>
      <c r="K295" s="2"/>
      <c r="L295" s="42">
        <v>94.206599999999995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0</v>
      </c>
      <c r="D297" s="3">
        <v>2521</v>
      </c>
      <c r="E297" s="3">
        <v>204</v>
      </c>
      <c r="F297" s="3">
        <v>0</v>
      </c>
      <c r="G297" s="3">
        <v>603</v>
      </c>
      <c r="H297" s="16">
        <v>2888</v>
      </c>
      <c r="I297" s="16">
        <v>20162</v>
      </c>
      <c r="J297" s="15"/>
      <c r="K297" s="15"/>
      <c r="L297" s="16">
        <v>114.94239999999999</v>
      </c>
      <c r="N297" s="23" t="s">
        <v>115</v>
      </c>
    </row>
    <row r="298" spans="1:15" x14ac:dyDescent="0.25">
      <c r="A298" s="33" t="s">
        <v>103</v>
      </c>
      <c r="C298" s="3">
        <v>0</v>
      </c>
      <c r="D298" s="3">
        <v>9529</v>
      </c>
      <c r="E298" s="3">
        <v>47</v>
      </c>
      <c r="F298" s="3">
        <v>0</v>
      </c>
      <c r="G298" s="3">
        <v>-5580</v>
      </c>
      <c r="H298" s="16">
        <v>3810</v>
      </c>
      <c r="I298" s="16">
        <v>25742</v>
      </c>
      <c r="J298" s="15"/>
      <c r="K298" s="15"/>
      <c r="L298" s="16">
        <v>151.63800000000001</v>
      </c>
      <c r="N298" s="23" t="s">
        <v>116</v>
      </c>
    </row>
    <row r="299" spans="1:15" x14ac:dyDescent="0.25">
      <c r="A299" s="33" t="s">
        <v>104</v>
      </c>
      <c r="C299" s="3">
        <v>0</v>
      </c>
      <c r="D299" s="3">
        <v>6801</v>
      </c>
      <c r="E299" s="3">
        <v>259</v>
      </c>
      <c r="F299" s="3">
        <v>0</v>
      </c>
      <c r="G299" s="3">
        <v>2370</v>
      </c>
      <c r="H299" s="16">
        <v>9198</v>
      </c>
      <c r="I299" s="16">
        <v>23372</v>
      </c>
      <c r="J299" s="15"/>
      <c r="K299" s="15"/>
      <c r="L299" s="16">
        <v>366.08039999999994</v>
      </c>
      <c r="N299" s="23" t="s">
        <v>117</v>
      </c>
    </row>
    <row r="300" spans="1:15" x14ac:dyDescent="0.25">
      <c r="A300" s="33" t="s">
        <v>105</v>
      </c>
      <c r="C300" s="3">
        <v>0</v>
      </c>
      <c r="D300" s="3">
        <v>14492</v>
      </c>
      <c r="E300" s="3">
        <v>419</v>
      </c>
      <c r="F300" s="3">
        <v>0</v>
      </c>
      <c r="G300" s="3">
        <v>3269</v>
      </c>
      <c r="H300" s="16">
        <v>17307</v>
      </c>
      <c r="I300" s="16">
        <v>20103</v>
      </c>
      <c r="J300" s="15"/>
      <c r="K300" s="15"/>
      <c r="L300" s="16">
        <v>688.81859999999995</v>
      </c>
      <c r="N300" s="23" t="s">
        <v>118</v>
      </c>
    </row>
    <row r="301" spans="1:15" x14ac:dyDescent="0.25">
      <c r="A301" s="33" t="s">
        <v>137</v>
      </c>
      <c r="C301" s="3">
        <v>0</v>
      </c>
      <c r="D301" s="3">
        <v>36144</v>
      </c>
      <c r="E301" s="3">
        <v>266</v>
      </c>
      <c r="F301" s="3">
        <v>0</v>
      </c>
      <c r="G301" s="3">
        <v>-594</v>
      </c>
      <c r="H301" s="16">
        <v>35270</v>
      </c>
      <c r="I301" s="16">
        <v>20697</v>
      </c>
      <c r="J301" s="15"/>
      <c r="K301" s="15"/>
      <c r="L301" s="16">
        <v>1403.7460000000001</v>
      </c>
      <c r="N301" s="23" t="s">
        <v>119</v>
      </c>
    </row>
    <row r="302" spans="1:15" x14ac:dyDescent="0.25">
      <c r="A302" s="33" t="s">
        <v>138</v>
      </c>
      <c r="C302" s="3">
        <v>0</v>
      </c>
      <c r="D302" s="3">
        <v>34477</v>
      </c>
      <c r="E302" s="3">
        <v>401</v>
      </c>
      <c r="F302" s="3">
        <v>0</v>
      </c>
      <c r="G302" s="3">
        <v>-558</v>
      </c>
      <c r="H302" s="16">
        <v>33611</v>
      </c>
      <c r="I302" s="16">
        <v>21255</v>
      </c>
      <c r="J302" s="15"/>
      <c r="K302" s="15"/>
      <c r="L302" s="16">
        <v>1337.7177999999999</v>
      </c>
      <c r="N302" s="23" t="s">
        <v>120</v>
      </c>
    </row>
    <row r="303" spans="1:15" x14ac:dyDescent="0.25">
      <c r="A303" s="33" t="s">
        <v>129</v>
      </c>
      <c r="C303" s="3">
        <v>0</v>
      </c>
      <c r="D303" s="3">
        <v>26788</v>
      </c>
      <c r="E303" s="3">
        <v>410</v>
      </c>
      <c r="F303" s="3">
        <v>0</v>
      </c>
      <c r="G303" s="3">
        <v>-8496</v>
      </c>
      <c r="H303" s="16">
        <v>17973</v>
      </c>
      <c r="I303" s="16">
        <v>29751</v>
      </c>
      <c r="J303" s="15"/>
      <c r="K303" s="15"/>
      <c r="L303" s="16">
        <v>715.32539999999995</v>
      </c>
      <c r="N303" s="23" t="s">
        <v>121</v>
      </c>
    </row>
    <row r="304" spans="1:15" x14ac:dyDescent="0.25">
      <c r="A304" s="33" t="s">
        <v>122</v>
      </c>
      <c r="C304" s="3">
        <v>0</v>
      </c>
      <c r="D304" s="3">
        <v>19934</v>
      </c>
      <c r="E304" s="3">
        <v>357</v>
      </c>
      <c r="F304" s="3">
        <v>0</v>
      </c>
      <c r="G304" s="3">
        <v>11774</v>
      </c>
      <c r="H304" s="16">
        <v>31376</v>
      </c>
      <c r="I304" s="16">
        <v>17977</v>
      </c>
      <c r="J304" s="15"/>
      <c r="K304" s="15"/>
      <c r="L304" s="16">
        <v>1248.7647999999999</v>
      </c>
      <c r="N304" s="23" t="s">
        <v>122</v>
      </c>
    </row>
    <row r="305" spans="1:14" x14ac:dyDescent="0.25">
      <c r="A305" s="33" t="s">
        <v>123</v>
      </c>
      <c r="C305" s="3">
        <v>0</v>
      </c>
      <c r="D305" s="3">
        <v>34526</v>
      </c>
      <c r="E305" s="3">
        <v>330</v>
      </c>
      <c r="F305" s="3">
        <v>0</v>
      </c>
      <c r="G305" s="3">
        <v>696</v>
      </c>
      <c r="H305" s="16">
        <v>35178</v>
      </c>
      <c r="I305" s="16">
        <v>17281</v>
      </c>
      <c r="J305" s="15"/>
      <c r="K305" s="15"/>
      <c r="L305" s="16">
        <v>1400.0844</v>
      </c>
      <c r="N305" s="23" t="s">
        <v>123</v>
      </c>
    </row>
    <row r="306" spans="1:14" x14ac:dyDescent="0.25">
      <c r="A306" s="33" t="s">
        <v>131</v>
      </c>
      <c r="C306" s="3">
        <v>0</v>
      </c>
      <c r="D306" s="3">
        <v>32093</v>
      </c>
      <c r="E306" s="3">
        <v>1884</v>
      </c>
      <c r="F306" s="3">
        <v>0</v>
      </c>
      <c r="G306" s="3">
        <v>-2411</v>
      </c>
      <c r="H306" s="16">
        <v>27421</v>
      </c>
      <c r="I306" s="16">
        <v>19692</v>
      </c>
      <c r="J306" s="15"/>
      <c r="K306" s="15"/>
      <c r="L306" s="16">
        <v>1091.3557999999998</v>
      </c>
      <c r="N306" s="23" t="s">
        <v>124</v>
      </c>
    </row>
    <row r="307" spans="1:14" x14ac:dyDescent="0.25">
      <c r="A307" s="33" t="s">
        <v>125</v>
      </c>
      <c r="C307" s="3">
        <v>0</v>
      </c>
      <c r="D307" s="3">
        <v>20354</v>
      </c>
      <c r="E307" s="3">
        <v>212</v>
      </c>
      <c r="F307" s="3">
        <v>0</v>
      </c>
      <c r="G307" s="3">
        <v>2967</v>
      </c>
      <c r="H307" s="16">
        <v>23047</v>
      </c>
      <c r="I307" s="16">
        <v>16725</v>
      </c>
      <c r="J307" s="15"/>
      <c r="K307" s="15"/>
      <c r="L307" s="16">
        <v>917.27059999999994</v>
      </c>
      <c r="N307" s="23" t="s">
        <v>125</v>
      </c>
    </row>
    <row r="308" spans="1:14" ht="13.8" thickBot="1" x14ac:dyDescent="0.3">
      <c r="A308" s="41" t="s">
        <v>113</v>
      </c>
      <c r="C308" s="42">
        <v>0</v>
      </c>
      <c r="D308" s="42">
        <v>10057</v>
      </c>
      <c r="E308" s="42">
        <v>119</v>
      </c>
      <c r="F308" s="42">
        <v>0</v>
      </c>
      <c r="G308" s="42">
        <v>184</v>
      </c>
      <c r="H308" s="42">
        <v>10166</v>
      </c>
      <c r="I308" s="42">
        <v>16541</v>
      </c>
      <c r="J308" s="2"/>
      <c r="K308" s="2"/>
      <c r="L308" s="42">
        <v>404.60679999999996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0</v>
      </c>
      <c r="D310" s="3">
        <v>1739</v>
      </c>
      <c r="E310" s="3">
        <v>190</v>
      </c>
      <c r="F310" s="3">
        <v>0</v>
      </c>
      <c r="G310" s="3">
        <v>3057</v>
      </c>
      <c r="H310" s="16">
        <v>4601</v>
      </c>
      <c r="I310" s="16">
        <v>13484</v>
      </c>
      <c r="J310" s="15"/>
      <c r="K310" s="15"/>
      <c r="L310" s="16">
        <v>183.1198</v>
      </c>
      <c r="N310" s="23" t="s">
        <v>115</v>
      </c>
    </row>
    <row r="311" spans="1:14" x14ac:dyDescent="0.25">
      <c r="A311" s="33" t="s">
        <v>154</v>
      </c>
      <c r="C311" s="3">
        <v>0</v>
      </c>
      <c r="D311" s="3">
        <v>11206</v>
      </c>
      <c r="E311" s="3">
        <v>167</v>
      </c>
      <c r="F311" s="3">
        <v>0</v>
      </c>
      <c r="G311" s="3">
        <v>-8018</v>
      </c>
      <c r="H311" s="16">
        <v>3018</v>
      </c>
      <c r="I311" s="16">
        <v>21502</v>
      </c>
      <c r="J311" s="15"/>
      <c r="K311" s="15"/>
      <c r="L311" s="16">
        <v>120.1164</v>
      </c>
      <c r="N311" s="23" t="s">
        <v>116</v>
      </c>
    </row>
    <row r="312" spans="1:14" x14ac:dyDescent="0.25">
      <c r="A312" s="33" t="s">
        <v>155</v>
      </c>
      <c r="C312" s="3">
        <v>0</v>
      </c>
      <c r="D312" s="3">
        <v>13383</v>
      </c>
      <c r="E312" s="3">
        <v>261</v>
      </c>
      <c r="F312" s="3">
        <v>0</v>
      </c>
      <c r="G312" s="3">
        <v>-1932</v>
      </c>
      <c r="H312" s="16">
        <v>11191</v>
      </c>
      <c r="I312" s="16">
        <v>23434</v>
      </c>
      <c r="J312" s="15"/>
      <c r="K312" s="15"/>
      <c r="L312" s="16">
        <v>445.40179999999998</v>
      </c>
      <c r="N312" s="23" t="s">
        <v>117</v>
      </c>
    </row>
    <row r="313" spans="1:14" x14ac:dyDescent="0.25">
      <c r="A313" s="33" t="s">
        <v>118</v>
      </c>
      <c r="C313" s="3">
        <v>0</v>
      </c>
      <c r="D313" s="3">
        <v>18939</v>
      </c>
      <c r="E313" s="3">
        <v>409</v>
      </c>
      <c r="F313" s="3">
        <v>0</v>
      </c>
      <c r="G313" s="3">
        <v>782</v>
      </c>
      <c r="H313" s="16">
        <v>19538</v>
      </c>
      <c r="I313" s="16">
        <v>22652</v>
      </c>
      <c r="J313" s="15"/>
      <c r="K313" s="15"/>
      <c r="L313" s="16">
        <v>777.61239999999987</v>
      </c>
      <c r="N313" s="23" t="s">
        <v>118</v>
      </c>
    </row>
    <row r="314" spans="1:14" x14ac:dyDescent="0.25">
      <c r="A314" s="33" t="s">
        <v>137</v>
      </c>
      <c r="C314" s="3">
        <v>0</v>
      </c>
      <c r="D314" s="3">
        <v>33021</v>
      </c>
      <c r="E314" s="3">
        <v>2456</v>
      </c>
      <c r="F314" s="3">
        <v>0</v>
      </c>
      <c r="G314" s="3">
        <v>-1252</v>
      </c>
      <c r="H314" s="16">
        <v>29209</v>
      </c>
      <c r="I314" s="16">
        <v>23904</v>
      </c>
      <c r="J314" s="15"/>
      <c r="K314" s="15"/>
      <c r="L314" s="16">
        <v>1162.5182</v>
      </c>
      <c r="N314" s="23" t="s">
        <v>119</v>
      </c>
    </row>
    <row r="315" spans="1:14" x14ac:dyDescent="0.25">
      <c r="A315" s="33" t="s">
        <v>138</v>
      </c>
      <c r="C315" s="3">
        <v>0</v>
      </c>
      <c r="D315" s="3">
        <v>35219</v>
      </c>
      <c r="E315" s="3">
        <v>329</v>
      </c>
      <c r="F315" s="3">
        <v>0</v>
      </c>
      <c r="G315" s="3">
        <v>514</v>
      </c>
      <c r="H315" s="16">
        <v>35521</v>
      </c>
      <c r="I315" s="16">
        <v>23390</v>
      </c>
      <c r="J315" s="15"/>
      <c r="K315" s="15"/>
      <c r="L315" s="16">
        <v>1413.7357999999999</v>
      </c>
      <c r="N315" s="23" t="s">
        <v>120</v>
      </c>
    </row>
    <row r="316" spans="1:14" x14ac:dyDescent="0.25">
      <c r="A316" s="33" t="s">
        <v>129</v>
      </c>
      <c r="C316" s="3">
        <v>0</v>
      </c>
      <c r="D316" s="3">
        <v>15125</v>
      </c>
      <c r="E316" s="3">
        <v>359</v>
      </c>
      <c r="F316" s="3">
        <v>0</v>
      </c>
      <c r="G316" s="3">
        <v>3706</v>
      </c>
      <c r="H316" s="16">
        <v>18506</v>
      </c>
      <c r="I316" s="16">
        <v>19684</v>
      </c>
      <c r="J316" s="15"/>
      <c r="K316" s="15"/>
      <c r="L316" s="16">
        <v>736.53879999999992</v>
      </c>
      <c r="N316" s="23" t="s">
        <v>121</v>
      </c>
    </row>
    <row r="317" spans="1:14" x14ac:dyDescent="0.25">
      <c r="A317" s="33" t="s">
        <v>122</v>
      </c>
      <c r="C317" s="3">
        <v>0</v>
      </c>
      <c r="D317" s="3">
        <v>29338</v>
      </c>
      <c r="E317" s="3">
        <v>382</v>
      </c>
      <c r="F317" s="3">
        <v>0</v>
      </c>
      <c r="G317" s="3">
        <v>3649</v>
      </c>
      <c r="H317" s="16">
        <v>32687</v>
      </c>
      <c r="I317" s="16">
        <v>16035</v>
      </c>
      <c r="J317" s="15"/>
      <c r="K317" s="15"/>
      <c r="L317" s="16">
        <v>1300.9425999999999</v>
      </c>
      <c r="N317" s="23" t="s">
        <v>122</v>
      </c>
    </row>
    <row r="318" spans="1:14" x14ac:dyDescent="0.25">
      <c r="A318" s="33" t="s">
        <v>123</v>
      </c>
      <c r="C318" s="3">
        <v>0</v>
      </c>
      <c r="D318" s="3">
        <v>31003</v>
      </c>
      <c r="E318" s="3">
        <v>239</v>
      </c>
      <c r="F318" s="3">
        <v>0</v>
      </c>
      <c r="G318" s="3">
        <v>-2814</v>
      </c>
      <c r="H318" s="16">
        <v>28056</v>
      </c>
      <c r="I318" s="16">
        <v>18849</v>
      </c>
      <c r="J318" s="15"/>
      <c r="K318" s="15"/>
      <c r="L318" s="16">
        <v>1116.6287999999997</v>
      </c>
      <c r="N318" s="23" t="s">
        <v>123</v>
      </c>
    </row>
    <row r="319" spans="1:14" x14ac:dyDescent="0.25">
      <c r="A319" s="33" t="s">
        <v>131</v>
      </c>
      <c r="C319" s="3">
        <v>0</v>
      </c>
      <c r="D319" s="3">
        <v>28349</v>
      </c>
      <c r="E319" s="3">
        <v>234</v>
      </c>
      <c r="F319" s="3">
        <v>0</v>
      </c>
      <c r="G319" s="3">
        <v>-1692</v>
      </c>
      <c r="H319" s="16">
        <v>26437</v>
      </c>
      <c r="I319" s="16">
        <v>20541</v>
      </c>
      <c r="J319" s="15"/>
      <c r="K319" s="15"/>
      <c r="L319" s="16">
        <v>1052.1925999999999</v>
      </c>
      <c r="N319" s="23" t="s">
        <v>124</v>
      </c>
    </row>
    <row r="320" spans="1:14" x14ac:dyDescent="0.25">
      <c r="A320" s="33" t="s">
        <v>125</v>
      </c>
      <c r="C320" s="3">
        <v>0</v>
      </c>
      <c r="D320" s="3">
        <v>7801</v>
      </c>
      <c r="E320" s="3">
        <v>0</v>
      </c>
      <c r="F320" s="3">
        <v>0</v>
      </c>
      <c r="G320" s="3">
        <v>5499</v>
      </c>
      <c r="H320" s="16">
        <v>13221</v>
      </c>
      <c r="I320" s="16">
        <v>15042</v>
      </c>
      <c r="J320" s="15"/>
      <c r="K320" s="15"/>
      <c r="L320" s="16">
        <v>526.19579999999996</v>
      </c>
      <c r="N320" s="23" t="s">
        <v>125</v>
      </c>
    </row>
    <row r="321" spans="1:21" ht="13.8" thickBot="1" x14ac:dyDescent="0.3">
      <c r="A321" s="41" t="s">
        <v>113</v>
      </c>
      <c r="C321" s="42">
        <v>0</v>
      </c>
      <c r="D321" s="42">
        <v>3150</v>
      </c>
      <c r="E321" s="42">
        <v>48</v>
      </c>
      <c r="F321" s="42">
        <v>0</v>
      </c>
      <c r="G321" s="42">
        <v>89</v>
      </c>
      <c r="H321" s="42">
        <v>3198</v>
      </c>
      <c r="I321" s="42">
        <v>14953</v>
      </c>
      <c r="J321" s="2"/>
      <c r="K321" s="2"/>
      <c r="L321" s="42">
        <v>127.2804</v>
      </c>
      <c r="N321" s="43" t="s">
        <v>113</v>
      </c>
    </row>
    <row r="322" spans="1:21" ht="14.4" x14ac:dyDescent="0.3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  <c r="O322" t="s">
        <v>275</v>
      </c>
      <c r="P322" t="s">
        <v>276</v>
      </c>
      <c r="Q322" s="126" t="s">
        <v>274</v>
      </c>
      <c r="S322" t="s">
        <v>278</v>
      </c>
      <c r="T322" t="s">
        <v>279</v>
      </c>
      <c r="U322" t="s">
        <v>277</v>
      </c>
    </row>
    <row r="323" spans="1:21" x14ac:dyDescent="0.25">
      <c r="A323" s="33" t="s">
        <v>153</v>
      </c>
      <c r="C323" s="3">
        <v>0</v>
      </c>
      <c r="D323" s="3">
        <v>5724</v>
      </c>
      <c r="E323" s="3">
        <v>119</v>
      </c>
      <c r="F323" s="3">
        <v>0</v>
      </c>
      <c r="G323" s="3">
        <v>-2157</v>
      </c>
      <c r="H323" s="16">
        <v>3731</v>
      </c>
      <c r="I323" s="16">
        <v>17110</v>
      </c>
      <c r="J323" s="15"/>
      <c r="K323" s="15"/>
      <c r="L323" s="16">
        <v>148.49379999999999</v>
      </c>
      <c r="N323" s="23" t="s">
        <v>115</v>
      </c>
      <c r="O323">
        <v>3794</v>
      </c>
      <c r="P323" s="3">
        <f>O323-Q323</f>
        <v>3731</v>
      </c>
      <c r="Q323" s="125">
        <v>63</v>
      </c>
      <c r="S323" s="12">
        <v>151.00119999999998</v>
      </c>
      <c r="T323" s="12">
        <f>+S323-U323</f>
        <v>148.49379999999999</v>
      </c>
      <c r="U323" s="12">
        <f>+Q323*39.8/1000</f>
        <v>2.5073999999999996</v>
      </c>
    </row>
    <row r="324" spans="1:21" x14ac:dyDescent="0.25">
      <c r="A324" s="33" t="s">
        <v>154</v>
      </c>
      <c r="C324" s="3">
        <v>0</v>
      </c>
      <c r="D324" s="3">
        <v>2008</v>
      </c>
      <c r="E324" s="3">
        <v>164</v>
      </c>
      <c r="F324" s="3">
        <v>0</v>
      </c>
      <c r="G324" s="3">
        <v>1394</v>
      </c>
      <c r="H324" s="16">
        <v>2851</v>
      </c>
      <c r="I324" s="16">
        <v>15716</v>
      </c>
      <c r="J324" s="15"/>
      <c r="K324" s="15"/>
      <c r="L324" s="16">
        <v>113.46979999999998</v>
      </c>
      <c r="N324" s="23" t="s">
        <v>116</v>
      </c>
      <c r="O324">
        <v>3323</v>
      </c>
      <c r="P324" s="3">
        <f t="shared" ref="P324:P373" si="95">O324-Q324</f>
        <v>2851</v>
      </c>
      <c r="Q324" s="125">
        <v>472</v>
      </c>
      <c r="S324" s="12">
        <v>132.25539999999998</v>
      </c>
      <c r="T324" s="12">
        <f t="shared" ref="T324:T373" si="96">+S324-U324</f>
        <v>113.46979999999998</v>
      </c>
      <c r="U324" s="12">
        <f t="shared" ref="U324:U373" si="97">+Q324*39.8/1000</f>
        <v>18.785599999999999</v>
      </c>
    </row>
    <row r="325" spans="1:21" x14ac:dyDescent="0.25">
      <c r="A325" s="33" t="s">
        <v>155</v>
      </c>
      <c r="C325" s="3">
        <v>0</v>
      </c>
      <c r="D325" s="3">
        <v>8085</v>
      </c>
      <c r="E325" s="3">
        <v>93</v>
      </c>
      <c r="F325" s="3">
        <v>0</v>
      </c>
      <c r="G325" s="3">
        <v>-4062</v>
      </c>
      <c r="H325" s="16">
        <v>-407</v>
      </c>
      <c r="I325" s="16">
        <v>19778</v>
      </c>
      <c r="J325" s="15"/>
      <c r="K325" s="15"/>
      <c r="L325" s="16">
        <v>-16.198599999999999</v>
      </c>
      <c r="N325" s="23" t="s">
        <v>117</v>
      </c>
      <c r="O325">
        <v>4092</v>
      </c>
      <c r="P325" s="3">
        <f t="shared" si="95"/>
        <v>-407</v>
      </c>
      <c r="Q325" s="125">
        <v>4499</v>
      </c>
      <c r="S325" s="12">
        <v>162.86159999999998</v>
      </c>
      <c r="T325" s="12">
        <f t="shared" si="96"/>
        <v>-16.198599999999999</v>
      </c>
      <c r="U325" s="12">
        <f t="shared" si="97"/>
        <v>179.06019999999998</v>
      </c>
    </row>
    <row r="326" spans="1:21" x14ac:dyDescent="0.25">
      <c r="A326" s="33" t="s">
        <v>118</v>
      </c>
      <c r="C326" s="3">
        <v>0</v>
      </c>
      <c r="D326" s="3">
        <v>11044</v>
      </c>
      <c r="E326" s="3">
        <v>257</v>
      </c>
      <c r="F326" s="3">
        <v>0</v>
      </c>
      <c r="G326" s="3">
        <v>6394</v>
      </c>
      <c r="H326" s="16">
        <v>14905</v>
      </c>
      <c r="I326" s="16">
        <v>13384</v>
      </c>
      <c r="J326" s="15"/>
      <c r="K326" s="15"/>
      <c r="L326" s="16">
        <v>593.21899999999994</v>
      </c>
      <c r="N326" s="23" t="s">
        <v>118</v>
      </c>
      <c r="O326">
        <v>17494</v>
      </c>
      <c r="P326" s="3">
        <f t="shared" si="95"/>
        <v>14905</v>
      </c>
      <c r="Q326" s="125">
        <v>2589</v>
      </c>
      <c r="S326" s="12">
        <v>696.26119999999992</v>
      </c>
      <c r="T326" s="12">
        <f t="shared" si="96"/>
        <v>593.21899999999994</v>
      </c>
      <c r="U326" s="12">
        <f t="shared" si="97"/>
        <v>103.04219999999999</v>
      </c>
    </row>
    <row r="327" spans="1:21" x14ac:dyDescent="0.25">
      <c r="A327" s="33" t="s">
        <v>137</v>
      </c>
      <c r="C327" s="3">
        <v>0</v>
      </c>
      <c r="D327" s="3">
        <v>30229</v>
      </c>
      <c r="E327" s="3">
        <v>349</v>
      </c>
      <c r="F327" s="3">
        <v>0</v>
      </c>
      <c r="G327" s="3">
        <v>-3116</v>
      </c>
      <c r="H327" s="16">
        <v>17800</v>
      </c>
      <c r="I327" s="16">
        <v>16500</v>
      </c>
      <c r="J327" s="15"/>
      <c r="K327" s="15"/>
      <c r="L327" s="16">
        <v>708.43999999999983</v>
      </c>
      <c r="N327" s="23" t="s">
        <v>119</v>
      </c>
      <c r="O327">
        <v>27352</v>
      </c>
      <c r="P327" s="3">
        <f t="shared" si="95"/>
        <v>17800</v>
      </c>
      <c r="Q327" s="125">
        <v>9552</v>
      </c>
      <c r="S327" s="12">
        <v>1088.6095999999998</v>
      </c>
      <c r="T327" s="12">
        <f t="shared" si="96"/>
        <v>708.43999999999983</v>
      </c>
      <c r="U327" s="12">
        <f t="shared" si="97"/>
        <v>380.1696</v>
      </c>
    </row>
    <row r="328" spans="1:21" x14ac:dyDescent="0.25">
      <c r="A328" s="33" t="s">
        <v>138</v>
      </c>
      <c r="C328" s="3">
        <v>0</v>
      </c>
      <c r="D328" s="3">
        <v>32861</v>
      </c>
      <c r="E328" s="3">
        <v>310</v>
      </c>
      <c r="F328" s="3">
        <v>0</v>
      </c>
      <c r="G328" s="3">
        <v>-2613</v>
      </c>
      <c r="H328" s="16">
        <v>21487</v>
      </c>
      <c r="I328" s="16">
        <v>19113</v>
      </c>
      <c r="J328" s="15"/>
      <c r="K328" s="15"/>
      <c r="L328" s="16">
        <v>855.18259999999998</v>
      </c>
      <c r="N328" s="23" t="s">
        <v>120</v>
      </c>
      <c r="O328">
        <v>30290</v>
      </c>
      <c r="P328" s="3">
        <f t="shared" si="95"/>
        <v>21487</v>
      </c>
      <c r="Q328" s="125">
        <v>8803</v>
      </c>
      <c r="S328" s="12">
        <v>1205.5419999999999</v>
      </c>
      <c r="T328" s="12">
        <f t="shared" si="96"/>
        <v>855.18259999999998</v>
      </c>
      <c r="U328" s="12">
        <f t="shared" si="97"/>
        <v>350.35939999999994</v>
      </c>
    </row>
    <row r="329" spans="1:21" x14ac:dyDescent="0.25">
      <c r="A329" s="33" t="s">
        <v>129</v>
      </c>
      <c r="C329" s="3">
        <v>0</v>
      </c>
      <c r="D329" s="3">
        <v>26916</v>
      </c>
      <c r="E329" s="3">
        <v>373</v>
      </c>
      <c r="F329" s="3">
        <v>0</v>
      </c>
      <c r="G329" s="3">
        <v>-5094</v>
      </c>
      <c r="H329" s="16">
        <v>11995</v>
      </c>
      <c r="I329" s="16">
        <v>24207</v>
      </c>
      <c r="J329" s="15"/>
      <c r="K329" s="15"/>
      <c r="L329" s="16">
        <v>477.40099999999995</v>
      </c>
      <c r="N329" s="23" t="s">
        <v>121</v>
      </c>
      <c r="O329">
        <v>20719</v>
      </c>
      <c r="P329" s="3">
        <f t="shared" si="95"/>
        <v>11995</v>
      </c>
      <c r="Q329" s="125">
        <v>8724</v>
      </c>
      <c r="S329" s="12">
        <v>824.61619999999994</v>
      </c>
      <c r="T329" s="12">
        <f t="shared" si="96"/>
        <v>477.40099999999995</v>
      </c>
      <c r="U329" s="12">
        <f t="shared" si="97"/>
        <v>347.21519999999998</v>
      </c>
    </row>
    <row r="330" spans="1:21" x14ac:dyDescent="0.25">
      <c r="A330" s="33" t="s">
        <v>122</v>
      </c>
      <c r="C330" s="3">
        <v>0</v>
      </c>
      <c r="D330" s="3">
        <v>25136</v>
      </c>
      <c r="E330" s="3">
        <v>307</v>
      </c>
      <c r="F330" s="3">
        <v>0</v>
      </c>
      <c r="G330" s="3">
        <v>4644</v>
      </c>
      <c r="H330" s="16">
        <v>24405</v>
      </c>
      <c r="I330" s="16">
        <v>19563</v>
      </c>
      <c r="J330" s="15"/>
      <c r="K330" s="15"/>
      <c r="L330" s="16">
        <v>971.31899999999996</v>
      </c>
      <c r="N330" s="23" t="s">
        <v>122</v>
      </c>
      <c r="O330">
        <v>29977</v>
      </c>
      <c r="P330" s="3">
        <f t="shared" si="95"/>
        <v>24405</v>
      </c>
      <c r="Q330" s="125">
        <v>5572</v>
      </c>
      <c r="S330" s="12">
        <v>1193.0845999999999</v>
      </c>
      <c r="T330" s="12">
        <f t="shared" si="96"/>
        <v>971.31899999999996</v>
      </c>
      <c r="U330" s="12">
        <f t="shared" si="97"/>
        <v>221.76559999999998</v>
      </c>
    </row>
    <row r="331" spans="1:21" x14ac:dyDescent="0.25">
      <c r="A331" s="33" t="s">
        <v>123</v>
      </c>
      <c r="C331" s="3">
        <v>0</v>
      </c>
      <c r="D331" s="3">
        <v>23634</v>
      </c>
      <c r="E331" s="3">
        <v>213</v>
      </c>
      <c r="F331" s="3">
        <v>0</v>
      </c>
      <c r="G331" s="3">
        <v>7323</v>
      </c>
      <c r="H331" s="16">
        <v>29356</v>
      </c>
      <c r="I331" s="16">
        <v>12240</v>
      </c>
      <c r="J331" s="15"/>
      <c r="K331" s="15"/>
      <c r="L331" s="16">
        <v>1168.3688</v>
      </c>
      <c r="N331" s="23" t="s">
        <v>123</v>
      </c>
      <c r="O331">
        <v>34519</v>
      </c>
      <c r="P331" s="3">
        <f t="shared" si="95"/>
        <v>29356</v>
      </c>
      <c r="Q331" s="125">
        <v>5163</v>
      </c>
      <c r="S331" s="12">
        <v>1373.8561999999999</v>
      </c>
      <c r="T331" s="12">
        <f t="shared" si="96"/>
        <v>1168.3688</v>
      </c>
      <c r="U331" s="12">
        <f t="shared" si="97"/>
        <v>205.48740000000001</v>
      </c>
    </row>
    <row r="332" spans="1:21" x14ac:dyDescent="0.25">
      <c r="A332" s="33" t="s">
        <v>131</v>
      </c>
      <c r="C332" s="3">
        <v>0</v>
      </c>
      <c r="D332" s="3">
        <v>33492</v>
      </c>
      <c r="E332" s="3">
        <v>378</v>
      </c>
      <c r="F332" s="3">
        <v>0</v>
      </c>
      <c r="G332" s="3">
        <v>-6512</v>
      </c>
      <c r="H332" s="16">
        <v>16936</v>
      </c>
      <c r="I332" s="16">
        <v>18752</v>
      </c>
      <c r="J332" s="15"/>
      <c r="K332" s="15"/>
      <c r="L332" s="16">
        <v>674.05279999999993</v>
      </c>
      <c r="N332" s="23" t="s">
        <v>124</v>
      </c>
      <c r="O332">
        <v>27167</v>
      </c>
      <c r="P332" s="3">
        <f t="shared" si="95"/>
        <v>16936</v>
      </c>
      <c r="Q332" s="125">
        <v>10231</v>
      </c>
      <c r="S332" s="12">
        <v>1081.2465999999999</v>
      </c>
      <c r="T332" s="12">
        <f t="shared" si="96"/>
        <v>674.05279999999993</v>
      </c>
      <c r="U332" s="12">
        <f t="shared" si="97"/>
        <v>407.19380000000001</v>
      </c>
    </row>
    <row r="333" spans="1:21" x14ac:dyDescent="0.25">
      <c r="A333" s="33" t="s">
        <v>125</v>
      </c>
      <c r="C333" s="3">
        <v>0</v>
      </c>
      <c r="D333" s="3">
        <v>11694</v>
      </c>
      <c r="E333" s="3">
        <v>194</v>
      </c>
      <c r="F333" s="3">
        <v>0</v>
      </c>
      <c r="G333" s="3">
        <v>9795</v>
      </c>
      <c r="H333" s="16">
        <v>19037</v>
      </c>
      <c r="I333" s="16">
        <v>8957</v>
      </c>
      <c r="J333" s="15"/>
      <c r="K333" s="15"/>
      <c r="L333" s="16">
        <v>757.67259999999987</v>
      </c>
      <c r="N333" s="23" t="s">
        <v>125</v>
      </c>
      <c r="O333">
        <v>20503</v>
      </c>
      <c r="P333" s="3">
        <f t="shared" si="95"/>
        <v>19037</v>
      </c>
      <c r="Q333" s="125">
        <v>1466</v>
      </c>
      <c r="S333" s="12">
        <v>816.01939999999991</v>
      </c>
      <c r="T333" s="12">
        <f t="shared" si="96"/>
        <v>757.67259999999987</v>
      </c>
      <c r="U333" s="12">
        <f t="shared" si="97"/>
        <v>58.346799999999995</v>
      </c>
    </row>
    <row r="334" spans="1:21" ht="13.8" thickBot="1" x14ac:dyDescent="0.3">
      <c r="A334" s="41" t="s">
        <v>113</v>
      </c>
      <c r="C334" s="42">
        <v>0</v>
      </c>
      <c r="D334" s="42">
        <v>7244</v>
      </c>
      <c r="E334" s="42">
        <v>23</v>
      </c>
      <c r="F334" s="42">
        <v>0</v>
      </c>
      <c r="G334" s="42">
        <v>222</v>
      </c>
      <c r="H334" s="42">
        <v>6404</v>
      </c>
      <c r="I334" s="42">
        <v>8735</v>
      </c>
      <c r="J334" s="2"/>
      <c r="K334" s="2"/>
      <c r="L334" s="42">
        <v>254.87919999999997</v>
      </c>
      <c r="N334" s="43" t="s">
        <v>113</v>
      </c>
      <c r="O334">
        <v>7748</v>
      </c>
      <c r="P334" s="3">
        <f t="shared" si="95"/>
        <v>6404</v>
      </c>
      <c r="Q334" s="125">
        <v>1344</v>
      </c>
      <c r="S334" s="12">
        <v>308.37039999999996</v>
      </c>
      <c r="T334" s="12">
        <f t="shared" si="96"/>
        <v>254.87919999999997</v>
      </c>
      <c r="U334" s="12">
        <f t="shared" si="97"/>
        <v>53.491199999999999</v>
      </c>
    </row>
    <row r="335" spans="1:21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L335">
        <v>0</v>
      </c>
      <c r="M335" s="3"/>
      <c r="N335" s="37">
        <f>'Olieforbrug, TJ'!M335</f>
        <v>2014</v>
      </c>
      <c r="P335" s="3"/>
      <c r="S335" s="12"/>
      <c r="T335" s="12"/>
      <c r="U335" s="12"/>
    </row>
    <row r="336" spans="1:21" x14ac:dyDescent="0.25">
      <c r="A336" s="33" t="s">
        <v>153</v>
      </c>
      <c r="C336" s="3">
        <v>0</v>
      </c>
      <c r="D336" s="3">
        <v>5141</v>
      </c>
      <c r="E336" s="3">
        <v>186</v>
      </c>
      <c r="F336" s="3">
        <v>0</v>
      </c>
      <c r="G336" s="3">
        <v>-2258</v>
      </c>
      <c r="H336" s="16">
        <v>2566</v>
      </c>
      <c r="I336" s="16">
        <v>10993</v>
      </c>
      <c r="J336" s="15"/>
      <c r="K336" s="15"/>
      <c r="L336" s="16">
        <v>102.1268</v>
      </c>
      <c r="N336" s="23" t="s">
        <v>115</v>
      </c>
      <c r="O336">
        <v>2913</v>
      </c>
      <c r="P336" s="3">
        <f t="shared" si="95"/>
        <v>2566</v>
      </c>
      <c r="Q336" s="125">
        <v>347</v>
      </c>
      <c r="S336" s="12">
        <v>115.9374</v>
      </c>
      <c r="T336" s="12">
        <f t="shared" si="96"/>
        <v>102.1268</v>
      </c>
      <c r="U336" s="12">
        <f t="shared" si="97"/>
        <v>13.810599999999999</v>
      </c>
    </row>
    <row r="337" spans="1:21" x14ac:dyDescent="0.25">
      <c r="A337" s="33" t="s">
        <v>154</v>
      </c>
      <c r="C337" s="3">
        <v>0</v>
      </c>
      <c r="D337" s="3">
        <v>6311</v>
      </c>
      <c r="E337" s="3">
        <v>142</v>
      </c>
      <c r="F337" s="3">
        <v>0</v>
      </c>
      <c r="G337" s="3">
        <v>-1970</v>
      </c>
      <c r="H337" s="16">
        <v>3543</v>
      </c>
      <c r="I337" s="16">
        <v>12963</v>
      </c>
      <c r="J337" s="15"/>
      <c r="K337" s="15"/>
      <c r="L337" s="16">
        <v>141.01139999999998</v>
      </c>
      <c r="N337" s="23" t="s">
        <v>116</v>
      </c>
      <c r="O337">
        <v>4168</v>
      </c>
      <c r="P337" s="3">
        <f t="shared" si="95"/>
        <v>3543</v>
      </c>
      <c r="Q337" s="125">
        <v>625</v>
      </c>
      <c r="S337" s="12">
        <v>165.88639999999998</v>
      </c>
      <c r="T337" s="12">
        <f t="shared" si="96"/>
        <v>141.01139999999998</v>
      </c>
      <c r="U337" s="12">
        <f t="shared" si="97"/>
        <v>24.875</v>
      </c>
    </row>
    <row r="338" spans="1:21" x14ac:dyDescent="0.25">
      <c r="A338" s="33" t="s">
        <v>155</v>
      </c>
      <c r="C338" s="3">
        <v>0</v>
      </c>
      <c r="D338" s="3">
        <v>5371</v>
      </c>
      <c r="E338" s="3">
        <v>119</v>
      </c>
      <c r="F338" s="3">
        <v>0</v>
      </c>
      <c r="G338" s="3">
        <v>3820</v>
      </c>
      <c r="H338" s="16">
        <v>7312</v>
      </c>
      <c r="I338" s="16">
        <v>9143</v>
      </c>
      <c r="J338" s="15"/>
      <c r="K338" s="15"/>
      <c r="L338" s="16">
        <v>291.01760000000002</v>
      </c>
      <c r="N338" s="23" t="s">
        <v>117</v>
      </c>
      <c r="O338">
        <v>9235</v>
      </c>
      <c r="P338" s="3">
        <f t="shared" si="95"/>
        <v>7312</v>
      </c>
      <c r="Q338" s="125">
        <v>1923</v>
      </c>
      <c r="S338" s="12">
        <v>367.553</v>
      </c>
      <c r="T338" s="12">
        <f t="shared" si="96"/>
        <v>291.01760000000002</v>
      </c>
      <c r="U338" s="12">
        <f t="shared" si="97"/>
        <v>76.535399999999996</v>
      </c>
    </row>
    <row r="339" spans="1:21" x14ac:dyDescent="0.25">
      <c r="A339" s="33" t="s">
        <v>118</v>
      </c>
      <c r="C339" s="3">
        <v>0</v>
      </c>
      <c r="D339" s="3">
        <v>27165</v>
      </c>
      <c r="E339" s="3">
        <v>313</v>
      </c>
      <c r="F339" s="3">
        <v>0</v>
      </c>
      <c r="G339" s="3">
        <v>-10528</v>
      </c>
      <c r="H339" s="16">
        <v>4944</v>
      </c>
      <c r="I339" s="16">
        <v>19671</v>
      </c>
      <c r="J339" s="15"/>
      <c r="K339" s="15"/>
      <c r="L339" s="16">
        <v>196.77119999999996</v>
      </c>
      <c r="N339" s="23" t="s">
        <v>118</v>
      </c>
      <c r="O339">
        <v>17084</v>
      </c>
      <c r="P339" s="3">
        <f t="shared" si="95"/>
        <v>4944</v>
      </c>
      <c r="Q339" s="125">
        <v>12140</v>
      </c>
      <c r="S339" s="12">
        <v>679.94319999999993</v>
      </c>
      <c r="T339" s="12">
        <f t="shared" si="96"/>
        <v>196.77119999999996</v>
      </c>
      <c r="U339" s="12">
        <f t="shared" si="97"/>
        <v>483.17199999999997</v>
      </c>
    </row>
    <row r="340" spans="1:21" x14ac:dyDescent="0.25">
      <c r="A340" s="33" t="s">
        <v>137</v>
      </c>
      <c r="C340" s="3">
        <v>0</v>
      </c>
      <c r="D340" s="3">
        <v>25516</v>
      </c>
      <c r="E340" s="3">
        <v>0</v>
      </c>
      <c r="F340" s="3">
        <v>0</v>
      </c>
      <c r="G340" s="3">
        <v>-832</v>
      </c>
      <c r="H340" s="16">
        <v>19963</v>
      </c>
      <c r="I340" s="16">
        <v>20503</v>
      </c>
      <c r="J340" s="15"/>
      <c r="K340" s="15"/>
      <c r="L340" s="16">
        <v>794.52739999999994</v>
      </c>
      <c r="N340" s="23" t="s">
        <v>119</v>
      </c>
      <c r="O340">
        <v>26177</v>
      </c>
      <c r="P340" s="3">
        <f t="shared" si="95"/>
        <v>19963</v>
      </c>
      <c r="Q340" s="125">
        <v>6214</v>
      </c>
      <c r="S340" s="12">
        <v>1041.8445999999999</v>
      </c>
      <c r="T340" s="12">
        <f t="shared" si="96"/>
        <v>794.52739999999994</v>
      </c>
      <c r="U340" s="12">
        <f t="shared" si="97"/>
        <v>247.31719999999999</v>
      </c>
    </row>
    <row r="341" spans="1:21" x14ac:dyDescent="0.25">
      <c r="A341" s="33" t="s">
        <v>138</v>
      </c>
      <c r="C341" s="3">
        <v>0</v>
      </c>
      <c r="D341" s="3">
        <v>8262</v>
      </c>
      <c r="E341" s="3">
        <v>0</v>
      </c>
      <c r="F341" s="3">
        <v>0</v>
      </c>
      <c r="G341" s="3">
        <v>5659</v>
      </c>
      <c r="H341" s="16">
        <v>14011</v>
      </c>
      <c r="I341" s="16">
        <v>14844</v>
      </c>
      <c r="J341" s="15"/>
      <c r="K341" s="15"/>
      <c r="L341" s="16">
        <v>557.63779999999997</v>
      </c>
      <c r="N341" s="23" t="s">
        <v>120</v>
      </c>
      <c r="O341">
        <v>23749</v>
      </c>
      <c r="P341" s="3">
        <f t="shared" si="95"/>
        <v>14011</v>
      </c>
      <c r="Q341" s="125">
        <v>9738</v>
      </c>
      <c r="S341" s="12">
        <v>945.21019999999999</v>
      </c>
      <c r="T341" s="12">
        <f t="shared" si="96"/>
        <v>557.63779999999997</v>
      </c>
      <c r="U341" s="12">
        <f t="shared" si="97"/>
        <v>387.57239999999996</v>
      </c>
    </row>
    <row r="342" spans="1:21" x14ac:dyDescent="0.25">
      <c r="A342" s="33" t="s">
        <v>129</v>
      </c>
      <c r="C342" s="3">
        <v>0</v>
      </c>
      <c r="D342" s="3">
        <v>19931</v>
      </c>
      <c r="E342" s="3">
        <v>0</v>
      </c>
      <c r="F342" s="3">
        <v>0</v>
      </c>
      <c r="G342" s="3">
        <v>-2816</v>
      </c>
      <c r="H342" s="16">
        <v>11669</v>
      </c>
      <c r="I342" s="16">
        <v>17660</v>
      </c>
      <c r="J342" s="15"/>
      <c r="K342" s="15"/>
      <c r="L342" s="16">
        <v>464.42619999999988</v>
      </c>
      <c r="N342" s="23" t="s">
        <v>121</v>
      </c>
      <c r="O342">
        <v>16078</v>
      </c>
      <c r="P342" s="3">
        <f t="shared" si="95"/>
        <v>11669</v>
      </c>
      <c r="Q342" s="125">
        <v>4409</v>
      </c>
      <c r="S342" s="12">
        <v>639.9043999999999</v>
      </c>
      <c r="T342" s="12">
        <f t="shared" si="96"/>
        <v>464.42619999999988</v>
      </c>
      <c r="U342" s="12">
        <f t="shared" si="97"/>
        <v>175.47819999999999</v>
      </c>
    </row>
    <row r="343" spans="1:21" x14ac:dyDescent="0.25">
      <c r="A343" s="33" t="s">
        <v>122</v>
      </c>
      <c r="C343" s="3">
        <v>0</v>
      </c>
      <c r="D343" s="3">
        <v>26745</v>
      </c>
      <c r="E343" s="3">
        <v>0</v>
      </c>
      <c r="F343" s="3">
        <v>0</v>
      </c>
      <c r="G343" s="3">
        <v>1659</v>
      </c>
      <c r="H343" s="16">
        <v>24064</v>
      </c>
      <c r="I343" s="16">
        <v>16001</v>
      </c>
      <c r="J343" s="15"/>
      <c r="K343" s="15"/>
      <c r="L343" s="16">
        <v>957.74719999999979</v>
      </c>
      <c r="N343" s="23" t="s">
        <v>122</v>
      </c>
      <c r="O343">
        <v>32466</v>
      </c>
      <c r="P343" s="3">
        <f t="shared" si="95"/>
        <v>24064</v>
      </c>
      <c r="Q343" s="125">
        <v>8402</v>
      </c>
      <c r="S343" s="12">
        <v>1292.1467999999998</v>
      </c>
      <c r="T343" s="12">
        <f t="shared" si="96"/>
        <v>957.74719999999979</v>
      </c>
      <c r="U343" s="12">
        <f t="shared" si="97"/>
        <v>334.39959999999996</v>
      </c>
    </row>
    <row r="344" spans="1:21" x14ac:dyDescent="0.25">
      <c r="A344" s="33" t="s">
        <v>123</v>
      </c>
      <c r="C344" s="3">
        <v>0</v>
      </c>
      <c r="D344" s="3">
        <v>32194</v>
      </c>
      <c r="E344" s="3">
        <v>0</v>
      </c>
      <c r="F344" s="3">
        <v>0</v>
      </c>
      <c r="G344" s="3">
        <v>1398</v>
      </c>
      <c r="H344" s="16">
        <v>25097</v>
      </c>
      <c r="I344" s="16">
        <v>14603</v>
      </c>
      <c r="J344" s="15"/>
      <c r="K344" s="15"/>
      <c r="L344" s="16">
        <v>998.86059999999998</v>
      </c>
      <c r="N344" s="23" t="s">
        <v>123</v>
      </c>
      <c r="O344">
        <v>33600</v>
      </c>
      <c r="P344" s="3">
        <f t="shared" si="95"/>
        <v>25097</v>
      </c>
      <c r="Q344" s="125">
        <v>8503</v>
      </c>
      <c r="S344" s="12">
        <v>1337.28</v>
      </c>
      <c r="T344" s="12">
        <f t="shared" si="96"/>
        <v>998.86059999999998</v>
      </c>
      <c r="U344" s="12">
        <f t="shared" si="97"/>
        <v>338.41939999999994</v>
      </c>
    </row>
    <row r="345" spans="1:21" x14ac:dyDescent="0.25">
      <c r="A345" s="33" t="s">
        <v>131</v>
      </c>
      <c r="C345" s="3">
        <v>0</v>
      </c>
      <c r="D345" s="3">
        <v>23351</v>
      </c>
      <c r="E345" s="3">
        <v>0</v>
      </c>
      <c r="F345" s="3">
        <v>0</v>
      </c>
      <c r="G345" s="3">
        <v>1034</v>
      </c>
      <c r="H345" s="16">
        <v>19815</v>
      </c>
      <c r="I345" s="16">
        <v>13569</v>
      </c>
      <c r="J345" s="15"/>
      <c r="K345" s="15"/>
      <c r="L345" s="16">
        <v>788.63699999999994</v>
      </c>
      <c r="N345" s="23" t="s">
        <v>124</v>
      </c>
      <c r="O345">
        <v>23961</v>
      </c>
      <c r="P345" s="3">
        <f t="shared" si="95"/>
        <v>19815</v>
      </c>
      <c r="Q345" s="125">
        <v>4146</v>
      </c>
      <c r="S345" s="12">
        <v>953.64779999999996</v>
      </c>
      <c r="T345" s="12">
        <f t="shared" si="96"/>
        <v>788.63699999999994</v>
      </c>
      <c r="U345" s="12">
        <f t="shared" si="97"/>
        <v>165.01079999999999</v>
      </c>
    </row>
    <row r="346" spans="1:21" x14ac:dyDescent="0.25">
      <c r="A346" s="33" t="s">
        <v>125</v>
      </c>
      <c r="C346" s="3">
        <v>0</v>
      </c>
      <c r="D346" s="3">
        <v>19235</v>
      </c>
      <c r="E346" s="3">
        <v>0</v>
      </c>
      <c r="F346" s="3">
        <v>0</v>
      </c>
      <c r="G346" s="3">
        <v>-1786</v>
      </c>
      <c r="H346" s="16">
        <v>12910</v>
      </c>
      <c r="I346" s="16">
        <v>15355</v>
      </c>
      <c r="J346" s="15"/>
      <c r="K346" s="15"/>
      <c r="L346" s="16">
        <v>513.81799999999998</v>
      </c>
      <c r="N346" s="23" t="s">
        <v>125</v>
      </c>
      <c r="O346">
        <v>17682</v>
      </c>
      <c r="P346" s="3">
        <f t="shared" si="95"/>
        <v>12910</v>
      </c>
      <c r="Q346" s="125">
        <v>4772</v>
      </c>
      <c r="S346" s="12">
        <v>703.74360000000001</v>
      </c>
      <c r="T346" s="12">
        <f t="shared" si="96"/>
        <v>513.81799999999998</v>
      </c>
      <c r="U346" s="12">
        <f t="shared" si="97"/>
        <v>189.92559999999997</v>
      </c>
    </row>
    <row r="347" spans="1:21" ht="13.8" thickBot="1" x14ac:dyDescent="0.3">
      <c r="A347" s="41" t="s">
        <v>113</v>
      </c>
      <c r="C347" s="42">
        <v>0</v>
      </c>
      <c r="D347" s="42">
        <v>7368</v>
      </c>
      <c r="E347" s="42">
        <v>0</v>
      </c>
      <c r="F347" s="42">
        <v>0</v>
      </c>
      <c r="G347" s="42">
        <v>1372</v>
      </c>
      <c r="H347" s="42">
        <v>8915</v>
      </c>
      <c r="I347" s="42">
        <v>13983</v>
      </c>
      <c r="J347" s="2"/>
      <c r="K347" s="2"/>
      <c r="L347" s="42">
        <v>354.81700000000001</v>
      </c>
      <c r="N347" s="43" t="s">
        <v>113</v>
      </c>
      <c r="O347">
        <v>8980</v>
      </c>
      <c r="P347" s="3">
        <f t="shared" si="95"/>
        <v>8915</v>
      </c>
      <c r="Q347" s="125">
        <v>65</v>
      </c>
      <c r="S347" s="12">
        <v>357.404</v>
      </c>
      <c r="T347" s="12">
        <f t="shared" si="96"/>
        <v>354.81700000000001</v>
      </c>
      <c r="U347" s="12">
        <f t="shared" si="97"/>
        <v>2.5870000000000002</v>
      </c>
    </row>
    <row r="348" spans="1:21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  <c r="P348" s="3"/>
      <c r="S348" s="12"/>
      <c r="T348" s="12"/>
      <c r="U348" s="12"/>
    </row>
    <row r="349" spans="1:21" x14ac:dyDescent="0.25">
      <c r="A349" s="33" t="str">
        <f>'Olieforbrug, TJ'!A349</f>
        <v>Januar</v>
      </c>
      <c r="C349" s="67">
        <v>0</v>
      </c>
      <c r="D349" s="67">
        <v>4422</v>
      </c>
      <c r="E349" s="67">
        <v>0</v>
      </c>
      <c r="F349" s="67">
        <v>0</v>
      </c>
      <c r="G349" s="67">
        <f>I347-I349</f>
        <v>-1411</v>
      </c>
      <c r="H349" s="67">
        <v>2923</v>
      </c>
      <c r="I349" s="67">
        <v>15394</v>
      </c>
      <c r="J349" s="15"/>
      <c r="K349" s="15"/>
      <c r="L349" s="16">
        <v>116.33539999999998</v>
      </c>
      <c r="N349" s="23" t="str">
        <f>'Olieforbrug, TJ'!M349</f>
        <v>January</v>
      </c>
      <c r="O349">
        <v>2985</v>
      </c>
      <c r="P349" s="3">
        <f t="shared" si="95"/>
        <v>2923</v>
      </c>
      <c r="Q349" s="125">
        <v>62</v>
      </c>
      <c r="S349" s="12">
        <v>118.80299999999998</v>
      </c>
      <c r="T349" s="12">
        <f t="shared" si="96"/>
        <v>116.33539999999998</v>
      </c>
      <c r="U349" s="12">
        <f t="shared" si="97"/>
        <v>2.4676</v>
      </c>
    </row>
    <row r="350" spans="1:21" x14ac:dyDescent="0.25">
      <c r="A350" s="33" t="str">
        <f>'Olieforbrug, TJ'!A350</f>
        <v>Februar</v>
      </c>
      <c r="C350" s="67">
        <v>0</v>
      </c>
      <c r="D350" s="67">
        <v>6607</v>
      </c>
      <c r="E350" s="67">
        <v>0</v>
      </c>
      <c r="F350" s="67">
        <v>0</v>
      </c>
      <c r="G350" s="67">
        <f t="shared" ref="G350:G355" si="98">I349-I350</f>
        <v>-2272</v>
      </c>
      <c r="H350" s="67">
        <v>4321</v>
      </c>
      <c r="I350" s="67">
        <v>17666</v>
      </c>
      <c r="J350" s="15"/>
      <c r="K350" s="15"/>
      <c r="L350" s="16">
        <v>171.97579999999999</v>
      </c>
      <c r="N350" s="23" t="str">
        <f>'Olieforbrug, TJ'!M350</f>
        <v>February</v>
      </c>
      <c r="O350">
        <v>4451</v>
      </c>
      <c r="P350" s="3">
        <f t="shared" si="95"/>
        <v>4321</v>
      </c>
      <c r="Q350" s="125">
        <v>130</v>
      </c>
      <c r="S350" s="12">
        <v>177.1498</v>
      </c>
      <c r="T350" s="12">
        <f t="shared" si="96"/>
        <v>171.97579999999999</v>
      </c>
      <c r="U350" s="12">
        <f t="shared" si="97"/>
        <v>5.1740000000000004</v>
      </c>
    </row>
    <row r="351" spans="1:21" x14ac:dyDescent="0.25">
      <c r="A351" s="33" t="str">
        <f>'Olieforbrug, TJ'!A351</f>
        <v>Marts</v>
      </c>
      <c r="C351" s="67">
        <v>0</v>
      </c>
      <c r="D351" s="67">
        <v>4811</v>
      </c>
      <c r="E351" s="67">
        <v>0</v>
      </c>
      <c r="F351" s="67">
        <v>0</v>
      </c>
      <c r="G351" s="67">
        <f t="shared" si="98"/>
        <v>4268</v>
      </c>
      <c r="H351" s="67">
        <v>8946</v>
      </c>
      <c r="I351" s="67">
        <v>13398</v>
      </c>
      <c r="J351" s="15"/>
      <c r="K351" s="15"/>
      <c r="L351" s="16">
        <v>356.05079999999998</v>
      </c>
      <c r="N351" s="23" t="str">
        <f>'Olieforbrug, TJ'!M351</f>
        <v>March</v>
      </c>
      <c r="O351">
        <v>9151</v>
      </c>
      <c r="P351" s="3">
        <f t="shared" si="95"/>
        <v>8946</v>
      </c>
      <c r="Q351" s="125">
        <v>205</v>
      </c>
      <c r="S351" s="12">
        <v>364.20979999999997</v>
      </c>
      <c r="T351" s="12">
        <f t="shared" si="96"/>
        <v>356.05079999999998</v>
      </c>
      <c r="U351" s="12">
        <f t="shared" si="97"/>
        <v>8.1589999999999989</v>
      </c>
    </row>
    <row r="352" spans="1:21" x14ac:dyDescent="0.25">
      <c r="A352" s="33" t="str">
        <f>'Olieforbrug, TJ'!A352</f>
        <v>April</v>
      </c>
      <c r="C352" s="67">
        <v>0</v>
      </c>
      <c r="D352" s="67">
        <v>26304</v>
      </c>
      <c r="E352" s="67">
        <v>0</v>
      </c>
      <c r="F352" s="67">
        <v>0</v>
      </c>
      <c r="G352" s="67">
        <f t="shared" si="98"/>
        <v>-6812</v>
      </c>
      <c r="H352" s="67">
        <v>6944</v>
      </c>
      <c r="I352" s="67">
        <v>20210</v>
      </c>
      <c r="L352" s="16">
        <v>276.37119999999993</v>
      </c>
      <c r="N352" s="23" t="str">
        <f>'Olieforbrug, TJ'!M352</f>
        <v>April</v>
      </c>
      <c r="O352">
        <v>20640</v>
      </c>
      <c r="P352" s="3">
        <f t="shared" si="95"/>
        <v>6944</v>
      </c>
      <c r="Q352" s="125">
        <v>13696</v>
      </c>
      <c r="S352" s="12">
        <v>821.47199999999987</v>
      </c>
      <c r="T352" s="12">
        <f t="shared" si="96"/>
        <v>276.37119999999993</v>
      </c>
      <c r="U352" s="12">
        <f t="shared" si="97"/>
        <v>545.10079999999994</v>
      </c>
    </row>
    <row r="353" spans="1:21" x14ac:dyDescent="0.25">
      <c r="A353" s="33" t="str">
        <f>'Olieforbrug, TJ'!A353</f>
        <v>Maj</v>
      </c>
      <c r="C353" s="67">
        <v>0</v>
      </c>
      <c r="D353" s="67">
        <v>20640</v>
      </c>
      <c r="E353" s="67">
        <v>0</v>
      </c>
      <c r="F353" s="67">
        <v>0</v>
      </c>
      <c r="G353" s="67">
        <f t="shared" si="98"/>
        <v>1980</v>
      </c>
      <c r="H353" s="67">
        <v>18535</v>
      </c>
      <c r="I353" s="67">
        <v>18230</v>
      </c>
      <c r="L353" s="16">
        <v>737.69299999999998</v>
      </c>
      <c r="N353" s="23" t="str">
        <f>'Olieforbrug, TJ'!M353</f>
        <v>May</v>
      </c>
      <c r="O353">
        <v>24418</v>
      </c>
      <c r="P353" s="3">
        <f t="shared" si="95"/>
        <v>18535</v>
      </c>
      <c r="Q353" s="125">
        <v>5883</v>
      </c>
      <c r="S353" s="12">
        <v>971.83639999999991</v>
      </c>
      <c r="T353" s="12">
        <f t="shared" si="96"/>
        <v>737.69299999999998</v>
      </c>
      <c r="U353" s="12">
        <f t="shared" si="97"/>
        <v>234.14339999999999</v>
      </c>
    </row>
    <row r="354" spans="1:21" x14ac:dyDescent="0.25">
      <c r="A354" s="33" t="str">
        <f>'Olieforbrug, TJ'!A354</f>
        <v>Juni</v>
      </c>
      <c r="C354" s="67">
        <v>0</v>
      </c>
      <c r="D354" s="67">
        <v>21828</v>
      </c>
      <c r="E354" s="67">
        <v>0</v>
      </c>
      <c r="F354" s="67">
        <v>0</v>
      </c>
      <c r="G354" s="67">
        <f t="shared" si="98"/>
        <v>3532</v>
      </c>
      <c r="H354" s="67">
        <v>17526</v>
      </c>
      <c r="I354" s="67">
        <v>14698</v>
      </c>
      <c r="L354" s="16">
        <v>697.5347999999999</v>
      </c>
      <c r="N354" s="23" t="str">
        <f>'Olieforbrug, TJ'!M354</f>
        <v>June</v>
      </c>
      <c r="O354">
        <v>30668</v>
      </c>
      <c r="P354" s="3">
        <f t="shared" si="95"/>
        <v>17526</v>
      </c>
      <c r="Q354" s="125">
        <v>13142</v>
      </c>
      <c r="S354" s="12">
        <v>1220.5863999999999</v>
      </c>
      <c r="T354" s="12">
        <f t="shared" si="96"/>
        <v>697.5347999999999</v>
      </c>
      <c r="U354" s="12">
        <f t="shared" si="97"/>
        <v>523.05160000000001</v>
      </c>
    </row>
    <row r="355" spans="1:21" x14ac:dyDescent="0.25">
      <c r="A355" s="33" t="str">
        <f>'Olieforbrug, TJ'!A355</f>
        <v>Juli</v>
      </c>
      <c r="C355" s="67">
        <v>0</v>
      </c>
      <c r="D355" s="67">
        <v>18194</v>
      </c>
      <c r="E355" s="67">
        <v>0</v>
      </c>
      <c r="F355" s="67">
        <v>0</v>
      </c>
      <c r="G355" s="67">
        <f t="shared" si="98"/>
        <v>-933</v>
      </c>
      <c r="H355" s="67">
        <v>16201</v>
      </c>
      <c r="I355" s="67">
        <v>15631</v>
      </c>
      <c r="L355" s="16">
        <v>644.7998</v>
      </c>
      <c r="N355" s="23" t="str">
        <f>'Olieforbrug, TJ'!M355</f>
        <v>July</v>
      </c>
      <c r="O355">
        <v>17805</v>
      </c>
      <c r="P355" s="3">
        <f t="shared" si="95"/>
        <v>16201</v>
      </c>
      <c r="Q355" s="125">
        <v>1604</v>
      </c>
      <c r="S355" s="12">
        <v>708.63900000000001</v>
      </c>
      <c r="T355" s="12">
        <f t="shared" si="96"/>
        <v>644.7998</v>
      </c>
      <c r="U355" s="12">
        <f t="shared" si="97"/>
        <v>63.839199999999998</v>
      </c>
    </row>
    <row r="356" spans="1:21" x14ac:dyDescent="0.25">
      <c r="A356" s="33" t="str">
        <f>'Olieforbrug, TJ'!A356</f>
        <v>August</v>
      </c>
      <c r="C356" s="67">
        <v>0</v>
      </c>
      <c r="D356" s="67">
        <v>23670</v>
      </c>
      <c r="E356" s="67">
        <v>0</v>
      </c>
      <c r="F356" s="67">
        <v>0</v>
      </c>
      <c r="G356" s="67">
        <f>I355-I356</f>
        <v>2348</v>
      </c>
      <c r="H356" s="67">
        <v>26063</v>
      </c>
      <c r="I356" s="67">
        <v>13283</v>
      </c>
      <c r="L356" s="16">
        <v>1037.3073999999999</v>
      </c>
      <c r="N356" s="23" t="str">
        <f>'Olieforbrug, TJ'!M356</f>
        <v>August</v>
      </c>
      <c r="O356">
        <v>34123</v>
      </c>
      <c r="P356" s="3">
        <f t="shared" si="95"/>
        <v>26063</v>
      </c>
      <c r="Q356" s="125">
        <v>8060</v>
      </c>
      <c r="S356" s="12">
        <v>1358.0953999999999</v>
      </c>
      <c r="T356" s="12">
        <f t="shared" si="96"/>
        <v>1037.3073999999999</v>
      </c>
      <c r="U356" s="12">
        <f t="shared" si="97"/>
        <v>320.78800000000001</v>
      </c>
    </row>
    <row r="357" spans="1:21" x14ac:dyDescent="0.25">
      <c r="A357" s="33" t="str">
        <f>'Olieforbrug, TJ'!A357</f>
        <v>September</v>
      </c>
      <c r="C357" s="67">
        <v>0</v>
      </c>
      <c r="D357" s="67">
        <v>29429</v>
      </c>
      <c r="E357" s="67">
        <v>0</v>
      </c>
      <c r="F357" s="67">
        <v>0</v>
      </c>
      <c r="G357" s="67">
        <f>I356-I357</f>
        <v>-1538</v>
      </c>
      <c r="H357" s="67">
        <v>20409</v>
      </c>
      <c r="I357" s="67">
        <v>14821</v>
      </c>
      <c r="L357" s="16">
        <v>812.27819999999997</v>
      </c>
      <c r="N357" s="23" t="str">
        <f>'Olieforbrug, TJ'!M357</f>
        <v>September</v>
      </c>
      <c r="O357">
        <v>28449</v>
      </c>
      <c r="P357" s="3">
        <f t="shared" si="95"/>
        <v>20409</v>
      </c>
      <c r="Q357" s="125">
        <v>8040</v>
      </c>
      <c r="S357" s="12">
        <v>1132.2701999999999</v>
      </c>
      <c r="T357" s="12">
        <f t="shared" si="96"/>
        <v>812.27819999999997</v>
      </c>
      <c r="U357" s="12">
        <f t="shared" si="97"/>
        <v>319.99200000000002</v>
      </c>
    </row>
    <row r="358" spans="1:21" x14ac:dyDescent="0.25">
      <c r="A358" s="33" t="str">
        <f>'Olieforbrug, TJ'!A358</f>
        <v>Oktober</v>
      </c>
      <c r="C358" s="67">
        <v>0</v>
      </c>
      <c r="D358" s="67">
        <v>25080</v>
      </c>
      <c r="E358" s="67">
        <v>0</v>
      </c>
      <c r="F358" s="67">
        <v>0</v>
      </c>
      <c r="G358" s="67">
        <f>I357-I358</f>
        <v>-1453</v>
      </c>
      <c r="H358" s="67">
        <v>12407</v>
      </c>
      <c r="I358" s="67">
        <v>16274</v>
      </c>
      <c r="L358" s="16">
        <v>493.79859999999996</v>
      </c>
      <c r="N358" s="23" t="str">
        <f>'Olieforbrug, TJ'!M358</f>
        <v>October</v>
      </c>
      <c r="O358">
        <v>23900</v>
      </c>
      <c r="P358" s="3">
        <f t="shared" si="95"/>
        <v>12407</v>
      </c>
      <c r="Q358" s="125">
        <v>11493</v>
      </c>
      <c r="S358" s="12">
        <v>951.21999999999991</v>
      </c>
      <c r="T358" s="12">
        <f t="shared" si="96"/>
        <v>493.79859999999996</v>
      </c>
      <c r="U358" s="12">
        <f t="shared" si="97"/>
        <v>457.42139999999995</v>
      </c>
    </row>
    <row r="359" spans="1:21" x14ac:dyDescent="0.25">
      <c r="A359" s="33" t="str">
        <f>'Olieforbrug, TJ'!A359</f>
        <v>November</v>
      </c>
      <c r="C359" s="67">
        <v>0</v>
      </c>
      <c r="D359" s="67">
        <v>16269</v>
      </c>
      <c r="E359" s="67">
        <v>0</v>
      </c>
      <c r="F359" s="67">
        <v>0</v>
      </c>
      <c r="G359" s="67">
        <f>I358-I359</f>
        <v>708</v>
      </c>
      <c r="H359" s="67">
        <v>14896</v>
      </c>
      <c r="I359" s="67">
        <v>15566</v>
      </c>
      <c r="L359" s="16">
        <v>592.86079999999993</v>
      </c>
      <c r="N359" s="23" t="str">
        <f>'Olieforbrug, TJ'!M359</f>
        <v>November</v>
      </c>
      <c r="O359">
        <v>15443</v>
      </c>
      <c r="P359" s="3">
        <f t="shared" si="95"/>
        <v>14896</v>
      </c>
      <c r="Q359" s="125">
        <v>547</v>
      </c>
      <c r="S359" s="12">
        <v>614.63139999999987</v>
      </c>
      <c r="T359" s="12">
        <f t="shared" si="96"/>
        <v>592.86079999999993</v>
      </c>
      <c r="U359" s="12">
        <f t="shared" si="97"/>
        <v>21.770599999999998</v>
      </c>
    </row>
    <row r="360" spans="1:21" ht="13.8" thickBot="1" x14ac:dyDescent="0.3">
      <c r="A360" s="41" t="str">
        <f>'Olieforbrug, TJ'!A360</f>
        <v>December</v>
      </c>
      <c r="C360" s="42">
        <v>0</v>
      </c>
      <c r="D360" s="42">
        <v>2802</v>
      </c>
      <c r="E360" s="42">
        <v>0</v>
      </c>
      <c r="F360" s="42">
        <v>0</v>
      </c>
      <c r="G360" s="42">
        <f>I359-I360</f>
        <v>4186</v>
      </c>
      <c r="H360" s="42">
        <v>6947</v>
      </c>
      <c r="I360" s="42">
        <v>11380</v>
      </c>
      <c r="J360" s="2"/>
      <c r="K360" s="2"/>
      <c r="L360" s="42">
        <v>276.49059999999997</v>
      </c>
      <c r="N360" s="43" t="str">
        <f>'Olieforbrug, TJ'!M360</f>
        <v>December</v>
      </c>
      <c r="O360">
        <v>8815</v>
      </c>
      <c r="P360" s="3">
        <f t="shared" si="95"/>
        <v>6947</v>
      </c>
      <c r="Q360" s="125">
        <v>1868</v>
      </c>
      <c r="S360" s="12">
        <v>350.83699999999999</v>
      </c>
      <c r="T360" s="12">
        <f t="shared" si="96"/>
        <v>276.49059999999997</v>
      </c>
      <c r="U360" s="12">
        <f t="shared" si="97"/>
        <v>74.346399999999988</v>
      </c>
    </row>
    <row r="361" spans="1:21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  <c r="P361" s="3"/>
      <c r="S361" s="12"/>
      <c r="T361" s="12"/>
      <c r="U361" s="12"/>
    </row>
    <row r="362" spans="1:21" x14ac:dyDescent="0.25">
      <c r="A362" s="33" t="str">
        <f>'Olieforbrug, TJ'!A362</f>
        <v>Januar</v>
      </c>
      <c r="C362" s="67">
        <v>0</v>
      </c>
      <c r="D362" s="67">
        <v>8382</v>
      </c>
      <c r="E362" s="67">
        <v>0</v>
      </c>
      <c r="F362" s="67">
        <v>0</v>
      </c>
      <c r="G362" s="67">
        <v>-5748</v>
      </c>
      <c r="H362" s="67">
        <v>2502</v>
      </c>
      <c r="I362" s="67">
        <v>17128</v>
      </c>
      <c r="J362" s="15"/>
      <c r="K362" s="15"/>
      <c r="L362" s="16">
        <v>99.579599999999985</v>
      </c>
      <c r="N362" s="23" t="str">
        <f>'Olieforbrug, TJ'!M362</f>
        <v>January</v>
      </c>
      <c r="O362">
        <v>2650</v>
      </c>
      <c r="P362" s="3">
        <f t="shared" si="95"/>
        <v>2502</v>
      </c>
      <c r="Q362" s="125">
        <v>148</v>
      </c>
      <c r="S362" s="12">
        <v>105.46999999999998</v>
      </c>
      <c r="T362" s="12">
        <f t="shared" si="96"/>
        <v>99.579599999999985</v>
      </c>
      <c r="U362" s="12">
        <f t="shared" si="97"/>
        <v>5.8903999999999996</v>
      </c>
    </row>
    <row r="363" spans="1:21" x14ac:dyDescent="0.25">
      <c r="A363" s="33" t="str">
        <f>'Olieforbrug, TJ'!A363</f>
        <v>Februar</v>
      </c>
      <c r="C363" s="67">
        <v>0</v>
      </c>
      <c r="D363" s="67">
        <v>1199</v>
      </c>
      <c r="E363" s="67">
        <v>0</v>
      </c>
      <c r="F363" s="67">
        <v>0</v>
      </c>
      <c r="G363" s="67">
        <v>3395</v>
      </c>
      <c r="H363" s="67">
        <v>4583</v>
      </c>
      <c r="I363" s="67">
        <v>13733</v>
      </c>
      <c r="J363" s="15"/>
      <c r="K363" s="15"/>
      <c r="L363" s="16">
        <v>182.40339999999998</v>
      </c>
      <c r="N363" s="23" t="str">
        <f>'Olieforbrug, TJ'!M363</f>
        <v>February</v>
      </c>
      <c r="O363">
        <v>4704</v>
      </c>
      <c r="P363" s="3">
        <f t="shared" si="95"/>
        <v>4583</v>
      </c>
      <c r="Q363" s="125">
        <v>121</v>
      </c>
      <c r="S363" s="12">
        <v>187.21919999999997</v>
      </c>
      <c r="T363" s="12">
        <f t="shared" si="96"/>
        <v>182.40339999999998</v>
      </c>
      <c r="U363" s="12">
        <f t="shared" si="97"/>
        <v>4.8157999999999994</v>
      </c>
    </row>
    <row r="364" spans="1:21" x14ac:dyDescent="0.25">
      <c r="A364" s="33" t="str">
        <f>'Olieforbrug, TJ'!A364</f>
        <v>Marts</v>
      </c>
      <c r="C364" s="67">
        <v>0</v>
      </c>
      <c r="D364" s="67">
        <v>6179</v>
      </c>
      <c r="E364" s="67">
        <v>0</v>
      </c>
      <c r="F364" s="67">
        <v>0</v>
      </c>
      <c r="G364" s="67">
        <v>2274</v>
      </c>
      <c r="H364" s="67">
        <v>7974</v>
      </c>
      <c r="I364" s="67">
        <v>11459</v>
      </c>
      <c r="J364" s="15"/>
      <c r="K364" s="15"/>
      <c r="L364" s="16">
        <v>317.36519999999996</v>
      </c>
      <c r="N364" s="23" t="str">
        <f>'Olieforbrug, TJ'!M364</f>
        <v>March</v>
      </c>
      <c r="O364">
        <v>8588</v>
      </c>
      <c r="P364" s="3">
        <f t="shared" si="95"/>
        <v>7974</v>
      </c>
      <c r="Q364" s="125">
        <v>614</v>
      </c>
      <c r="S364" s="12">
        <v>341.80239999999998</v>
      </c>
      <c r="T364" s="12">
        <f t="shared" si="96"/>
        <v>317.36519999999996</v>
      </c>
      <c r="U364" s="12">
        <f t="shared" si="97"/>
        <v>24.437199999999997</v>
      </c>
    </row>
    <row r="365" spans="1:21" x14ac:dyDescent="0.25">
      <c r="A365" s="33" t="str">
        <f>'Olieforbrug, TJ'!A365</f>
        <v>April</v>
      </c>
      <c r="C365" s="67">
        <v>0</v>
      </c>
      <c r="D365" s="67">
        <v>23041</v>
      </c>
      <c r="E365" s="67">
        <v>0</v>
      </c>
      <c r="F365" s="67">
        <v>0</v>
      </c>
      <c r="G365" s="67">
        <v>-11195</v>
      </c>
      <c r="H365" s="67">
        <v>4898</v>
      </c>
      <c r="I365" s="67">
        <v>22654</v>
      </c>
      <c r="J365" s="15"/>
      <c r="K365" s="15"/>
      <c r="L365" s="16">
        <v>194.94040000000001</v>
      </c>
      <c r="N365" s="23" t="str">
        <f>'Olieforbrug, TJ'!M365</f>
        <v>April</v>
      </c>
      <c r="O365">
        <v>16535</v>
      </c>
      <c r="P365" s="3">
        <f t="shared" si="95"/>
        <v>4898</v>
      </c>
      <c r="Q365" s="125">
        <v>11637</v>
      </c>
      <c r="S365" s="12">
        <v>658.09299999999996</v>
      </c>
      <c r="T365" s="12">
        <f t="shared" si="96"/>
        <v>194.94040000000001</v>
      </c>
      <c r="U365" s="12">
        <f t="shared" si="97"/>
        <v>463.15259999999995</v>
      </c>
    </row>
    <row r="366" spans="1:21" x14ac:dyDescent="0.25">
      <c r="A366" s="33" t="str">
        <f>'Olieforbrug, TJ'!A366</f>
        <v>Maj</v>
      </c>
      <c r="C366" s="67">
        <v>0</v>
      </c>
      <c r="D366" s="67">
        <v>16152</v>
      </c>
      <c r="E366" s="67">
        <v>0</v>
      </c>
      <c r="F366" s="67">
        <v>0</v>
      </c>
      <c r="G366" s="67">
        <v>8739</v>
      </c>
      <c r="H366" s="67">
        <v>21246</v>
      </c>
      <c r="I366" s="67">
        <v>13915</v>
      </c>
      <c r="J366" s="15"/>
      <c r="K366" s="15"/>
      <c r="L366" s="16">
        <v>845.59079999999994</v>
      </c>
      <c r="N366" s="23" t="str">
        <f>'Olieforbrug, TJ'!M366</f>
        <v>May</v>
      </c>
      <c r="O366">
        <v>25649</v>
      </c>
      <c r="P366" s="3">
        <f t="shared" si="95"/>
        <v>21246</v>
      </c>
      <c r="Q366" s="125">
        <v>4403</v>
      </c>
      <c r="S366" s="12">
        <v>1020.8302</v>
      </c>
      <c r="T366" s="12">
        <f t="shared" si="96"/>
        <v>845.59079999999994</v>
      </c>
      <c r="U366" s="12">
        <f t="shared" si="97"/>
        <v>175.23939999999999</v>
      </c>
    </row>
    <row r="367" spans="1:21" x14ac:dyDescent="0.25">
      <c r="A367" s="33" t="str">
        <f>'Olieforbrug, TJ'!A367</f>
        <v>Juni</v>
      </c>
      <c r="C367" s="67">
        <v>0</v>
      </c>
      <c r="D367" s="67">
        <v>21573</v>
      </c>
      <c r="E367" s="67">
        <v>0</v>
      </c>
      <c r="F367" s="67">
        <v>0</v>
      </c>
      <c r="G367" s="67">
        <v>3603</v>
      </c>
      <c r="H367" s="67">
        <v>21220</v>
      </c>
      <c r="I367" s="67">
        <v>10312</v>
      </c>
      <c r="J367" s="15"/>
      <c r="K367" s="15"/>
      <c r="L367" s="16">
        <v>844.55599999999981</v>
      </c>
      <c r="N367" s="23" t="str">
        <f>'Olieforbrug, TJ'!M367</f>
        <v>June</v>
      </c>
      <c r="O367">
        <v>30152</v>
      </c>
      <c r="P367" s="3">
        <f t="shared" si="95"/>
        <v>21220</v>
      </c>
      <c r="Q367" s="125">
        <v>8932</v>
      </c>
      <c r="S367" s="12">
        <v>1200.0495999999998</v>
      </c>
      <c r="T367" s="12">
        <f t="shared" si="96"/>
        <v>844.55599999999981</v>
      </c>
      <c r="U367" s="12">
        <f t="shared" si="97"/>
        <v>355.49359999999996</v>
      </c>
    </row>
    <row r="368" spans="1:21" x14ac:dyDescent="0.25">
      <c r="A368" s="33" t="str">
        <f>'Olieforbrug, TJ'!A368</f>
        <v>Juli</v>
      </c>
      <c r="C368" s="67">
        <v>0</v>
      </c>
      <c r="D368" s="67">
        <v>21527</v>
      </c>
      <c r="E368" s="67">
        <v>0</v>
      </c>
      <c r="F368" s="67">
        <v>0</v>
      </c>
      <c r="G368" s="67">
        <v>-7854</v>
      </c>
      <c r="H368" s="67">
        <v>9904</v>
      </c>
      <c r="I368" s="67">
        <v>18166</v>
      </c>
      <c r="J368" s="15"/>
      <c r="K368" s="15"/>
      <c r="L368" s="16">
        <v>394.17920000000004</v>
      </c>
      <c r="N368" s="23" t="str">
        <f>'Olieforbrug, TJ'!M368</f>
        <v>July</v>
      </c>
      <c r="O368">
        <v>14165</v>
      </c>
      <c r="P368" s="3">
        <f t="shared" si="95"/>
        <v>9904</v>
      </c>
      <c r="Q368" s="125">
        <v>4261</v>
      </c>
      <c r="S368" s="12">
        <v>563.76700000000005</v>
      </c>
      <c r="T368" s="12">
        <f t="shared" si="96"/>
        <v>394.17920000000004</v>
      </c>
      <c r="U368" s="12">
        <f t="shared" si="97"/>
        <v>169.58779999999999</v>
      </c>
    </row>
    <row r="369" spans="1:21" x14ac:dyDescent="0.25">
      <c r="A369" s="33" t="str">
        <f>'Olieforbrug, TJ'!A369</f>
        <v>August</v>
      </c>
      <c r="C369" s="67">
        <v>0</v>
      </c>
      <c r="D369" s="67">
        <v>25062</v>
      </c>
      <c r="E369" s="67">
        <v>0</v>
      </c>
      <c r="F369" s="67">
        <v>0</v>
      </c>
      <c r="G369" s="67">
        <v>742</v>
      </c>
      <c r="H369" s="67">
        <v>18225</v>
      </c>
      <c r="I369" s="67">
        <v>17424</v>
      </c>
      <c r="J369" s="15"/>
      <c r="K369" s="15"/>
      <c r="L369" s="16">
        <v>725.3549999999999</v>
      </c>
      <c r="N369" s="23" t="str">
        <f>'Olieforbrug, TJ'!M369</f>
        <v>August</v>
      </c>
      <c r="O369">
        <v>26816</v>
      </c>
      <c r="P369" s="3">
        <f t="shared" si="95"/>
        <v>18225</v>
      </c>
      <c r="Q369" s="125">
        <v>8591</v>
      </c>
      <c r="S369" s="12">
        <v>1067.2767999999999</v>
      </c>
      <c r="T369" s="12">
        <f t="shared" si="96"/>
        <v>725.3549999999999</v>
      </c>
      <c r="U369" s="12">
        <f t="shared" si="97"/>
        <v>341.92179999999996</v>
      </c>
    </row>
    <row r="370" spans="1:21" x14ac:dyDescent="0.25">
      <c r="A370" s="33" t="str">
        <f>'Olieforbrug, TJ'!A370</f>
        <v>September</v>
      </c>
      <c r="C370" s="67">
        <v>0</v>
      </c>
      <c r="D370" s="67">
        <v>24459</v>
      </c>
      <c r="E370" s="67">
        <v>0</v>
      </c>
      <c r="F370" s="67">
        <v>0</v>
      </c>
      <c r="G370" s="67">
        <v>5244</v>
      </c>
      <c r="H370" s="67">
        <v>22365</v>
      </c>
      <c r="I370" s="67">
        <v>12180</v>
      </c>
      <c r="J370" s="15"/>
      <c r="K370" s="15"/>
      <c r="L370" s="16">
        <v>890.12699999999995</v>
      </c>
      <c r="N370" s="23" t="str">
        <f>'Olieforbrug, TJ'!M370</f>
        <v>September</v>
      </c>
      <c r="O370">
        <v>30471</v>
      </c>
      <c r="P370" s="3">
        <f t="shared" si="95"/>
        <v>22365</v>
      </c>
      <c r="Q370" s="125">
        <v>8106</v>
      </c>
      <c r="S370" s="12">
        <v>1212.7457999999999</v>
      </c>
      <c r="T370" s="12">
        <f t="shared" si="96"/>
        <v>890.12699999999995</v>
      </c>
      <c r="U370" s="12">
        <f t="shared" si="97"/>
        <v>322.61879999999996</v>
      </c>
    </row>
    <row r="371" spans="1:21" x14ac:dyDescent="0.25">
      <c r="A371" s="33" t="str">
        <f>'Olieforbrug, TJ'!A371</f>
        <v>Oktober</v>
      </c>
      <c r="C371" s="67">
        <v>0</v>
      </c>
      <c r="D371" s="67">
        <v>27392</v>
      </c>
      <c r="E371" s="67">
        <v>0</v>
      </c>
      <c r="F371" s="67">
        <v>0</v>
      </c>
      <c r="G371" s="67">
        <v>-4912</v>
      </c>
      <c r="H371" s="67">
        <v>18460</v>
      </c>
      <c r="I371" s="67">
        <v>17092</v>
      </c>
      <c r="J371" s="15"/>
      <c r="K371" s="15"/>
      <c r="L371" s="16">
        <v>734.70800000000008</v>
      </c>
      <c r="N371" s="23" t="str">
        <f>'Olieforbrug, TJ'!M371</f>
        <v>October</v>
      </c>
      <c r="O371">
        <v>23002</v>
      </c>
      <c r="P371" s="3">
        <f t="shared" si="95"/>
        <v>18460</v>
      </c>
      <c r="Q371" s="125">
        <v>4542</v>
      </c>
      <c r="S371" s="12">
        <v>915.4796</v>
      </c>
      <c r="T371" s="12">
        <f t="shared" si="96"/>
        <v>734.70800000000008</v>
      </c>
      <c r="U371" s="12">
        <f t="shared" si="97"/>
        <v>180.77159999999998</v>
      </c>
    </row>
    <row r="372" spans="1:21" x14ac:dyDescent="0.25">
      <c r="A372" s="33" t="str">
        <f>'Olieforbrug, TJ'!A372</f>
        <v>November</v>
      </c>
      <c r="C372" s="67">
        <v>0</v>
      </c>
      <c r="D372" s="67">
        <v>21470</v>
      </c>
      <c r="E372" s="67">
        <v>0</v>
      </c>
      <c r="F372" s="67">
        <v>0</v>
      </c>
      <c r="G372" s="67">
        <v>-2672</v>
      </c>
      <c r="H372" s="67">
        <v>11614</v>
      </c>
      <c r="I372" s="67">
        <v>19764</v>
      </c>
      <c r="J372" s="15"/>
      <c r="K372" s="15"/>
      <c r="L372" s="16">
        <v>462.23719999999992</v>
      </c>
      <c r="N372" s="23" t="str">
        <f>'Olieforbrug, TJ'!M372</f>
        <v>November</v>
      </c>
      <c r="O372">
        <v>19286</v>
      </c>
      <c r="P372" s="3">
        <f t="shared" si="95"/>
        <v>11614</v>
      </c>
      <c r="Q372" s="125">
        <v>7672</v>
      </c>
      <c r="S372" s="12">
        <v>767.58279999999991</v>
      </c>
      <c r="T372" s="12">
        <f t="shared" si="96"/>
        <v>462.23719999999992</v>
      </c>
      <c r="U372" s="12">
        <f t="shared" si="97"/>
        <v>305.34559999999999</v>
      </c>
    </row>
    <row r="373" spans="1:21" ht="13.8" thickBot="1" x14ac:dyDescent="0.3">
      <c r="A373" s="41" t="str">
        <f>'Olieforbrug, TJ'!A373</f>
        <v>December</v>
      </c>
      <c r="C373" s="42">
        <v>0</v>
      </c>
      <c r="D373" s="42">
        <v>3969</v>
      </c>
      <c r="E373" s="42">
        <v>0</v>
      </c>
      <c r="F373" s="42">
        <v>0</v>
      </c>
      <c r="G373" s="42">
        <v>8089</v>
      </c>
      <c r="H373" s="42">
        <v>11765</v>
      </c>
      <c r="I373" s="42">
        <v>11675</v>
      </c>
      <c r="J373" s="2"/>
      <c r="K373" s="2"/>
      <c r="L373" s="42">
        <v>468.24699999999996</v>
      </c>
      <c r="N373" s="43" t="str">
        <f>'Olieforbrug, TJ'!M373</f>
        <v>December</v>
      </c>
      <c r="O373">
        <v>11978</v>
      </c>
      <c r="P373" s="3">
        <f t="shared" si="95"/>
        <v>11765</v>
      </c>
      <c r="Q373" s="125">
        <v>213</v>
      </c>
      <c r="S373" s="12">
        <v>476.72439999999995</v>
      </c>
      <c r="T373" s="12">
        <f t="shared" si="96"/>
        <v>468.24699999999996</v>
      </c>
      <c r="U373" s="12">
        <f t="shared" si="97"/>
        <v>8.4773999999999994</v>
      </c>
    </row>
    <row r="374" spans="1:21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6"/>
      <c r="M374" s="3"/>
      <c r="N374" s="37">
        <v>2017</v>
      </c>
    </row>
    <row r="375" spans="1:21" x14ac:dyDescent="0.25">
      <c r="A375" s="23" t="str">
        <f>'Olieforbrug, TJ'!A375</f>
        <v>Januar</v>
      </c>
      <c r="C375" s="16">
        <v>0</v>
      </c>
      <c r="D375" s="16">
        <v>8285</v>
      </c>
      <c r="E375" s="16">
        <v>0</v>
      </c>
      <c r="F375" s="16">
        <v>0</v>
      </c>
      <c r="G375" s="16">
        <f>I373-I375</f>
        <v>-5169</v>
      </c>
      <c r="H375" s="16">
        <v>3091</v>
      </c>
      <c r="I375" s="16">
        <v>16844</v>
      </c>
      <c r="J375" s="15"/>
      <c r="K375" s="15"/>
      <c r="L375" s="16">
        <f t="shared" ref="L375:L386" si="99">H375*39.8/1000</f>
        <v>123.02179999999998</v>
      </c>
      <c r="N375" s="23" t="str">
        <f>'Olieforbrug, TJ'!M375</f>
        <v>January</v>
      </c>
    </row>
    <row r="376" spans="1:21" x14ac:dyDescent="0.25">
      <c r="A376" s="23" t="str">
        <f>'Olieforbrug, TJ'!A376</f>
        <v>Februar</v>
      </c>
      <c r="C376" s="16">
        <v>0</v>
      </c>
      <c r="D376" s="16">
        <v>8411</v>
      </c>
      <c r="E376" s="16">
        <v>0</v>
      </c>
      <c r="F376" s="16">
        <v>0</v>
      </c>
      <c r="G376" s="16">
        <f t="shared" ref="G376:G381" si="100">I375-I376</f>
        <v>-4127</v>
      </c>
      <c r="H376" s="16">
        <v>655</v>
      </c>
      <c r="I376" s="16">
        <v>20971</v>
      </c>
      <c r="J376" s="15"/>
      <c r="K376" s="15"/>
      <c r="L376" s="16">
        <f t="shared" si="99"/>
        <v>26.068999999999996</v>
      </c>
      <c r="N376" s="23" t="str">
        <f>'Olieforbrug, TJ'!M376</f>
        <v>February</v>
      </c>
    </row>
    <row r="377" spans="1:21" x14ac:dyDescent="0.25">
      <c r="A377" s="23" t="str">
        <f>'Olieforbrug, TJ'!A377</f>
        <v>Marts</v>
      </c>
      <c r="C377" s="16">
        <v>0</v>
      </c>
      <c r="D377" s="16">
        <v>6765</v>
      </c>
      <c r="E377" s="16">
        <v>0</v>
      </c>
      <c r="F377" s="16">
        <v>0</v>
      </c>
      <c r="G377" s="16">
        <f t="shared" si="100"/>
        <v>4557</v>
      </c>
      <c r="H377" s="16">
        <v>11330</v>
      </c>
      <c r="I377" s="16">
        <v>16414</v>
      </c>
      <c r="J377" s="15"/>
      <c r="K377" s="15"/>
      <c r="L377" s="16">
        <f t="shared" si="99"/>
        <v>450.93399999999997</v>
      </c>
      <c r="N377" s="23" t="str">
        <f>'Olieforbrug, TJ'!M377</f>
        <v>March</v>
      </c>
    </row>
    <row r="378" spans="1:21" x14ac:dyDescent="0.25">
      <c r="A378" s="23" t="str">
        <f>'Olieforbrug, TJ'!A378</f>
        <v>April</v>
      </c>
      <c r="C378" s="16">
        <v>0</v>
      </c>
      <c r="D378" s="16">
        <v>18389</v>
      </c>
      <c r="E378" s="16">
        <v>0</v>
      </c>
      <c r="F378" s="16">
        <v>0</v>
      </c>
      <c r="G378" s="16">
        <f t="shared" si="100"/>
        <v>-7903</v>
      </c>
      <c r="H378" s="16">
        <v>6516</v>
      </c>
      <c r="I378" s="16">
        <v>24317</v>
      </c>
      <c r="J378" s="15"/>
      <c r="K378" s="15"/>
      <c r="L378" s="16">
        <f t="shared" si="99"/>
        <v>259.33679999999998</v>
      </c>
      <c r="N378" s="23" t="str">
        <f>'Olieforbrug, TJ'!M378</f>
        <v>April</v>
      </c>
    </row>
    <row r="379" spans="1:21" x14ac:dyDescent="0.25">
      <c r="A379" s="23" t="str">
        <f>'Olieforbrug, TJ'!A379</f>
        <v>Maj</v>
      </c>
      <c r="C379" s="16">
        <v>0</v>
      </c>
      <c r="D379" s="16">
        <v>19223</v>
      </c>
      <c r="E379" s="16">
        <v>0</v>
      </c>
      <c r="F379" s="16">
        <v>0</v>
      </c>
      <c r="G379" s="16">
        <f t="shared" si="100"/>
        <v>6279</v>
      </c>
      <c r="H379" s="16">
        <v>17958</v>
      </c>
      <c r="I379" s="16">
        <v>18038</v>
      </c>
      <c r="J379" s="15"/>
      <c r="K379" s="15"/>
      <c r="L379" s="16">
        <f t="shared" si="99"/>
        <v>714.72839999999985</v>
      </c>
      <c r="N379" s="23" t="str">
        <f>'Olieforbrug, TJ'!M379</f>
        <v>May</v>
      </c>
    </row>
    <row r="380" spans="1:21" x14ac:dyDescent="0.25">
      <c r="A380" s="23" t="str">
        <f>'Olieforbrug, TJ'!A380</f>
        <v>Juni</v>
      </c>
      <c r="C380" s="16">
        <v>0</v>
      </c>
      <c r="D380" s="16">
        <v>23780</v>
      </c>
      <c r="E380" s="16">
        <v>0</v>
      </c>
      <c r="F380" s="16">
        <v>0</v>
      </c>
      <c r="G380" s="16">
        <f t="shared" si="100"/>
        <v>2572</v>
      </c>
      <c r="H380" s="16">
        <v>22428</v>
      </c>
      <c r="I380" s="16">
        <v>15466</v>
      </c>
      <c r="J380" s="15"/>
      <c r="K380" s="15"/>
      <c r="L380" s="16">
        <f t="shared" si="99"/>
        <v>892.63439999999991</v>
      </c>
      <c r="N380" s="23" t="str">
        <f>'Olieforbrug, TJ'!M380</f>
        <v>June</v>
      </c>
    </row>
    <row r="381" spans="1:21" x14ac:dyDescent="0.25">
      <c r="A381" s="23" t="str">
        <f>'Olieforbrug, TJ'!A381</f>
        <v>Juli</v>
      </c>
      <c r="C381" s="16">
        <v>0</v>
      </c>
      <c r="D381" s="16">
        <v>13738</v>
      </c>
      <c r="E381" s="16">
        <v>0</v>
      </c>
      <c r="F381" s="16">
        <v>0</v>
      </c>
      <c r="G381" s="16">
        <f t="shared" si="100"/>
        <v>64</v>
      </c>
      <c r="H381" s="16">
        <v>13653</v>
      </c>
      <c r="I381" s="16">
        <v>15402</v>
      </c>
      <c r="J381" s="15"/>
      <c r="K381" s="15"/>
      <c r="L381" s="16">
        <f t="shared" si="99"/>
        <v>543.38939999999991</v>
      </c>
      <c r="N381" s="23" t="str">
        <f>'Olieforbrug, TJ'!M381</f>
        <v>July</v>
      </c>
    </row>
    <row r="382" spans="1:21" x14ac:dyDescent="0.25">
      <c r="A382" s="23" t="str">
        <f>'Olieforbrug, TJ'!A382</f>
        <v>August</v>
      </c>
      <c r="C382" s="16">
        <v>0</v>
      </c>
      <c r="D382" s="16">
        <v>23481</v>
      </c>
      <c r="E382" s="16">
        <v>0</v>
      </c>
      <c r="F382" s="16">
        <v>0</v>
      </c>
      <c r="G382" s="16">
        <f>I381-I382</f>
        <v>-1202</v>
      </c>
      <c r="H382" s="16">
        <v>14963</v>
      </c>
      <c r="I382" s="16">
        <v>16604</v>
      </c>
      <c r="J382" s="15"/>
      <c r="K382" s="15"/>
      <c r="L382" s="16">
        <f t="shared" si="99"/>
        <v>595.52739999999994</v>
      </c>
      <c r="N382" s="23" t="str">
        <f>'Olieforbrug, TJ'!M382</f>
        <v>August</v>
      </c>
    </row>
    <row r="383" spans="1:21" x14ac:dyDescent="0.25">
      <c r="A383" s="23" t="str">
        <f>'Olieforbrug, TJ'!A383</f>
        <v>September</v>
      </c>
      <c r="C383" s="16">
        <v>0</v>
      </c>
      <c r="D383" s="16">
        <v>23596</v>
      </c>
      <c r="E383" s="16">
        <v>0</v>
      </c>
      <c r="F383" s="16">
        <v>0</v>
      </c>
      <c r="G383" s="16">
        <f>I382-I383</f>
        <v>4721</v>
      </c>
      <c r="H383" s="16">
        <v>24338</v>
      </c>
      <c r="I383" s="16">
        <v>11883</v>
      </c>
      <c r="J383" s="15"/>
      <c r="K383" s="15"/>
      <c r="L383" s="16">
        <f t="shared" si="99"/>
        <v>968.65239999999994</v>
      </c>
      <c r="N383" s="23" t="str">
        <f>'Olieforbrug, TJ'!M383</f>
        <v>September</v>
      </c>
    </row>
    <row r="384" spans="1:21" x14ac:dyDescent="0.25">
      <c r="A384" s="23" t="str">
        <f>'Olieforbrug, TJ'!A384</f>
        <v>Oktober</v>
      </c>
      <c r="C384" s="16">
        <v>0</v>
      </c>
      <c r="D384" s="16">
        <v>23616</v>
      </c>
      <c r="E384" s="16">
        <v>0</v>
      </c>
      <c r="F384" s="16">
        <v>0</v>
      </c>
      <c r="G384" s="16">
        <f>I383-I384</f>
        <v>-737</v>
      </c>
      <c r="H384" s="16">
        <v>12074</v>
      </c>
      <c r="I384" s="16">
        <v>12620</v>
      </c>
      <c r="J384" s="15"/>
      <c r="K384" s="15"/>
      <c r="L384" s="16">
        <f t="shared" si="99"/>
        <v>480.54519999999997</v>
      </c>
      <c r="N384" s="23" t="str">
        <f>'Olieforbrug, TJ'!M384</f>
        <v>October</v>
      </c>
    </row>
    <row r="385" spans="1:14" ht="14.1" customHeight="1" x14ac:dyDescent="0.25">
      <c r="A385" s="23" t="str">
        <f>'Olieforbrug, TJ'!A385</f>
        <v>November</v>
      </c>
      <c r="C385" s="16">
        <v>0</v>
      </c>
      <c r="D385" s="16">
        <v>17298</v>
      </c>
      <c r="E385" s="16">
        <v>0</v>
      </c>
      <c r="F385" s="16">
        <v>0</v>
      </c>
      <c r="G385" s="16">
        <f>I384-I385</f>
        <v>3830</v>
      </c>
      <c r="H385" s="16">
        <v>17602</v>
      </c>
      <c r="I385" s="16">
        <v>8790</v>
      </c>
      <c r="J385" s="15"/>
      <c r="K385" s="15"/>
      <c r="L385" s="16">
        <f t="shared" si="99"/>
        <v>700.55959999999993</v>
      </c>
      <c r="N385" s="23" t="str">
        <f>'Olieforbrug, TJ'!M385</f>
        <v>November</v>
      </c>
    </row>
    <row r="386" spans="1:14" ht="13.8" thickBot="1" x14ac:dyDescent="0.3">
      <c r="A386" s="41" t="str">
        <f>'Olieforbrug, TJ'!A386</f>
        <v>December</v>
      </c>
      <c r="C386" s="42">
        <v>0</v>
      </c>
      <c r="D386" s="42">
        <v>11235</v>
      </c>
      <c r="E386" s="42">
        <v>0</v>
      </c>
      <c r="F386" s="42">
        <v>0</v>
      </c>
      <c r="G386" s="42">
        <f>I385-I386</f>
        <v>-1727</v>
      </c>
      <c r="H386" s="42">
        <v>5969</v>
      </c>
      <c r="I386" s="42">
        <v>10517</v>
      </c>
      <c r="J386" s="2"/>
      <c r="K386" s="2"/>
      <c r="L386" s="42">
        <f t="shared" si="99"/>
        <v>237.56619999999998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6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0</v>
      </c>
      <c r="D388" s="16">
        <v>5415</v>
      </c>
      <c r="E388" s="16">
        <v>0</v>
      </c>
      <c r="F388" s="16">
        <v>0</v>
      </c>
      <c r="G388" s="16">
        <f>I386-I388</f>
        <v>-2070</v>
      </c>
      <c r="H388" s="16">
        <v>3271</v>
      </c>
      <c r="I388" s="16">
        <v>12587</v>
      </c>
      <c r="J388" s="15"/>
      <c r="K388" s="15"/>
      <c r="L388" s="16">
        <f t="shared" ref="L388:L399" si="101">H388*39.8/1000</f>
        <v>130.1858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0</v>
      </c>
      <c r="D389" s="16">
        <v>12509</v>
      </c>
      <c r="E389" s="16">
        <v>0</v>
      </c>
      <c r="F389" s="16">
        <v>0</v>
      </c>
      <c r="G389" s="16">
        <f t="shared" ref="G389:G394" si="102">I388-I389</f>
        <v>-8375</v>
      </c>
      <c r="H389" s="16">
        <v>265</v>
      </c>
      <c r="I389" s="16">
        <v>20962</v>
      </c>
      <c r="J389" s="15"/>
      <c r="K389" s="15"/>
      <c r="L389" s="16">
        <f t="shared" si="101"/>
        <v>10.547000000000001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0</v>
      </c>
      <c r="D390" s="16">
        <v>6975</v>
      </c>
      <c r="E390" s="16">
        <v>0</v>
      </c>
      <c r="F390" s="16">
        <v>0</v>
      </c>
      <c r="G390" s="16">
        <f t="shared" si="102"/>
        <v>-1711</v>
      </c>
      <c r="H390" s="16">
        <v>1674</v>
      </c>
      <c r="I390" s="16">
        <v>22673</v>
      </c>
      <c r="J390" s="15"/>
      <c r="K390" s="15"/>
      <c r="L390" s="16">
        <f t="shared" si="101"/>
        <v>66.625199999999992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0</v>
      </c>
      <c r="D391" s="16">
        <v>14420</v>
      </c>
      <c r="E391" s="16">
        <v>0</v>
      </c>
      <c r="F391" s="16">
        <v>0</v>
      </c>
      <c r="G391" s="16">
        <f t="shared" si="102"/>
        <v>1187</v>
      </c>
      <c r="H391" s="16">
        <v>12075</v>
      </c>
      <c r="I391" s="16">
        <v>21486</v>
      </c>
      <c r="J391" s="15"/>
      <c r="K391" s="15"/>
      <c r="L391" s="16">
        <f t="shared" si="101"/>
        <v>480.58499999999992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0</v>
      </c>
      <c r="D392" s="16">
        <v>14420</v>
      </c>
      <c r="E392" s="16">
        <v>0</v>
      </c>
      <c r="F392" s="16">
        <v>0</v>
      </c>
      <c r="G392" s="16">
        <f t="shared" si="102"/>
        <v>0</v>
      </c>
      <c r="H392" s="16">
        <v>12075</v>
      </c>
      <c r="I392" s="16">
        <v>21486</v>
      </c>
      <c r="J392" s="15"/>
      <c r="K392" s="15"/>
      <c r="L392" s="16">
        <f t="shared" si="101"/>
        <v>480.58499999999992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0</v>
      </c>
      <c r="D393" s="16">
        <v>22068</v>
      </c>
      <c r="E393" s="16">
        <v>0</v>
      </c>
      <c r="F393" s="16">
        <v>0</v>
      </c>
      <c r="G393" s="16">
        <f t="shared" si="102"/>
        <v>7051</v>
      </c>
      <c r="H393" s="16">
        <v>21048</v>
      </c>
      <c r="I393" s="16">
        <v>14435</v>
      </c>
      <c r="J393" s="15"/>
      <c r="K393" s="15"/>
      <c r="L393" s="16">
        <f t="shared" si="101"/>
        <v>837.71039999999994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0</v>
      </c>
      <c r="D394" s="16">
        <v>11791</v>
      </c>
      <c r="E394" s="16">
        <v>0</v>
      </c>
      <c r="F394" s="16">
        <v>0</v>
      </c>
      <c r="G394" s="16">
        <f t="shared" si="102"/>
        <v>1701</v>
      </c>
      <c r="H394" s="16">
        <v>13360</v>
      </c>
      <c r="I394" s="16">
        <v>12734</v>
      </c>
      <c r="J394" s="15"/>
      <c r="K394" s="15"/>
      <c r="L394" s="16">
        <f t="shared" si="101"/>
        <v>531.72799999999995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0</v>
      </c>
      <c r="D395" s="16">
        <v>24480</v>
      </c>
      <c r="E395" s="16">
        <v>0</v>
      </c>
      <c r="F395" s="16">
        <v>0</v>
      </c>
      <c r="G395" s="16">
        <f>I394-I395</f>
        <v>1680</v>
      </c>
      <c r="H395" s="16">
        <v>17757</v>
      </c>
      <c r="I395" s="16">
        <v>11054</v>
      </c>
      <c r="J395" s="15"/>
      <c r="K395" s="15"/>
      <c r="L395" s="16">
        <f t="shared" si="101"/>
        <v>706.72860000000003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0</v>
      </c>
      <c r="D396" s="16">
        <v>22791</v>
      </c>
      <c r="E396" s="16">
        <v>0</v>
      </c>
      <c r="F396" s="16">
        <v>0</v>
      </c>
      <c r="G396" s="16">
        <f>I395-I396</f>
        <v>2409</v>
      </c>
      <c r="H396" s="16">
        <v>20620</v>
      </c>
      <c r="I396" s="16">
        <v>8645</v>
      </c>
      <c r="J396" s="15"/>
      <c r="K396" s="15"/>
      <c r="L396" s="16">
        <f t="shared" si="101"/>
        <v>820.67599999999993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0</v>
      </c>
      <c r="D397" s="16">
        <v>23832</v>
      </c>
      <c r="E397" s="16">
        <v>0</v>
      </c>
      <c r="F397" s="16">
        <v>0</v>
      </c>
      <c r="G397" s="16">
        <f>I396-I397</f>
        <v>239</v>
      </c>
      <c r="H397" s="16">
        <v>18062</v>
      </c>
      <c r="I397" s="16">
        <v>8406</v>
      </c>
      <c r="J397" s="15"/>
      <c r="K397" s="15"/>
      <c r="L397" s="16">
        <f t="shared" si="101"/>
        <v>718.86759999999992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C398" s="16">
        <v>0</v>
      </c>
      <c r="D398" s="16">
        <v>18423</v>
      </c>
      <c r="E398" s="16">
        <v>0</v>
      </c>
      <c r="F398" s="16">
        <v>0</v>
      </c>
      <c r="G398" s="16">
        <f>I397-I398</f>
        <v>44</v>
      </c>
      <c r="H398" s="16">
        <v>10839</v>
      </c>
      <c r="I398" s="16">
        <v>8362</v>
      </c>
      <c r="J398" s="15"/>
      <c r="K398" s="15"/>
      <c r="L398" s="16">
        <f t="shared" si="101"/>
        <v>431.39219999999995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>
        <v>0</v>
      </c>
      <c r="D399" s="42">
        <v>9898</v>
      </c>
      <c r="E399" s="42">
        <v>0</v>
      </c>
      <c r="F399" s="42">
        <v>0</v>
      </c>
      <c r="G399" s="42">
        <f>I398-I399</f>
        <v>1127</v>
      </c>
      <c r="H399" s="42">
        <v>11020</v>
      </c>
      <c r="I399" s="42">
        <v>7235</v>
      </c>
      <c r="J399" s="2"/>
      <c r="K399" s="2"/>
      <c r="L399" s="42">
        <f t="shared" si="101"/>
        <v>438.59599999999995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6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0</v>
      </c>
      <c r="D401" s="16">
        <v>5114</v>
      </c>
      <c r="E401" s="16">
        <v>0</v>
      </c>
      <c r="F401" s="16">
        <v>0</v>
      </c>
      <c r="G401" s="16">
        <f>I399-I401</f>
        <v>-2419</v>
      </c>
      <c r="H401" s="16">
        <v>2670</v>
      </c>
      <c r="I401" s="16">
        <v>9654</v>
      </c>
      <c r="J401" s="15"/>
      <c r="K401" s="15"/>
      <c r="L401" s="16">
        <f t="shared" ref="L401:L412" si="103">H401*39.8/1000</f>
        <v>106.26599999999999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0</v>
      </c>
      <c r="D402" s="16">
        <v>6377</v>
      </c>
      <c r="E402" s="16">
        <v>0</v>
      </c>
      <c r="F402" s="16">
        <v>0</v>
      </c>
      <c r="G402" s="16">
        <f t="shared" ref="G402:G407" si="104">I401-I402</f>
        <v>-1040</v>
      </c>
      <c r="H402" s="16">
        <v>1697</v>
      </c>
      <c r="I402" s="16">
        <v>10694</v>
      </c>
      <c r="J402" s="15"/>
      <c r="K402" s="15"/>
      <c r="L402" s="16">
        <f t="shared" si="103"/>
        <v>67.540599999999998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0</v>
      </c>
      <c r="D403" s="16">
        <v>4387</v>
      </c>
      <c r="E403" s="16">
        <v>0</v>
      </c>
      <c r="F403" s="16">
        <v>0</v>
      </c>
      <c r="G403" s="16">
        <f t="shared" si="104"/>
        <v>4385</v>
      </c>
      <c r="H403" s="16">
        <v>8704</v>
      </c>
      <c r="I403" s="16">
        <v>6309</v>
      </c>
      <c r="J403" s="15"/>
      <c r="K403" s="15"/>
      <c r="L403" s="16">
        <f t="shared" si="103"/>
        <v>346.41919999999993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0</v>
      </c>
      <c r="D404" s="16">
        <v>21141</v>
      </c>
      <c r="E404" s="16">
        <v>0</v>
      </c>
      <c r="F404" s="16">
        <v>0</v>
      </c>
      <c r="G404" s="16">
        <f t="shared" si="104"/>
        <v>-8519</v>
      </c>
      <c r="H404" s="16">
        <v>4597</v>
      </c>
      <c r="I404" s="16">
        <v>14828</v>
      </c>
      <c r="J404" s="15"/>
      <c r="K404" s="15"/>
      <c r="L404" s="16">
        <f t="shared" si="103"/>
        <v>182.96059999999997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C405" s="16">
        <v>0</v>
      </c>
      <c r="D405" s="16">
        <v>15853</v>
      </c>
      <c r="E405" s="16">
        <v>0</v>
      </c>
      <c r="F405" s="16">
        <v>0</v>
      </c>
      <c r="G405" s="16">
        <f t="shared" si="104"/>
        <v>1424</v>
      </c>
      <c r="H405" s="16">
        <v>12427</v>
      </c>
      <c r="I405" s="16">
        <v>13404</v>
      </c>
      <c r="J405" s="15"/>
      <c r="K405" s="15"/>
      <c r="L405" s="16">
        <f t="shared" si="103"/>
        <v>494.59459999999996</v>
      </c>
      <c r="N405" s="23" t="str">
        <f>'Olieforbrug, TJ'!M405</f>
        <v>May</v>
      </c>
    </row>
    <row r="406" spans="1:14" x14ac:dyDescent="0.25">
      <c r="A406" s="23" t="str">
        <f>'Olieforbrug, TJ'!A406</f>
        <v>Juni</v>
      </c>
      <c r="C406" s="16">
        <v>0</v>
      </c>
      <c r="D406" s="16">
        <v>17958</v>
      </c>
      <c r="E406" s="16">
        <v>0</v>
      </c>
      <c r="F406" s="16">
        <v>0</v>
      </c>
      <c r="G406" s="16">
        <f t="shared" si="104"/>
        <v>-3316</v>
      </c>
      <c r="H406" s="16">
        <v>10019</v>
      </c>
      <c r="I406" s="16">
        <v>16720</v>
      </c>
      <c r="J406" s="15"/>
      <c r="K406" s="15"/>
      <c r="L406" s="16">
        <f t="shared" si="103"/>
        <v>398.75619999999998</v>
      </c>
      <c r="N406" s="23" t="str">
        <f>'Olieforbrug, TJ'!M406</f>
        <v>June</v>
      </c>
    </row>
    <row r="407" spans="1:14" x14ac:dyDescent="0.25">
      <c r="A407" s="23" t="str">
        <f>'Olieforbrug, TJ'!A407</f>
        <v>Juli</v>
      </c>
      <c r="C407" s="16">
        <v>0</v>
      </c>
      <c r="D407" s="16">
        <v>7914</v>
      </c>
      <c r="E407" s="16">
        <v>0</v>
      </c>
      <c r="F407" s="16">
        <v>0</v>
      </c>
      <c r="G407" s="16">
        <f t="shared" si="104"/>
        <v>1608</v>
      </c>
      <c r="H407" s="16">
        <v>9238</v>
      </c>
      <c r="I407" s="16">
        <v>15112</v>
      </c>
      <c r="J407" s="15"/>
      <c r="K407" s="15"/>
      <c r="L407" s="16">
        <f t="shared" si="103"/>
        <v>367.67239999999998</v>
      </c>
      <c r="N407" s="23" t="str">
        <f>'Olieforbrug, TJ'!M407</f>
        <v>July</v>
      </c>
    </row>
    <row r="408" spans="1:14" x14ac:dyDescent="0.25">
      <c r="A408" s="23" t="str">
        <f>'Olieforbrug, TJ'!A408</f>
        <v>August</v>
      </c>
      <c r="C408" s="16">
        <v>0</v>
      </c>
      <c r="D408" s="16">
        <v>18340</v>
      </c>
      <c r="E408" s="16">
        <v>0</v>
      </c>
      <c r="F408" s="16">
        <v>0</v>
      </c>
      <c r="G408" s="16">
        <f>I407-I408</f>
        <v>-472</v>
      </c>
      <c r="H408" s="16">
        <v>13086</v>
      </c>
      <c r="I408" s="16">
        <v>15584</v>
      </c>
      <c r="J408" s="15"/>
      <c r="K408" s="15"/>
      <c r="L408" s="16">
        <f t="shared" si="103"/>
        <v>520.82280000000003</v>
      </c>
      <c r="N408" s="23" t="str">
        <f>'Olieforbrug, TJ'!M408</f>
        <v>August</v>
      </c>
    </row>
    <row r="409" spans="1:14" x14ac:dyDescent="0.25">
      <c r="A409" s="23" t="str">
        <f>'Olieforbrug, TJ'!A409</f>
        <v>September</v>
      </c>
      <c r="C409" s="16">
        <v>0</v>
      </c>
      <c r="D409" s="16">
        <v>15104</v>
      </c>
      <c r="E409" s="16">
        <v>0</v>
      </c>
      <c r="F409" s="16">
        <v>0</v>
      </c>
      <c r="G409" s="16">
        <f>I408-I409</f>
        <v>4119</v>
      </c>
      <c r="H409" s="16">
        <v>15402</v>
      </c>
      <c r="I409" s="16">
        <v>11465</v>
      </c>
      <c r="J409" s="15"/>
      <c r="K409" s="15"/>
      <c r="L409" s="16">
        <f t="shared" si="103"/>
        <v>612.99959999999999</v>
      </c>
      <c r="N409" s="23" t="str">
        <f>'Olieforbrug, TJ'!M409</f>
        <v>September</v>
      </c>
    </row>
    <row r="410" spans="1:14" x14ac:dyDescent="0.25">
      <c r="A410" s="23" t="str">
        <f>'Olieforbrug, TJ'!A410</f>
        <v>Oktober</v>
      </c>
      <c r="C410" s="16">
        <v>0</v>
      </c>
      <c r="D410" s="16">
        <v>22107</v>
      </c>
      <c r="E410" s="16">
        <v>0</v>
      </c>
      <c r="F410" s="16">
        <v>0</v>
      </c>
      <c r="G410" s="16">
        <f>I409-I410</f>
        <v>-4867</v>
      </c>
      <c r="H410" s="16">
        <v>12582</v>
      </c>
      <c r="I410" s="16">
        <v>16332</v>
      </c>
      <c r="J410" s="15"/>
      <c r="K410" s="15"/>
      <c r="L410" s="16">
        <f t="shared" si="103"/>
        <v>500.7636</v>
      </c>
      <c r="N410" s="23" t="str">
        <f>'Olieforbrug, TJ'!M410</f>
        <v>October</v>
      </c>
    </row>
    <row r="411" spans="1:14" x14ac:dyDescent="0.25">
      <c r="A411" s="23" t="str">
        <f>'Olieforbrug, TJ'!A411</f>
        <v>November</v>
      </c>
      <c r="C411" s="16">
        <v>0</v>
      </c>
      <c r="D411" s="16">
        <v>10239</v>
      </c>
      <c r="E411" s="16">
        <v>0</v>
      </c>
      <c r="F411" s="16">
        <v>0</v>
      </c>
      <c r="G411" s="16">
        <f>I410-I411</f>
        <v>4390</v>
      </c>
      <c r="H411" s="16">
        <v>12811</v>
      </c>
      <c r="I411" s="16">
        <v>11942</v>
      </c>
      <c r="J411" s="15"/>
      <c r="K411" s="15"/>
      <c r="L411" s="16">
        <f t="shared" si="103"/>
        <v>509.87779999999998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0</v>
      </c>
      <c r="D412" s="42">
        <v>12240</v>
      </c>
      <c r="E412" s="42">
        <v>0</v>
      </c>
      <c r="F412" s="42">
        <v>0</v>
      </c>
      <c r="G412" s="42">
        <f>I411-I412</f>
        <v>-1834</v>
      </c>
      <c r="H412" s="42">
        <v>8488</v>
      </c>
      <c r="I412" s="42">
        <v>13776</v>
      </c>
      <c r="J412" s="2"/>
      <c r="K412" s="2"/>
      <c r="L412" s="42">
        <f t="shared" si="103"/>
        <v>337.82239999999996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6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0</v>
      </c>
      <c r="D414" s="16">
        <v>872</v>
      </c>
      <c r="E414" s="16">
        <v>0</v>
      </c>
      <c r="F414" s="16">
        <v>0</v>
      </c>
      <c r="G414" s="16">
        <f>I412-I414</f>
        <v>1879</v>
      </c>
      <c r="H414" s="16">
        <v>2665</v>
      </c>
      <c r="I414" s="16">
        <v>11897</v>
      </c>
      <c r="J414" s="15"/>
      <c r="K414" s="15"/>
      <c r="L414" s="16">
        <f t="shared" ref="L414:L425" si="105">H414*39.8/1000</f>
        <v>106.06699999999998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0</v>
      </c>
      <c r="D415" s="16">
        <v>8836</v>
      </c>
      <c r="E415" s="16">
        <v>0</v>
      </c>
      <c r="F415" s="16">
        <v>0</v>
      </c>
      <c r="G415" s="65">
        <f t="shared" ref="G415:G425" si="106">I414-I415</f>
        <v>-5426</v>
      </c>
      <c r="H415" s="16">
        <v>-515</v>
      </c>
      <c r="I415" s="16">
        <v>17323</v>
      </c>
      <c r="J415" s="15"/>
      <c r="K415" s="15"/>
      <c r="L415" s="16">
        <f t="shared" si="105"/>
        <v>-20.497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0</v>
      </c>
      <c r="D416" s="16">
        <v>11058</v>
      </c>
      <c r="E416" s="16">
        <v>0</v>
      </c>
      <c r="F416" s="16">
        <v>0</v>
      </c>
      <c r="G416" s="65">
        <f t="shared" si="106"/>
        <v>-2908</v>
      </c>
      <c r="H416" s="16">
        <v>4621</v>
      </c>
      <c r="I416" s="16">
        <v>20231</v>
      </c>
      <c r="J416" s="15"/>
      <c r="K416" s="15"/>
      <c r="L416" s="16">
        <f t="shared" si="105"/>
        <v>183.91579999999999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0</v>
      </c>
      <c r="D417" s="16">
        <v>13669</v>
      </c>
      <c r="E417" s="16">
        <v>0</v>
      </c>
      <c r="F417" s="16">
        <v>0</v>
      </c>
      <c r="G417" s="65">
        <f t="shared" si="106"/>
        <v>1222</v>
      </c>
      <c r="H417" s="16">
        <v>14813</v>
      </c>
      <c r="I417" s="16">
        <v>19009</v>
      </c>
      <c r="J417" s="15"/>
      <c r="K417" s="15"/>
      <c r="L417" s="16">
        <f t="shared" si="105"/>
        <v>589.55739999999992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0</v>
      </c>
      <c r="D418" s="16">
        <v>18299</v>
      </c>
      <c r="E418" s="16">
        <v>0</v>
      </c>
      <c r="F418" s="16">
        <v>0</v>
      </c>
      <c r="G418" s="65">
        <f t="shared" si="106"/>
        <v>-316</v>
      </c>
      <c r="H418" s="16">
        <v>13394</v>
      </c>
      <c r="I418" s="16">
        <v>19325</v>
      </c>
      <c r="J418" s="15"/>
      <c r="K418" s="15"/>
      <c r="L418" s="16">
        <f t="shared" si="105"/>
        <v>533.08119999999997</v>
      </c>
      <c r="N418" s="23" t="str">
        <f>'Olieforbrug, TJ'!M418</f>
        <v>May</v>
      </c>
    </row>
    <row r="419" spans="1:14" x14ac:dyDescent="0.25">
      <c r="A419" s="23" t="str">
        <f>'Olieforbrug, TJ'!A419</f>
        <v>Juni</v>
      </c>
      <c r="C419" s="16">
        <v>0</v>
      </c>
      <c r="D419" s="16">
        <v>18939</v>
      </c>
      <c r="E419" s="16">
        <v>0</v>
      </c>
      <c r="F419" s="16">
        <v>0</v>
      </c>
      <c r="G419" s="65">
        <f t="shared" si="106"/>
        <v>3370</v>
      </c>
      <c r="H419" s="16">
        <v>16199</v>
      </c>
      <c r="I419" s="16">
        <v>15955</v>
      </c>
      <c r="J419" s="15"/>
      <c r="K419" s="15"/>
      <c r="L419" s="16">
        <f t="shared" si="105"/>
        <v>644.72019999999998</v>
      </c>
      <c r="N419" s="23" t="str">
        <f>'Olieforbrug, TJ'!M419</f>
        <v>June</v>
      </c>
    </row>
    <row r="420" spans="1:14" x14ac:dyDescent="0.25">
      <c r="A420" s="23" t="str">
        <f>'Olieforbrug, TJ'!A420</f>
        <v>Juli</v>
      </c>
      <c r="C420" s="16">
        <v>0</v>
      </c>
      <c r="D420" s="16">
        <v>8756</v>
      </c>
      <c r="E420" s="16">
        <v>0</v>
      </c>
      <c r="F420" s="16">
        <v>0</v>
      </c>
      <c r="G420" s="65">
        <f t="shared" si="106"/>
        <v>2066</v>
      </c>
      <c r="H420" s="16">
        <v>9995</v>
      </c>
      <c r="I420" s="16">
        <v>13889</v>
      </c>
      <c r="J420" s="15"/>
      <c r="K420" s="15"/>
      <c r="L420" s="16">
        <f t="shared" si="105"/>
        <v>397.80099999999999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0</v>
      </c>
      <c r="D421" s="16">
        <v>20967</v>
      </c>
      <c r="E421" s="16">
        <v>0</v>
      </c>
      <c r="F421" s="16">
        <v>0</v>
      </c>
      <c r="G421" s="65">
        <f t="shared" si="106"/>
        <v>439</v>
      </c>
      <c r="H421" s="16">
        <v>16367</v>
      </c>
      <c r="I421" s="16">
        <v>13450</v>
      </c>
      <c r="L421" s="16">
        <f t="shared" si="105"/>
        <v>651.40660000000003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0</v>
      </c>
      <c r="D422" s="16">
        <v>25221</v>
      </c>
      <c r="E422" s="16">
        <v>0</v>
      </c>
      <c r="F422" s="16">
        <v>0</v>
      </c>
      <c r="G422" s="65">
        <f t="shared" si="106"/>
        <v>-1214</v>
      </c>
      <c r="H422" s="16">
        <v>19476</v>
      </c>
      <c r="I422" s="16">
        <v>14664</v>
      </c>
      <c r="L422" s="16">
        <f t="shared" si="105"/>
        <v>775.14479999999992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0</v>
      </c>
      <c r="D423" s="16">
        <v>17589</v>
      </c>
      <c r="E423" s="16">
        <v>0</v>
      </c>
      <c r="F423" s="16">
        <v>0</v>
      </c>
      <c r="G423" s="65">
        <f t="shared" si="106"/>
        <v>3029</v>
      </c>
      <c r="H423" s="16">
        <v>15607</v>
      </c>
      <c r="I423" s="16">
        <v>11635</v>
      </c>
      <c r="L423" s="16">
        <f t="shared" si="105"/>
        <v>621.15859999999998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0</v>
      </c>
      <c r="D424" s="16">
        <v>22896</v>
      </c>
      <c r="E424" s="16">
        <v>0</v>
      </c>
      <c r="F424" s="16">
        <v>0</v>
      </c>
      <c r="G424" s="65">
        <f t="shared" si="106"/>
        <v>-4817</v>
      </c>
      <c r="H424" s="16">
        <v>13164</v>
      </c>
      <c r="I424" s="16">
        <v>16452</v>
      </c>
      <c r="L424" s="16">
        <f t="shared" si="105"/>
        <v>523.92719999999997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0</v>
      </c>
      <c r="D425" s="42">
        <v>8613</v>
      </c>
      <c r="E425" s="42">
        <v>0</v>
      </c>
      <c r="F425" s="42">
        <v>0</v>
      </c>
      <c r="G425" s="42">
        <f t="shared" si="106"/>
        <v>1802</v>
      </c>
      <c r="H425" s="42">
        <v>5649</v>
      </c>
      <c r="I425" s="42">
        <v>14650</v>
      </c>
      <c r="J425" s="2"/>
      <c r="K425" s="2"/>
      <c r="L425" s="42">
        <f t="shared" si="105"/>
        <v>224.83019999999999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6"/>
      <c r="M426" s="3"/>
      <c r="N426" s="37">
        <f>'Olieforbrug, TJ'!M426</f>
        <v>2021</v>
      </c>
    </row>
    <row r="427" spans="1:14" ht="12.9" customHeight="1" x14ac:dyDescent="0.25">
      <c r="A427" s="23" t="str">
        <f>'Olieforbrug, TJ'!A427</f>
        <v>Januar</v>
      </c>
      <c r="C427" s="16">
        <v>0</v>
      </c>
      <c r="D427" s="16">
        <v>9292</v>
      </c>
      <c r="E427" s="16">
        <v>0</v>
      </c>
      <c r="F427" s="16">
        <v>0</v>
      </c>
      <c r="G427" s="16">
        <f>I425-I427</f>
        <v>1103</v>
      </c>
      <c r="H427" s="16">
        <v>6137</v>
      </c>
      <c r="I427" s="16">
        <v>13547</v>
      </c>
      <c r="J427" s="15"/>
      <c r="K427" s="15"/>
      <c r="L427" s="16">
        <f t="shared" ref="L427:L438" si="107">H427*39.8/1000</f>
        <v>244.25259999999997</v>
      </c>
      <c r="N427" s="23" t="str">
        <f>'Olieforbrug, TJ'!M427</f>
        <v>January</v>
      </c>
    </row>
    <row r="428" spans="1:14" ht="12.9" customHeight="1" x14ac:dyDescent="0.25">
      <c r="A428" s="23" t="str">
        <f>'Olieforbrug, TJ'!A428</f>
        <v>Februar</v>
      </c>
      <c r="C428" s="16">
        <v>0</v>
      </c>
      <c r="D428" s="16">
        <v>6712</v>
      </c>
      <c r="E428" s="16">
        <v>0</v>
      </c>
      <c r="F428" s="16">
        <v>0</v>
      </c>
      <c r="G428" s="16">
        <f t="shared" ref="G428:G433" si="108">I427-I428</f>
        <v>-3678</v>
      </c>
      <c r="H428" s="16">
        <v>2997</v>
      </c>
      <c r="I428" s="16">
        <v>17225</v>
      </c>
      <c r="J428" s="15"/>
      <c r="K428" s="15"/>
      <c r="L428" s="16">
        <f t="shared" si="107"/>
        <v>119.28059999999999</v>
      </c>
      <c r="N428" s="23" t="str">
        <f>'Olieforbrug, TJ'!M428</f>
        <v>February</v>
      </c>
    </row>
    <row r="429" spans="1:14" ht="12.9" customHeight="1" x14ac:dyDescent="0.25">
      <c r="A429" s="23" t="str">
        <f>'Olieforbrug, TJ'!A429</f>
        <v>Marts</v>
      </c>
      <c r="C429" s="16">
        <v>0</v>
      </c>
      <c r="D429" s="16">
        <v>10826</v>
      </c>
      <c r="E429" s="16">
        <v>0</v>
      </c>
      <c r="F429" s="16">
        <v>0</v>
      </c>
      <c r="G429" s="16">
        <f t="shared" si="108"/>
        <v>-1549</v>
      </c>
      <c r="H429" s="16">
        <v>5245</v>
      </c>
      <c r="I429" s="16">
        <v>18774</v>
      </c>
      <c r="J429" s="15"/>
      <c r="K429" s="15"/>
      <c r="L429" s="16">
        <f t="shared" si="107"/>
        <v>208.75099999999998</v>
      </c>
      <c r="N429" s="23" t="str">
        <f>'Olieforbrug, TJ'!M429</f>
        <v>March</v>
      </c>
    </row>
    <row r="430" spans="1:14" ht="12.9" customHeight="1" x14ac:dyDescent="0.25">
      <c r="A430" s="23" t="str">
        <f>'Olieforbrug, TJ'!A430</f>
        <v>April</v>
      </c>
      <c r="C430" s="16">
        <v>0</v>
      </c>
      <c r="D430" s="16">
        <v>12081</v>
      </c>
      <c r="E430" s="16">
        <v>0</v>
      </c>
      <c r="F430" s="16">
        <v>0</v>
      </c>
      <c r="G430" s="16">
        <f t="shared" si="108"/>
        <v>962</v>
      </c>
      <c r="H430" s="16">
        <v>12161</v>
      </c>
      <c r="I430" s="16">
        <v>17812</v>
      </c>
      <c r="J430" s="15"/>
      <c r="K430" s="15"/>
      <c r="L430" s="16">
        <f t="shared" si="107"/>
        <v>484.00779999999997</v>
      </c>
      <c r="N430" s="23" t="str">
        <f>'Olieforbrug, TJ'!M430</f>
        <v>April</v>
      </c>
    </row>
    <row r="431" spans="1:14" ht="12.9" customHeight="1" x14ac:dyDescent="0.25">
      <c r="A431" s="23" t="str">
        <f>'Olieforbrug, TJ'!A431</f>
        <v>Maj</v>
      </c>
      <c r="C431" s="16">
        <v>0</v>
      </c>
      <c r="D431" s="16">
        <v>12836</v>
      </c>
      <c r="E431" s="16">
        <v>0</v>
      </c>
      <c r="F431" s="16">
        <v>0</v>
      </c>
      <c r="G431" s="16">
        <f t="shared" si="108"/>
        <v>3753</v>
      </c>
      <c r="H431" s="16">
        <v>15688</v>
      </c>
      <c r="I431" s="16">
        <v>14059</v>
      </c>
      <c r="J431" s="15"/>
      <c r="K431" s="15"/>
      <c r="L431" s="16">
        <f t="shared" si="107"/>
        <v>624.38239999999996</v>
      </c>
      <c r="N431" s="23" t="str">
        <f>'Olieforbrug, TJ'!M431</f>
        <v>May</v>
      </c>
    </row>
    <row r="432" spans="1:14" ht="12.9" customHeight="1" x14ac:dyDescent="0.25">
      <c r="A432" s="23" t="str">
        <f>'Olieforbrug, TJ'!A432</f>
        <v>Juni</v>
      </c>
      <c r="C432" s="16">
        <v>0</v>
      </c>
      <c r="D432" s="16">
        <v>24156</v>
      </c>
      <c r="E432" s="16">
        <v>0</v>
      </c>
      <c r="F432" s="16">
        <v>0</v>
      </c>
      <c r="G432" s="16">
        <f t="shared" si="108"/>
        <v>-1525</v>
      </c>
      <c r="H432" s="16">
        <v>16794</v>
      </c>
      <c r="I432" s="16">
        <v>15584</v>
      </c>
      <c r="J432" s="15"/>
      <c r="K432" s="15"/>
      <c r="L432" s="16">
        <f t="shared" si="107"/>
        <v>668.4011999999999</v>
      </c>
      <c r="N432" s="23" t="str">
        <f>'Olieforbrug, TJ'!M432</f>
        <v>June</v>
      </c>
    </row>
    <row r="433" spans="1:14" ht="12.6" customHeight="1" x14ac:dyDescent="0.25">
      <c r="A433" s="23" t="str">
        <f>'Olieforbrug, TJ'!A433</f>
        <v>Juli</v>
      </c>
      <c r="C433" s="16">
        <v>0</v>
      </c>
      <c r="D433" s="16">
        <v>13603</v>
      </c>
      <c r="E433" s="16">
        <v>0</v>
      </c>
      <c r="F433" s="16">
        <v>0</v>
      </c>
      <c r="G433" s="16">
        <f t="shared" si="108"/>
        <v>-1342</v>
      </c>
      <c r="H433" s="16">
        <v>7563</v>
      </c>
      <c r="I433" s="16">
        <v>16926</v>
      </c>
      <c r="J433" s="15"/>
      <c r="K433" s="15"/>
      <c r="L433" s="16">
        <f t="shared" si="107"/>
        <v>301.00739999999996</v>
      </c>
      <c r="N433" s="23" t="str">
        <f>'Olieforbrug, TJ'!M433</f>
        <v>July</v>
      </c>
    </row>
    <row r="434" spans="1:14" ht="12.6" customHeight="1" x14ac:dyDescent="0.25">
      <c r="A434" s="23" t="str">
        <f>'Olieforbrug, TJ'!A434</f>
        <v>August</v>
      </c>
      <c r="C434" s="16">
        <v>0</v>
      </c>
      <c r="D434" s="16">
        <v>18886</v>
      </c>
      <c r="E434" s="16">
        <v>0</v>
      </c>
      <c r="F434" s="16">
        <v>0</v>
      </c>
      <c r="G434" s="16">
        <f>I433-I434</f>
        <v>1076</v>
      </c>
      <c r="H434" s="16">
        <v>19139</v>
      </c>
      <c r="I434" s="16">
        <v>15850</v>
      </c>
      <c r="J434" s="15"/>
      <c r="K434" s="15"/>
      <c r="L434" s="16">
        <f t="shared" si="107"/>
        <v>761.73219999999992</v>
      </c>
      <c r="N434" s="23" t="str">
        <f>'Olieforbrug, TJ'!M434</f>
        <v>August</v>
      </c>
    </row>
    <row r="435" spans="1:14" ht="12.6" customHeight="1" x14ac:dyDescent="0.25">
      <c r="A435" s="23" t="str">
        <f>'Olieforbrug, TJ'!A435</f>
        <v>September</v>
      </c>
      <c r="C435" s="16">
        <v>0</v>
      </c>
      <c r="D435" s="16">
        <v>19804</v>
      </c>
      <c r="E435" s="16">
        <v>0</v>
      </c>
      <c r="F435" s="16">
        <v>0</v>
      </c>
      <c r="G435" s="16">
        <f>I434-I435</f>
        <v>2666</v>
      </c>
      <c r="H435" s="16">
        <v>17400</v>
      </c>
      <c r="I435" s="16">
        <v>13184</v>
      </c>
      <c r="J435" s="15"/>
      <c r="K435" s="15"/>
      <c r="L435" s="16">
        <f t="shared" si="107"/>
        <v>692.52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C436" s="16">
        <v>0</v>
      </c>
      <c r="D436" s="16">
        <v>24285</v>
      </c>
      <c r="E436" s="16">
        <v>0</v>
      </c>
      <c r="F436" s="16">
        <v>0</v>
      </c>
      <c r="G436" s="16">
        <f>I435-I436</f>
        <v>-6327</v>
      </c>
      <c r="H436" s="16">
        <v>13761</v>
      </c>
      <c r="I436" s="16">
        <v>19511</v>
      </c>
      <c r="J436" s="15"/>
      <c r="K436" s="15"/>
      <c r="L436" s="16">
        <f t="shared" si="107"/>
        <v>547.68779999999992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0</v>
      </c>
      <c r="D437" s="16">
        <v>10000</v>
      </c>
      <c r="E437" s="16">
        <v>0</v>
      </c>
      <c r="F437" s="16">
        <v>0</v>
      </c>
      <c r="G437" s="16">
        <f>I436-I437</f>
        <v>6445</v>
      </c>
      <c r="H437" s="16">
        <v>12414</v>
      </c>
      <c r="I437" s="16">
        <v>13066</v>
      </c>
      <c r="J437" s="15"/>
      <c r="K437" s="15"/>
      <c r="L437" s="16">
        <f t="shared" si="107"/>
        <v>494.07719999999995</v>
      </c>
      <c r="N437" s="23" t="str">
        <f>'Olieforbrug, TJ'!M437</f>
        <v>November</v>
      </c>
    </row>
    <row r="438" spans="1:14" ht="13.8" thickBot="1" x14ac:dyDescent="0.3">
      <c r="A438" s="43" t="str">
        <f>'Olieforbrug, TJ'!A438</f>
        <v>December</v>
      </c>
      <c r="B438" s="2"/>
      <c r="C438" s="42">
        <v>0</v>
      </c>
      <c r="D438" s="42">
        <v>6358</v>
      </c>
      <c r="E438" s="42">
        <v>0</v>
      </c>
      <c r="F438" s="42">
        <v>0</v>
      </c>
      <c r="G438" s="42">
        <f>I437-I438</f>
        <v>1699</v>
      </c>
      <c r="H438" s="42">
        <v>8024</v>
      </c>
      <c r="I438" s="42">
        <v>11367</v>
      </c>
      <c r="J438" s="2"/>
      <c r="K438" s="2"/>
      <c r="L438" s="42">
        <f t="shared" si="107"/>
        <v>319.35519999999997</v>
      </c>
      <c r="M438" s="2"/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6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0</v>
      </c>
      <c r="D440" s="16">
        <v>1735</v>
      </c>
      <c r="E440" s="16">
        <v>0</v>
      </c>
      <c r="F440" s="16">
        <v>0</v>
      </c>
      <c r="G440" s="16">
        <f>I438-I440</f>
        <v>1405</v>
      </c>
      <c r="H440" s="16">
        <v>3091</v>
      </c>
      <c r="I440" s="16">
        <v>9962</v>
      </c>
      <c r="J440" s="15"/>
      <c r="K440" s="15"/>
      <c r="L440" s="16">
        <f t="shared" ref="L440:L445" si="109">H440*39.8/1000</f>
        <v>123.02179999999998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0</v>
      </c>
      <c r="D441" s="16">
        <v>9903</v>
      </c>
      <c r="E441" s="16">
        <v>0</v>
      </c>
      <c r="F441" s="16">
        <v>0</v>
      </c>
      <c r="G441" s="16">
        <f t="shared" ref="G441:G446" si="110">I440-I441</f>
        <v>-5117</v>
      </c>
      <c r="H441" s="16">
        <v>4768</v>
      </c>
      <c r="I441" s="16">
        <v>15079</v>
      </c>
      <c r="J441" s="15"/>
      <c r="K441" s="15"/>
      <c r="L441" s="16">
        <f t="shared" si="109"/>
        <v>189.7664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0</v>
      </c>
      <c r="D442" s="16">
        <v>9367</v>
      </c>
      <c r="E442" s="16">
        <v>0</v>
      </c>
      <c r="F442" s="16">
        <v>0</v>
      </c>
      <c r="G442" s="16">
        <f t="shared" si="110"/>
        <v>698</v>
      </c>
      <c r="H442" s="16">
        <v>6380</v>
      </c>
      <c r="I442" s="16">
        <v>14381</v>
      </c>
      <c r="J442" s="15"/>
      <c r="K442" s="15"/>
      <c r="L442" s="16">
        <f t="shared" si="109"/>
        <v>253.92399999999998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0</v>
      </c>
      <c r="D443" s="16">
        <v>12001</v>
      </c>
      <c r="E443" s="16">
        <v>0</v>
      </c>
      <c r="F443" s="16">
        <v>0</v>
      </c>
      <c r="G443" s="16">
        <f t="shared" si="110"/>
        <v>284</v>
      </c>
      <c r="H443" s="16">
        <v>11573</v>
      </c>
      <c r="I443" s="16">
        <v>14097</v>
      </c>
      <c r="J443" s="15"/>
      <c r="K443" s="15"/>
      <c r="L443" s="16">
        <f t="shared" si="109"/>
        <v>460.60539999999997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0</v>
      </c>
      <c r="D444" s="16">
        <v>17658</v>
      </c>
      <c r="E444" s="16">
        <v>0</v>
      </c>
      <c r="F444" s="16">
        <v>0</v>
      </c>
      <c r="G444" s="16">
        <f t="shared" si="110"/>
        <v>1981</v>
      </c>
      <c r="H444" s="16">
        <v>18856</v>
      </c>
      <c r="I444" s="16">
        <v>12116</v>
      </c>
      <c r="J444" s="15"/>
      <c r="K444" s="15"/>
      <c r="L444" s="16">
        <f t="shared" si="109"/>
        <v>750.46879999999987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0</v>
      </c>
      <c r="D445" s="16">
        <v>21658</v>
      </c>
      <c r="E445" s="16">
        <v>0</v>
      </c>
      <c r="F445" s="16">
        <v>0</v>
      </c>
      <c r="G445" s="16">
        <f t="shared" si="110"/>
        <v>-845</v>
      </c>
      <c r="H445" s="16">
        <v>19264</v>
      </c>
      <c r="I445" s="16">
        <v>12961</v>
      </c>
      <c r="J445" s="15"/>
      <c r="K445" s="15"/>
      <c r="L445" s="16">
        <f t="shared" si="109"/>
        <v>766.70719999999994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0</v>
      </c>
      <c r="D446" s="16">
        <v>12247</v>
      </c>
      <c r="E446" s="16">
        <v>0</v>
      </c>
      <c r="F446" s="16">
        <v>0</v>
      </c>
      <c r="G446" s="16">
        <f t="shared" si="110"/>
        <v>-1705</v>
      </c>
      <c r="H446" s="16">
        <v>10369</v>
      </c>
      <c r="I446" s="16">
        <v>14666</v>
      </c>
      <c r="J446" s="15"/>
      <c r="K446" s="15"/>
      <c r="L446" s="16">
        <f t="shared" ref="L446" si="111">H446*39.8/1000</f>
        <v>412.68619999999993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0</v>
      </c>
      <c r="D447" s="16">
        <v>20615</v>
      </c>
      <c r="E447" s="16">
        <v>0</v>
      </c>
      <c r="F447" s="16">
        <v>0</v>
      </c>
      <c r="G447" s="16">
        <f t="shared" ref="G447" si="112">I446-I447</f>
        <v>-587</v>
      </c>
      <c r="H447" s="16">
        <v>19593</v>
      </c>
      <c r="I447" s="16">
        <v>15253</v>
      </c>
      <c r="J447" s="15"/>
      <c r="K447" s="15"/>
      <c r="L447" s="16">
        <f t="shared" ref="L447" si="113">H447*39.8/1000</f>
        <v>779.80139999999994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0</v>
      </c>
      <c r="D448" s="16">
        <v>23797</v>
      </c>
      <c r="E448" s="16">
        <v>0</v>
      </c>
      <c r="F448" s="16">
        <v>0</v>
      </c>
      <c r="G448" s="16">
        <f t="shared" ref="G448" si="114">I447-I448</f>
        <v>-4685</v>
      </c>
      <c r="H448" s="16">
        <v>18775</v>
      </c>
      <c r="I448" s="16">
        <v>19938</v>
      </c>
      <c r="J448" s="15"/>
      <c r="K448" s="15"/>
      <c r="L448" s="16">
        <f t="shared" ref="L448" si="115">H448*39.8/1000</f>
        <v>747.245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0</v>
      </c>
      <c r="D449" s="16">
        <v>9146</v>
      </c>
      <c r="E449" s="16">
        <v>0</v>
      </c>
      <c r="F449" s="16">
        <v>0</v>
      </c>
      <c r="G449" s="16">
        <f t="shared" ref="G449" si="116">I448-I449</f>
        <v>7435</v>
      </c>
      <c r="H449" s="16">
        <v>16325</v>
      </c>
      <c r="I449" s="16">
        <v>12503</v>
      </c>
      <c r="J449" s="15"/>
      <c r="K449" s="15"/>
      <c r="L449" s="16">
        <f t="shared" ref="L449" si="117">H449*39.8/1000</f>
        <v>649.73500000000001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0</v>
      </c>
      <c r="D450" s="16">
        <v>10607</v>
      </c>
      <c r="E450" s="16">
        <v>0</v>
      </c>
      <c r="F450" s="16">
        <v>0</v>
      </c>
      <c r="G450" s="16">
        <f t="shared" ref="G450" si="118">I449-I450</f>
        <v>4567</v>
      </c>
      <c r="H450" s="16">
        <v>14799</v>
      </c>
      <c r="I450" s="16">
        <v>7936</v>
      </c>
      <c r="J450" s="15"/>
      <c r="K450" s="15"/>
      <c r="L450" s="16">
        <f t="shared" ref="L450" si="119">H450*39.8/1000</f>
        <v>589.00019999999995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C451" s="42">
        <v>0</v>
      </c>
      <c r="D451" s="42">
        <v>12522</v>
      </c>
      <c r="E451" s="42">
        <v>0</v>
      </c>
      <c r="F451" s="42">
        <v>0</v>
      </c>
      <c r="G451" s="42">
        <f t="shared" ref="G451" si="120">I450-I451</f>
        <v>-5550</v>
      </c>
      <c r="H451" s="42">
        <v>6613</v>
      </c>
      <c r="I451" s="42">
        <v>13486</v>
      </c>
      <c r="J451" s="2"/>
      <c r="K451" s="2"/>
      <c r="L451" s="54">
        <f t="shared" ref="L451" si="121">H451*39.8/1000</f>
        <v>263.19739999999996</v>
      </c>
      <c r="N451" s="43" t="str">
        <f>'Olieforbrug, TJ'!M451</f>
        <v>December</v>
      </c>
    </row>
    <row r="452" spans="1:14" x14ac:dyDescent="0.25">
      <c r="A452" s="119">
        <f>'Olieforbrug, TJ'!A452</f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C453" s="16">
        <v>0</v>
      </c>
      <c r="D453" s="16">
        <v>1858</v>
      </c>
      <c r="E453" s="16">
        <v>0</v>
      </c>
      <c r="F453" s="16">
        <v>0</v>
      </c>
      <c r="G453" s="69">
        <f>I451-I453</f>
        <v>1901</v>
      </c>
      <c r="H453" s="16">
        <v>3765</v>
      </c>
      <c r="I453" s="16">
        <v>11585</v>
      </c>
      <c r="J453" s="15"/>
      <c r="K453" s="15"/>
      <c r="L453" s="14">
        <f t="shared" ref="L453" si="122">H453*39.8/1000</f>
        <v>149.84700000000001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0</v>
      </c>
      <c r="D454" s="16">
        <v>3723</v>
      </c>
      <c r="E454" s="16">
        <v>0</v>
      </c>
      <c r="F454" s="16">
        <v>0</v>
      </c>
      <c r="G454" s="69">
        <f t="shared" ref="G454:G459" si="123">I453-I454</f>
        <v>536</v>
      </c>
      <c r="H454" s="16">
        <v>4302</v>
      </c>
      <c r="I454" s="16">
        <v>11049</v>
      </c>
      <c r="J454" s="15"/>
      <c r="K454" s="15"/>
      <c r="L454" s="14">
        <f t="shared" ref="L454" si="124">H454*39.8/1000</f>
        <v>171.21959999999999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0</v>
      </c>
      <c r="D455" s="16">
        <v>13412</v>
      </c>
      <c r="E455" s="16">
        <v>0</v>
      </c>
      <c r="F455" s="16">
        <v>0</v>
      </c>
      <c r="G455" s="69">
        <f t="shared" si="123"/>
        <v>-5615</v>
      </c>
      <c r="H455" s="16">
        <v>7731</v>
      </c>
      <c r="I455" s="16">
        <v>16664</v>
      </c>
      <c r="J455" s="15"/>
      <c r="K455" s="15"/>
      <c r="L455" s="14">
        <f t="shared" ref="L455" si="125">H455*39.8/1000</f>
        <v>307.69380000000001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0</v>
      </c>
      <c r="D456" s="16">
        <v>12994</v>
      </c>
      <c r="E456" s="16">
        <v>0</v>
      </c>
      <c r="F456" s="16">
        <v>0</v>
      </c>
      <c r="G456" s="69">
        <f t="shared" si="123"/>
        <v>-1758</v>
      </c>
      <c r="H456" s="16">
        <v>10782</v>
      </c>
      <c r="I456" s="16">
        <v>18422</v>
      </c>
      <c r="J456" s="15"/>
      <c r="K456" s="15"/>
      <c r="L456" s="14">
        <f t="shared" ref="L456" si="126">H456*39.8/1000</f>
        <v>429.12359999999995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0</v>
      </c>
      <c r="D457" s="16">
        <v>14920</v>
      </c>
      <c r="E457" s="16">
        <v>0</v>
      </c>
      <c r="F457" s="16">
        <v>0</v>
      </c>
      <c r="G457" s="69">
        <f t="shared" si="123"/>
        <v>1257</v>
      </c>
      <c r="H457" s="16">
        <v>15563</v>
      </c>
      <c r="I457" s="16">
        <v>17165</v>
      </c>
      <c r="J457" s="15"/>
      <c r="K457" s="15"/>
      <c r="L457" s="14">
        <f t="shared" ref="L457" si="127">H457*39.8/1000</f>
        <v>619.40739999999994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0</v>
      </c>
      <c r="D458" s="16">
        <v>14478</v>
      </c>
      <c r="E458" s="16">
        <v>0</v>
      </c>
      <c r="F458" s="16">
        <v>0</v>
      </c>
      <c r="G458" s="69">
        <f t="shared" si="123"/>
        <v>8147</v>
      </c>
      <c r="H458" s="16">
        <v>21531</v>
      </c>
      <c r="I458" s="16">
        <v>9018</v>
      </c>
      <c r="J458" s="15"/>
      <c r="K458" s="15"/>
      <c r="L458" s="14">
        <f t="shared" ref="L458" si="128">H458*39.8/1000</f>
        <v>856.93379999999991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0</v>
      </c>
      <c r="D459" s="16">
        <v>11958</v>
      </c>
      <c r="E459" s="16">
        <v>0</v>
      </c>
      <c r="F459" s="16">
        <v>0</v>
      </c>
      <c r="G459" s="69">
        <f t="shared" si="123"/>
        <v>-4704</v>
      </c>
      <c r="H459" s="16">
        <v>7093</v>
      </c>
      <c r="I459" s="16">
        <v>13722</v>
      </c>
      <c r="J459" s="15"/>
      <c r="K459" s="15"/>
      <c r="L459" s="14">
        <f t="shared" ref="L459" si="129">H459*39.8/1000</f>
        <v>282.30139999999994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0</v>
      </c>
      <c r="D460" s="16">
        <v>16517</v>
      </c>
      <c r="E460" s="16">
        <v>0</v>
      </c>
      <c r="F460" s="16">
        <v>0</v>
      </c>
      <c r="G460" s="69">
        <f t="shared" ref="G460" si="130">I459-I460</f>
        <v>1211</v>
      </c>
      <c r="H460" s="16">
        <v>17031</v>
      </c>
      <c r="I460" s="16">
        <v>12511</v>
      </c>
      <c r="J460" s="15"/>
      <c r="K460" s="15"/>
      <c r="L460" s="14">
        <f t="shared" ref="L460" si="131">H460*39.8/1000</f>
        <v>677.83379999999988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0</v>
      </c>
      <c r="D461" s="16">
        <v>19824</v>
      </c>
      <c r="E461" s="16">
        <v>0</v>
      </c>
      <c r="F461" s="16">
        <v>0</v>
      </c>
      <c r="G461" s="69">
        <f t="shared" ref="G461" si="132">I460-I461</f>
        <v>-2927</v>
      </c>
      <c r="H461" s="16">
        <v>16645</v>
      </c>
      <c r="I461" s="16">
        <v>15438</v>
      </c>
      <c r="J461" s="15"/>
      <c r="K461" s="15"/>
      <c r="L461" s="14">
        <f t="shared" ref="L461" si="133">H461*39.8/1000</f>
        <v>662.471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0</v>
      </c>
      <c r="D462" s="16">
        <v>11909</v>
      </c>
      <c r="E462" s="16">
        <v>0</v>
      </c>
      <c r="F462" s="16">
        <v>0</v>
      </c>
      <c r="G462" s="69">
        <f t="shared" ref="G462" si="134">I461-I462</f>
        <v>2421</v>
      </c>
      <c r="H462" s="16">
        <v>14299</v>
      </c>
      <c r="I462" s="16">
        <v>13017</v>
      </c>
      <c r="J462" s="15"/>
      <c r="K462" s="15"/>
      <c r="L462" s="14">
        <f t="shared" ref="L462" si="135">H462*39.8/1000</f>
        <v>569.10019999999997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0</v>
      </c>
      <c r="D463" s="16">
        <v>15493</v>
      </c>
      <c r="E463" s="16">
        <v>0</v>
      </c>
      <c r="F463" s="16">
        <v>0</v>
      </c>
      <c r="G463" s="69">
        <f t="shared" ref="G463" si="136">I462-I463</f>
        <v>-4712</v>
      </c>
      <c r="H463" s="16">
        <v>10695</v>
      </c>
      <c r="I463" s="16">
        <v>17729</v>
      </c>
      <c r="J463" s="15"/>
      <c r="K463" s="15"/>
      <c r="L463" s="14">
        <f t="shared" ref="L463" si="137">H463*39.8/1000</f>
        <v>425.66099999999994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0</v>
      </c>
      <c r="D464" s="72">
        <v>4129</v>
      </c>
      <c r="E464" s="72">
        <v>0</v>
      </c>
      <c r="F464" s="72">
        <v>0</v>
      </c>
      <c r="G464" s="72">
        <f t="shared" ref="G464" si="138">I463-I464</f>
        <v>-613</v>
      </c>
      <c r="H464" s="72">
        <v>3496</v>
      </c>
      <c r="I464" s="72">
        <v>18342</v>
      </c>
      <c r="J464" s="66"/>
      <c r="K464" s="66"/>
      <c r="L464" s="72">
        <f t="shared" ref="L464" si="139">H464*39.8/1000</f>
        <v>139.14079999999998</v>
      </c>
      <c r="M464" s="69"/>
      <c r="N464" s="73" t="str">
        <f>'Olieforbrug, TJ'!M464</f>
        <v>December</v>
      </c>
    </row>
    <row r="465" spans="1:14" x14ac:dyDescent="0.25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0</v>
      </c>
      <c r="D466" s="16">
        <v>184</v>
      </c>
      <c r="E466" s="16">
        <v>0</v>
      </c>
      <c r="F466" s="16">
        <v>0</v>
      </c>
      <c r="G466" s="69">
        <f>I464-I466</f>
        <v>1373</v>
      </c>
      <c r="H466" s="77">
        <v>1460</v>
      </c>
      <c r="I466" s="16">
        <v>16969</v>
      </c>
      <c r="J466" s="15"/>
      <c r="K466" s="15"/>
      <c r="L466" s="14">
        <f t="shared" ref="L466" si="140">H466*39.8/1000</f>
        <v>58.10799999999999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0</v>
      </c>
      <c r="D467" s="16">
        <v>4747</v>
      </c>
      <c r="E467" s="16">
        <v>0</v>
      </c>
      <c r="F467" s="16">
        <v>0</v>
      </c>
      <c r="G467" s="69">
        <f t="shared" ref="G467:G472" si="141">I466-I467</f>
        <v>93</v>
      </c>
      <c r="H467" s="77">
        <v>4820</v>
      </c>
      <c r="I467" s="16">
        <v>16876</v>
      </c>
      <c r="J467" s="15"/>
      <c r="K467" s="15"/>
      <c r="L467" s="14">
        <f t="shared" ref="L467" si="142">H467*39.8/1000</f>
        <v>191.83600000000001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0</v>
      </c>
      <c r="D468" s="16">
        <v>4644</v>
      </c>
      <c r="E468" s="16">
        <v>0</v>
      </c>
      <c r="F468" s="16">
        <v>0</v>
      </c>
      <c r="G468" s="69">
        <f t="shared" si="141"/>
        <v>2405</v>
      </c>
      <c r="H468" s="77">
        <v>7037</v>
      </c>
      <c r="I468" s="16">
        <v>14471</v>
      </c>
      <c r="J468" s="15"/>
      <c r="K468" s="15"/>
      <c r="L468" s="14">
        <f t="shared" ref="L468" si="143">H468*39.8/1000</f>
        <v>280.07259999999997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0</v>
      </c>
      <c r="D469" s="16">
        <v>22088</v>
      </c>
      <c r="E469" s="16">
        <v>0</v>
      </c>
      <c r="F469" s="16">
        <v>0</v>
      </c>
      <c r="G469" s="69">
        <f t="shared" si="141"/>
        <v>-7451</v>
      </c>
      <c r="H469" s="77">
        <v>14523</v>
      </c>
      <c r="I469" s="16">
        <v>21922</v>
      </c>
      <c r="J469" s="15"/>
      <c r="K469" s="15"/>
      <c r="L469" s="14">
        <f t="shared" ref="L469" si="144">H469*39.8/1000</f>
        <v>578.01539999999989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0</v>
      </c>
      <c r="D470" s="16">
        <v>15261</v>
      </c>
      <c r="E470" s="16">
        <v>0</v>
      </c>
      <c r="F470" s="16">
        <v>0</v>
      </c>
      <c r="G470" s="69">
        <f t="shared" si="141"/>
        <v>3081</v>
      </c>
      <c r="H470" s="77">
        <v>18346</v>
      </c>
      <c r="I470" s="16">
        <v>18841</v>
      </c>
      <c r="J470" s="15"/>
      <c r="K470" s="15"/>
      <c r="L470" s="14">
        <f t="shared" ref="L470" si="145">H470*39.8/1000</f>
        <v>730.17079999999999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0</v>
      </c>
      <c r="D471" s="16">
        <v>15863</v>
      </c>
      <c r="E471" s="16">
        <v>0</v>
      </c>
      <c r="F471" s="16">
        <v>0</v>
      </c>
      <c r="G471" s="69">
        <f t="shared" si="141"/>
        <v>2952</v>
      </c>
      <c r="H471" s="77">
        <v>18737</v>
      </c>
      <c r="I471" s="16">
        <v>15889</v>
      </c>
      <c r="J471" s="15"/>
      <c r="K471" s="15"/>
      <c r="L471" s="14">
        <f t="shared" ref="L471" si="146">H471*39.8/1000</f>
        <v>745.73259999999993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0</v>
      </c>
      <c r="D472" s="16">
        <v>6633</v>
      </c>
      <c r="E472" s="16">
        <v>0</v>
      </c>
      <c r="F472" s="16">
        <v>0</v>
      </c>
      <c r="G472" s="69">
        <f t="shared" si="141"/>
        <v>5397</v>
      </c>
      <c r="H472" s="77">
        <v>11929</v>
      </c>
      <c r="I472" s="16">
        <v>10492</v>
      </c>
      <c r="J472" s="15"/>
      <c r="K472" s="15"/>
      <c r="L472" s="14">
        <f t="shared" ref="L472" si="147">H472*39.8/1000</f>
        <v>474.77419999999995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0</v>
      </c>
      <c r="D473" s="16">
        <v>26987</v>
      </c>
      <c r="E473" s="16">
        <v>0</v>
      </c>
      <c r="F473" s="16">
        <v>0</v>
      </c>
      <c r="G473" s="69">
        <f t="shared" ref="G473" si="148">I472-I473</f>
        <v>-8023</v>
      </c>
      <c r="H473" s="77">
        <v>18829</v>
      </c>
      <c r="I473" s="16">
        <v>18515</v>
      </c>
      <c r="J473" s="15"/>
      <c r="K473" s="15"/>
      <c r="L473" s="14">
        <f t="shared" ref="L473" si="149">H473*39.8/1000</f>
        <v>749.39419999999996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0</v>
      </c>
      <c r="D474" s="16">
        <v>19594</v>
      </c>
      <c r="E474" s="16">
        <v>0</v>
      </c>
      <c r="F474" s="16">
        <v>0</v>
      </c>
      <c r="G474" s="69">
        <f t="shared" ref="G474" si="150">I473-I474</f>
        <v>600</v>
      </c>
      <c r="H474" s="77">
        <v>20206</v>
      </c>
      <c r="I474" s="16">
        <v>17915</v>
      </c>
      <c r="J474" s="15"/>
      <c r="K474" s="15"/>
      <c r="L474" s="14">
        <f t="shared" ref="L474" si="151">H474*39.8/1000</f>
        <v>804.19879999999989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0</v>
      </c>
      <c r="D475" s="16">
        <v>15951</v>
      </c>
      <c r="E475" s="16">
        <v>0</v>
      </c>
      <c r="F475" s="16">
        <v>0</v>
      </c>
      <c r="G475" s="69">
        <f t="shared" ref="G475" si="152">I474-I475</f>
        <v>2490</v>
      </c>
      <c r="H475" s="77">
        <v>18574</v>
      </c>
      <c r="I475" s="16">
        <v>15425</v>
      </c>
      <c r="J475" s="15"/>
      <c r="K475" s="15"/>
      <c r="L475" s="14">
        <f t="shared" ref="L475" si="153">H475*39.8/1000</f>
        <v>739.24519999999995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0</v>
      </c>
      <c r="D476" s="16">
        <v>15088</v>
      </c>
      <c r="E476" s="16">
        <v>0</v>
      </c>
      <c r="F476" s="16">
        <v>0</v>
      </c>
      <c r="G476" s="69">
        <f t="shared" ref="G476" si="154">I475-I476</f>
        <v>-1413</v>
      </c>
      <c r="H476" s="77">
        <v>13622</v>
      </c>
      <c r="I476" s="16">
        <v>16838</v>
      </c>
      <c r="J476" s="15"/>
      <c r="K476" s="15"/>
      <c r="L476" s="14">
        <f t="shared" ref="L476" si="155">H476*39.8/1000</f>
        <v>542.15559999999994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>
        <v>0</v>
      </c>
      <c r="D477" s="42">
        <v>4468</v>
      </c>
      <c r="E477" s="42">
        <v>0</v>
      </c>
      <c r="F477" s="42">
        <v>0</v>
      </c>
      <c r="G477" s="72">
        <f t="shared" ref="G477" si="156">I476-I477</f>
        <v>6444</v>
      </c>
      <c r="H477" s="117">
        <v>10922</v>
      </c>
      <c r="I477" s="42">
        <v>10394</v>
      </c>
      <c r="J477" s="2"/>
      <c r="K477" s="2"/>
      <c r="L477" s="54">
        <f t="shared" ref="L477" si="157">H477*39.8/1000</f>
        <v>434.69559999999996</v>
      </c>
      <c r="N477" s="43" t="str">
        <f>'Olieforbrug, TJ'!M477</f>
        <v>December</v>
      </c>
    </row>
    <row r="478" spans="1:14" x14ac:dyDescent="0.25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16">
        <v>0</v>
      </c>
      <c r="D479" s="16">
        <v>4032</v>
      </c>
      <c r="E479" s="16">
        <v>0</v>
      </c>
      <c r="F479" s="16">
        <v>0</v>
      </c>
      <c r="G479" s="69">
        <f>I477-I479</f>
        <v>-1685</v>
      </c>
      <c r="H479" s="77">
        <v>2332</v>
      </c>
      <c r="I479" s="16">
        <v>12079</v>
      </c>
      <c r="J479" s="15"/>
      <c r="K479" s="15"/>
      <c r="L479" s="14">
        <f t="shared" ref="L479" si="158">H479*39.8/1000</f>
        <v>92.813599999999994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16">
        <v>0</v>
      </c>
      <c r="D480" s="16">
        <v>9032</v>
      </c>
      <c r="E480" s="16">
        <v>0</v>
      </c>
      <c r="F480" s="16">
        <v>0</v>
      </c>
      <c r="G480" s="69">
        <f t="shared" ref="G480:G485" si="159">I479-I480</f>
        <v>-5618</v>
      </c>
      <c r="H480" s="77">
        <v>3462</v>
      </c>
      <c r="I480" s="16">
        <v>17697</v>
      </c>
      <c r="J480" s="15"/>
      <c r="K480" s="15"/>
      <c r="L480" s="14">
        <f t="shared" ref="L480" si="160">H480*39.8/1000</f>
        <v>137.78759999999997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16">
        <v>0</v>
      </c>
      <c r="D481" s="16">
        <v>7728</v>
      </c>
      <c r="E481" s="16">
        <v>0</v>
      </c>
      <c r="F481" s="16">
        <v>0</v>
      </c>
      <c r="G481" s="69">
        <f t="shared" si="159"/>
        <v>1519</v>
      </c>
      <c r="H481" s="77">
        <v>9271</v>
      </c>
      <c r="I481" s="16">
        <v>16178</v>
      </c>
      <c r="J481" s="15"/>
      <c r="K481" s="15"/>
      <c r="L481" s="14">
        <f t="shared" ref="L481" si="161">H481*39.8/1000</f>
        <v>368.98579999999998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16">
        <v>0</v>
      </c>
      <c r="D482" s="16">
        <v>10348</v>
      </c>
      <c r="E482" s="16">
        <v>0</v>
      </c>
      <c r="F482" s="16">
        <v>0</v>
      </c>
      <c r="G482" s="69">
        <f t="shared" si="159"/>
        <v>2244</v>
      </c>
      <c r="H482" s="77">
        <v>12531</v>
      </c>
      <c r="I482" s="16">
        <v>13934</v>
      </c>
      <c r="J482" s="15"/>
      <c r="K482" s="15"/>
      <c r="L482" s="14">
        <f t="shared" ref="L482" si="162">H482*39.8/1000</f>
        <v>498.73379999999997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16">
        <v>0</v>
      </c>
      <c r="D483" s="16">
        <v>23913</v>
      </c>
      <c r="E483" s="16">
        <v>0</v>
      </c>
      <c r="F483" s="16">
        <v>0</v>
      </c>
      <c r="G483" s="69">
        <f t="shared" si="159"/>
        <v>-354</v>
      </c>
      <c r="H483" s="77">
        <v>22134</v>
      </c>
      <c r="I483" s="16">
        <v>14288</v>
      </c>
      <c r="J483" s="15"/>
      <c r="K483" s="15"/>
      <c r="L483" s="14">
        <f t="shared" ref="L483" si="163">H483*39.8/1000</f>
        <v>880.93319999999994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16">
        <v>0</v>
      </c>
      <c r="D484" s="16">
        <v>16822</v>
      </c>
      <c r="E484" s="16">
        <v>0</v>
      </c>
      <c r="F484" s="16">
        <v>0</v>
      </c>
      <c r="G484" s="69">
        <f t="shared" si="159"/>
        <v>2533</v>
      </c>
      <c r="H484" s="77">
        <v>19721</v>
      </c>
      <c r="I484" s="16">
        <v>11755</v>
      </c>
      <c r="J484" s="15"/>
      <c r="K484" s="15"/>
      <c r="L484" s="14">
        <f t="shared" ref="L484" si="164">H484*39.8/1000</f>
        <v>784.89579999999989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16">
        <v>0</v>
      </c>
      <c r="D485" s="16">
        <v>16213</v>
      </c>
      <c r="E485" s="16">
        <v>0</v>
      </c>
      <c r="F485" s="16">
        <v>0</v>
      </c>
      <c r="G485" s="69">
        <f t="shared" si="159"/>
        <v>-6503</v>
      </c>
      <c r="H485" s="77">
        <v>9611</v>
      </c>
      <c r="I485" s="16">
        <v>18258</v>
      </c>
      <c r="J485" s="15"/>
      <c r="K485" s="15"/>
      <c r="L485" s="14">
        <f t="shared" ref="L485" si="165">H485*39.8/1000</f>
        <v>382.51779999999997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16">
        <v>0</v>
      </c>
      <c r="D486" s="16">
        <v>14673</v>
      </c>
      <c r="E486" s="16">
        <v>0</v>
      </c>
      <c r="F486" s="16">
        <v>0</v>
      </c>
      <c r="G486" s="69">
        <f t="shared" ref="G486" si="166">I485-I486</f>
        <v>3679</v>
      </c>
      <c r="H486" s="77">
        <v>18307</v>
      </c>
      <c r="I486" s="16">
        <v>14579</v>
      </c>
      <c r="J486" s="15"/>
      <c r="K486" s="15"/>
      <c r="L486" s="14">
        <f t="shared" ref="L486" si="167">H486*39.8/1000</f>
        <v>728.61860000000001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16">
        <v>0</v>
      </c>
      <c r="D487" s="16">
        <v>19259</v>
      </c>
      <c r="E487" s="16">
        <v>0</v>
      </c>
      <c r="F487" s="16">
        <v>0</v>
      </c>
      <c r="G487" s="69">
        <f t="shared" ref="G487" si="168">I486-I487</f>
        <v>1577</v>
      </c>
      <c r="H487" s="77">
        <v>20924</v>
      </c>
      <c r="I487" s="16">
        <v>13002</v>
      </c>
      <c r="J487" s="15"/>
      <c r="K487" s="15"/>
      <c r="L487" s="14">
        <f t="shared" ref="L487" si="169">H487*39.8/1000</f>
        <v>832.77519999999993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16">
        <v>0</v>
      </c>
      <c r="D488" s="16">
        <v>15294</v>
      </c>
      <c r="E488" s="16">
        <v>0</v>
      </c>
      <c r="F488" s="16">
        <v>0</v>
      </c>
      <c r="G488" s="69">
        <f t="shared" ref="G488" si="170">I487-I488</f>
        <v>1951</v>
      </c>
      <c r="H488" s="77">
        <v>17234</v>
      </c>
      <c r="I488" s="16">
        <v>11051</v>
      </c>
      <c r="J488" s="15"/>
      <c r="K488" s="15"/>
      <c r="L488" s="14">
        <f t="shared" ref="L488" si="171">H488*39.8/1000</f>
        <v>685.91319999999996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16">
        <v>0</v>
      </c>
      <c r="D489" s="16">
        <v>15280</v>
      </c>
      <c r="E489" s="16">
        <v>0</v>
      </c>
      <c r="F489" s="16">
        <v>0</v>
      </c>
      <c r="G489" s="69">
        <f t="shared" ref="G489" si="172">I488-I489</f>
        <v>-2724</v>
      </c>
      <c r="H489" s="77">
        <v>12502</v>
      </c>
      <c r="I489" s="16">
        <v>13775</v>
      </c>
      <c r="J489" s="15"/>
      <c r="K489" s="15"/>
      <c r="L489" s="14">
        <f t="shared" ref="L489" si="173">H489*39.8/1000</f>
        <v>497.57959999999997</v>
      </c>
      <c r="M489" s="172"/>
      <c r="N489" s="178" t="str">
        <f>'Olieforbrug, TJ'!M489</f>
        <v>November</v>
      </c>
    </row>
    <row r="490" spans="1:14" ht="13.8" thickBot="1" x14ac:dyDescent="0.3">
      <c r="A490" s="174" t="str">
        <f>'Olieforbrug, TJ'!A490</f>
        <v>December</v>
      </c>
      <c r="B490" s="77"/>
      <c r="C490" s="42">
        <v>0</v>
      </c>
      <c r="D490" s="42">
        <v>6286</v>
      </c>
      <c r="E490" s="42">
        <v>0</v>
      </c>
      <c r="F490" s="42">
        <v>0</v>
      </c>
      <c r="G490" s="72">
        <f t="shared" ref="G490" si="174">I489-I490</f>
        <v>905</v>
      </c>
      <c r="H490" s="117">
        <v>7149</v>
      </c>
      <c r="I490" s="42">
        <v>12870</v>
      </c>
      <c r="J490" s="2"/>
      <c r="K490" s="2"/>
      <c r="L490" s="54">
        <f t="shared" ref="L490" si="175">H490*39.8/1000</f>
        <v>284.53019999999998</v>
      </c>
      <c r="M490" s="172"/>
      <c r="N490" s="176" t="str">
        <f>'Olieforbrug, TJ'!M490</f>
        <v>December</v>
      </c>
    </row>
    <row r="491" spans="1:14" x14ac:dyDescent="0.25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C492" s="16">
        <v>0</v>
      </c>
      <c r="D492" s="16">
        <v>2337</v>
      </c>
      <c r="E492" s="16">
        <v>0</v>
      </c>
      <c r="F492" s="16">
        <v>0</v>
      </c>
      <c r="G492" s="69">
        <f>I490-I492</f>
        <v>816</v>
      </c>
      <c r="H492" s="77">
        <v>2992</v>
      </c>
      <c r="I492" s="16">
        <v>12054</v>
      </c>
      <c r="J492" s="15"/>
      <c r="K492" s="15"/>
      <c r="L492" s="14">
        <f t="shared" ref="L492" si="176">H492*39.8/1000</f>
        <v>119.08159999999999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16">
        <v>0</v>
      </c>
      <c r="D493" s="16">
        <v>467</v>
      </c>
      <c r="E493" s="16">
        <v>0</v>
      </c>
      <c r="F493" s="16">
        <v>0</v>
      </c>
      <c r="G493" s="69">
        <f>I492-I493</f>
        <v>991</v>
      </c>
      <c r="H493" s="77">
        <v>1457</v>
      </c>
      <c r="I493" s="16">
        <v>11063</v>
      </c>
      <c r="J493" s="15"/>
      <c r="K493" s="15"/>
      <c r="L493" s="14">
        <f t="shared" ref="L493" si="177">H493*39.8/1000</f>
        <v>57.988599999999998</v>
      </c>
      <c r="M493" s="172"/>
      <c r="N493" s="178" t="str">
        <f>'Olieforbrug, TJ'!M493</f>
        <v>February</v>
      </c>
    </row>
  </sheetData>
  <phoneticPr fontId="2" type="noConversion"/>
  <pageMargins left="0.75" right="0.75" top="1" bottom="1" header="0.5" footer="0.5"/>
  <headerFooter alignWithMargins="0"/>
  <ignoredErrors>
    <ignoredError sqref="C54:H54 C100:K112 M100:M112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16">
    <tabColor indexed="42"/>
  </sheetPr>
  <dimension ref="A1:Y493"/>
  <sheetViews>
    <sheetView zoomScale="80" zoomScaleNormal="80" workbookViewId="0">
      <pane xSplit="2" ySplit="5" topLeftCell="C455" activePane="bottomRight" state="frozen"/>
      <selection activeCell="E51" activeCellId="1" sqref="C25 E51"/>
      <selection pane="topRight" activeCell="E51" activeCellId="1" sqref="C25 E51"/>
      <selection pane="bottomLeft" activeCell="E51" activeCellId="1" sqref="C25 E51"/>
      <selection pane="bottomRight" activeCell="R493" sqref="R493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4.44140625" style="3" customWidth="1"/>
    <col min="10" max="10" width="20.44140625" style="3" customWidth="1"/>
    <col min="11" max="11" width="8.5546875" style="3" customWidth="1"/>
    <col min="12" max="12" width="20.5546875" customWidth="1"/>
    <col min="13" max="13" width="5.109375" customWidth="1"/>
    <col min="14" max="14" width="17.88671875" bestFit="1" customWidth="1"/>
    <col min="15" max="15" width="6" customWidth="1"/>
    <col min="16" max="16" width="17.88671875" bestFit="1" customWidth="1"/>
    <col min="17" max="17" width="6.109375" customWidth="1"/>
    <col min="18" max="18" width="17.88671875" bestFit="1" customWidth="1"/>
  </cols>
  <sheetData>
    <row r="1" spans="1:20" x14ac:dyDescent="0.25">
      <c r="A1" s="1" t="s">
        <v>22</v>
      </c>
      <c r="B1" s="1"/>
      <c r="C1"/>
      <c r="D1"/>
      <c r="E1"/>
      <c r="F1"/>
      <c r="G1"/>
      <c r="H1"/>
      <c r="I1"/>
      <c r="J1" s="27" t="s">
        <v>80</v>
      </c>
      <c r="K1" s="27"/>
      <c r="L1" s="27"/>
      <c r="N1" s="10"/>
      <c r="O1" s="10"/>
      <c r="P1" s="10"/>
    </row>
    <row r="2" spans="1:20" x14ac:dyDescent="0.25">
      <c r="A2" s="1" t="s">
        <v>31</v>
      </c>
      <c r="B2" s="1"/>
      <c r="C2"/>
      <c r="D2"/>
      <c r="E2"/>
      <c r="F2"/>
      <c r="G2"/>
      <c r="H2"/>
      <c r="I2"/>
      <c r="J2" s="27" t="s">
        <v>66</v>
      </c>
      <c r="K2" s="27"/>
      <c r="L2" s="27"/>
      <c r="N2" s="47" t="s">
        <v>144</v>
      </c>
      <c r="O2" s="48"/>
      <c r="P2" s="47" t="s">
        <v>145</v>
      </c>
      <c r="Q2" s="8"/>
      <c r="R2" s="49" t="s">
        <v>146</v>
      </c>
    </row>
    <row r="3" spans="1:20" x14ac:dyDescent="0.25">
      <c r="N3" s="13" t="s">
        <v>25</v>
      </c>
      <c r="O3" s="13"/>
      <c r="P3" s="13" t="s">
        <v>26</v>
      </c>
      <c r="Q3" s="11"/>
      <c r="R3" s="13" t="s">
        <v>27</v>
      </c>
    </row>
    <row r="4" spans="1:20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/>
      <c r="J4" s="30" t="s">
        <v>7</v>
      </c>
      <c r="L4" s="5"/>
      <c r="N4" s="9" t="s">
        <v>30</v>
      </c>
      <c r="P4" s="9" t="s">
        <v>30</v>
      </c>
      <c r="Q4" s="11"/>
      <c r="R4" s="9" t="s">
        <v>30</v>
      </c>
    </row>
    <row r="5" spans="1:20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3"/>
      <c r="J5" s="28" t="s">
        <v>38</v>
      </c>
      <c r="K5"/>
      <c r="L5" s="18"/>
      <c r="M5" s="22"/>
      <c r="N5" s="9" t="s">
        <v>68</v>
      </c>
      <c r="P5" s="9" t="s">
        <v>68</v>
      </c>
      <c r="R5" s="9" t="s">
        <v>68</v>
      </c>
    </row>
    <row r="6" spans="1:20" x14ac:dyDescent="0.25">
      <c r="A6" s="21"/>
      <c r="C6" s="10"/>
      <c r="D6" s="10"/>
      <c r="E6" s="10"/>
      <c r="F6" s="10"/>
      <c r="G6" s="10"/>
      <c r="H6" s="10"/>
      <c r="I6"/>
      <c r="J6"/>
      <c r="K6"/>
      <c r="M6" s="22"/>
    </row>
    <row r="7" spans="1:20" x14ac:dyDescent="0.25">
      <c r="A7" s="22">
        <v>2005</v>
      </c>
      <c r="C7" s="3">
        <v>0</v>
      </c>
      <c r="D7" s="3">
        <v>36526</v>
      </c>
      <c r="E7" s="3">
        <v>1886</v>
      </c>
      <c r="F7" s="3">
        <v>2462</v>
      </c>
      <c r="G7" s="3">
        <v>-4110</v>
      </c>
      <c r="H7" s="3">
        <v>34964</v>
      </c>
      <c r="I7"/>
      <c r="J7" s="3">
        <v>9793</v>
      </c>
      <c r="K7"/>
      <c r="L7" s="22">
        <v>2005</v>
      </c>
      <c r="M7" s="22"/>
      <c r="N7" s="3">
        <v>2550.1387500000001</v>
      </c>
      <c r="P7" s="3">
        <v>849.25049999999999</v>
      </c>
      <c r="Q7" s="12"/>
      <c r="R7" s="3">
        <v>304</v>
      </c>
      <c r="S7" s="12"/>
      <c r="T7" s="12"/>
    </row>
    <row r="8" spans="1:20" x14ac:dyDescent="0.25">
      <c r="A8" s="22">
        <v>2006</v>
      </c>
      <c r="C8" s="3">
        <v>0</v>
      </c>
      <c r="D8" s="3">
        <v>42255</v>
      </c>
      <c r="E8" s="3">
        <v>0</v>
      </c>
      <c r="F8" s="3">
        <v>3221</v>
      </c>
      <c r="G8" s="3">
        <v>5683</v>
      </c>
      <c r="H8" s="3">
        <v>39518</v>
      </c>
      <c r="I8"/>
      <c r="J8" s="3">
        <v>4110</v>
      </c>
      <c r="K8"/>
      <c r="L8" s="22">
        <v>2006</v>
      </c>
      <c r="M8" s="22"/>
      <c r="N8" s="3">
        <v>2543.7489999999998</v>
      </c>
      <c r="P8" s="3">
        <v>492.99841950000001</v>
      </c>
      <c r="Q8" s="12"/>
      <c r="R8" s="3">
        <v>372.19838460000005</v>
      </c>
      <c r="S8" s="12"/>
      <c r="T8" s="12"/>
    </row>
    <row r="9" spans="1:20" x14ac:dyDescent="0.25">
      <c r="A9" s="22">
        <v>2007</v>
      </c>
      <c r="C9" s="3">
        <v>0</v>
      </c>
      <c r="D9" s="3">
        <v>38873</v>
      </c>
      <c r="E9" s="3">
        <v>1539</v>
      </c>
      <c r="F9" s="3">
        <v>2431</v>
      </c>
      <c r="G9" s="3">
        <v>78</v>
      </c>
      <c r="H9" s="3">
        <v>35369</v>
      </c>
      <c r="I9"/>
      <c r="J9" s="3">
        <v>4032</v>
      </c>
      <c r="K9"/>
      <c r="L9" s="22">
        <v>2007</v>
      </c>
      <c r="M9" s="22"/>
      <c r="N9" s="3">
        <v>2574.1600199999998</v>
      </c>
      <c r="P9" s="3">
        <v>338.04511200000002</v>
      </c>
      <c r="Q9" s="12"/>
      <c r="R9" s="3">
        <v>147.14261009430075</v>
      </c>
      <c r="S9" s="12"/>
      <c r="T9" s="12"/>
    </row>
    <row r="10" spans="1:20" x14ac:dyDescent="0.25">
      <c r="A10" s="22">
        <v>2008</v>
      </c>
      <c r="C10" s="3">
        <v>0</v>
      </c>
      <c r="D10" s="3">
        <v>2632</v>
      </c>
      <c r="E10" s="3">
        <v>0</v>
      </c>
      <c r="F10" s="3">
        <v>355</v>
      </c>
      <c r="G10" s="3">
        <v>4032</v>
      </c>
      <c r="H10" s="3">
        <v>2216</v>
      </c>
      <c r="I10"/>
      <c r="J10" s="3">
        <v>0</v>
      </c>
      <c r="K10"/>
      <c r="L10" s="22">
        <v>2008</v>
      </c>
      <c r="M10" s="22"/>
      <c r="N10" s="3">
        <v>2307.1732200000001</v>
      </c>
      <c r="P10" s="3">
        <v>351.47930400000001</v>
      </c>
      <c r="Q10" s="12"/>
      <c r="R10" s="3">
        <v>62.117490233333299</v>
      </c>
      <c r="S10" s="12"/>
      <c r="T10" s="12"/>
    </row>
    <row r="11" spans="1:20" x14ac:dyDescent="0.25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/>
      <c r="J11" s="3">
        <v>0</v>
      </c>
      <c r="K11"/>
      <c r="L11" s="22">
        <v>2009</v>
      </c>
      <c r="M11" s="22"/>
      <c r="N11" s="3">
        <v>2115.9766477028193</v>
      </c>
      <c r="P11" s="3">
        <v>406.86045899999999</v>
      </c>
      <c r="Q11" s="12"/>
      <c r="R11" s="3">
        <v>36.734951633333303</v>
      </c>
      <c r="S11" s="12"/>
      <c r="T11" s="12"/>
    </row>
    <row r="12" spans="1:20" x14ac:dyDescent="0.25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/>
      <c r="J12" s="3">
        <v>0</v>
      </c>
      <c r="K12"/>
      <c r="L12" s="22">
        <v>2010</v>
      </c>
      <c r="M12" s="22"/>
      <c r="N12" s="3">
        <v>2150.308</v>
      </c>
      <c r="P12" s="3">
        <v>382.34529450000002</v>
      </c>
      <c r="Q12" s="12"/>
      <c r="R12" s="3">
        <v>38.694193933333302</v>
      </c>
      <c r="S12" s="12"/>
      <c r="T12" s="12"/>
    </row>
    <row r="13" spans="1:20" x14ac:dyDescent="0.25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/>
      <c r="J13" s="3">
        <v>0</v>
      </c>
      <c r="K13"/>
      <c r="L13" s="22">
        <v>2011</v>
      </c>
      <c r="M13" s="22"/>
      <c r="N13" s="3">
        <v>2150.308</v>
      </c>
      <c r="O13" s="3"/>
      <c r="P13" s="3">
        <v>382.96821449999999</v>
      </c>
      <c r="Q13" s="12"/>
      <c r="R13" s="3">
        <v>41.203343500000003</v>
      </c>
      <c r="S13" s="12"/>
      <c r="T13" s="12"/>
    </row>
    <row r="14" spans="1:20" x14ac:dyDescent="0.25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J14" s="3">
        <v>0</v>
      </c>
      <c r="L14" s="22">
        <v>2012</v>
      </c>
      <c r="M14" s="22"/>
      <c r="N14" s="3">
        <v>2150.308</v>
      </c>
      <c r="O14" s="3"/>
      <c r="P14" s="3">
        <v>411.36675450000001</v>
      </c>
      <c r="Q14" s="12"/>
      <c r="R14" s="3">
        <v>39.707813900000005</v>
      </c>
      <c r="S14" s="12"/>
      <c r="T14" s="12"/>
    </row>
    <row r="15" spans="1:20" ht="12.75" customHeight="1" x14ac:dyDescent="0.25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J15" s="3">
        <v>0</v>
      </c>
      <c r="K15" s="22"/>
      <c r="L15" s="22">
        <v>2013</v>
      </c>
      <c r="M15" s="3"/>
      <c r="N15" s="3">
        <v>2150.308</v>
      </c>
      <c r="P15" s="3">
        <v>451.923675</v>
      </c>
      <c r="Q15" s="12"/>
      <c r="R15" s="3">
        <v>40.890906600000001</v>
      </c>
      <c r="S15" s="12"/>
      <c r="T15" s="12"/>
    </row>
    <row r="16" spans="1:20" ht="12.75" customHeight="1" x14ac:dyDescent="0.25">
      <c r="A16" s="22">
        <v>2014</v>
      </c>
      <c r="C16" s="3">
        <f t="shared" ref="C16:H16" si="0">SUM(C100:C103)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J16" s="3">
        <f>J103</f>
        <v>0</v>
      </c>
      <c r="K16" s="22"/>
      <c r="L16" s="22">
        <v>2014</v>
      </c>
      <c r="M16" s="3"/>
      <c r="N16" s="3">
        <v>2150.308</v>
      </c>
      <c r="P16" s="3">
        <v>358.06938000000002</v>
      </c>
      <c r="Q16" s="12"/>
      <c r="R16" s="3">
        <v>14.684890899999999</v>
      </c>
      <c r="S16" s="12"/>
      <c r="T16" s="12"/>
    </row>
    <row r="17" spans="1:20" x14ac:dyDescent="0.25">
      <c r="A17" s="22">
        <v>2015</v>
      </c>
      <c r="C17" s="3">
        <f t="shared" ref="C17:H17" si="1">SUM(C105:C108)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J17" s="3">
        <f>J108</f>
        <v>0</v>
      </c>
      <c r="L17" s="22">
        <v>2015</v>
      </c>
      <c r="M17" s="3"/>
      <c r="N17" s="3">
        <v>2150.308</v>
      </c>
      <c r="P17" s="3">
        <v>318.99594000000002</v>
      </c>
      <c r="Q17" s="12"/>
      <c r="R17" s="3">
        <f>SUM(R105:R108)</f>
        <v>48.16500520000001</v>
      </c>
      <c r="S17" s="12"/>
      <c r="T17" s="12"/>
    </row>
    <row r="18" spans="1:20" x14ac:dyDescent="0.25">
      <c r="A18" s="22">
        <v>2016</v>
      </c>
      <c r="C18" s="3">
        <f t="shared" ref="C18:H18" si="2">SUM(C110:C113)</f>
        <v>0</v>
      </c>
      <c r="D18" s="3">
        <f t="shared" si="2"/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J18" s="3">
        <f>J113</f>
        <v>0</v>
      </c>
      <c r="L18" s="22">
        <v>2016</v>
      </c>
      <c r="M18" s="3"/>
      <c r="N18" s="3">
        <f>SUM(N110:N113)</f>
        <v>2150.308</v>
      </c>
      <c r="O18" s="3"/>
      <c r="P18" s="3">
        <v>356.63827350000003</v>
      </c>
      <c r="Q18" s="12"/>
      <c r="R18" s="3">
        <f>SUM(R110:R113)</f>
        <v>19.49810000000004</v>
      </c>
      <c r="S18" s="12"/>
      <c r="T18" s="12"/>
    </row>
    <row r="19" spans="1:20" x14ac:dyDescent="0.25">
      <c r="A19" s="22">
        <v>2017</v>
      </c>
      <c r="C19" s="3">
        <f t="shared" ref="C19:H19" si="3">SUM(C115:C118)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J19" s="3">
        <f>J118</f>
        <v>0</v>
      </c>
      <c r="K19" s="65"/>
      <c r="L19" s="22">
        <v>2017</v>
      </c>
      <c r="M19" s="57"/>
      <c r="N19" s="3">
        <f>SUM(N115:N118)</f>
        <v>2150.308</v>
      </c>
      <c r="O19" s="3"/>
      <c r="P19" s="3">
        <f>SUM(P115:P118)</f>
        <v>269.38766999999996</v>
      </c>
      <c r="Q19" s="12"/>
      <c r="R19" s="3">
        <f>SUM(R115:R118)</f>
        <v>19.383089999999999</v>
      </c>
      <c r="S19" s="12"/>
      <c r="T19" s="12"/>
    </row>
    <row r="20" spans="1:20" x14ac:dyDescent="0.25">
      <c r="A20" s="22">
        <v>2018</v>
      </c>
      <c r="C20" s="3">
        <f t="shared" ref="C20:H20" si="4">SUM(C120:C123)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J20" s="3">
        <f>J123</f>
        <v>0</v>
      </c>
      <c r="K20"/>
      <c r="L20" s="22">
        <v>2018</v>
      </c>
      <c r="M20" s="57"/>
      <c r="N20" s="3">
        <f>SUM(N120:N123)</f>
        <v>2150.308</v>
      </c>
      <c r="P20" s="3">
        <f>SUM(P120:P123)</f>
        <v>261.29292900000002</v>
      </c>
      <c r="R20" s="3">
        <f>SUM(R120:R123)</f>
        <v>2.592755199999996</v>
      </c>
      <c r="T20" s="12"/>
    </row>
    <row r="21" spans="1:20" x14ac:dyDescent="0.25">
      <c r="A21" s="22">
        <v>2019</v>
      </c>
      <c r="C21" s="3">
        <f t="shared" ref="C21:H21" si="5">SUM(C125:C128)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J21" s="3">
        <f>SUM(J128)</f>
        <v>0</v>
      </c>
      <c r="K21"/>
      <c r="L21" s="22">
        <v>2019</v>
      </c>
      <c r="M21" s="57"/>
      <c r="N21" s="3">
        <f>SUM(N125:N128)</f>
        <v>2150.308</v>
      </c>
      <c r="O21" s="3"/>
      <c r="P21" s="3">
        <f>SUM(P125:P128)</f>
        <v>335.30978850000002</v>
      </c>
      <c r="Q21" s="3"/>
      <c r="R21" s="3">
        <f>SUM(R125:R128)</f>
        <v>2.576469999999996</v>
      </c>
      <c r="T21" s="12"/>
    </row>
    <row r="22" spans="1:20" x14ac:dyDescent="0.25">
      <c r="A22" s="22">
        <v>2020</v>
      </c>
      <c r="C22" s="3">
        <f t="shared" ref="C22:H22" si="6">SUM(C130:C133)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J22" s="3">
        <f>SUM(J133)</f>
        <v>0</v>
      </c>
      <c r="K22"/>
      <c r="L22" s="22">
        <v>2020</v>
      </c>
      <c r="M22" s="57"/>
      <c r="N22" s="3">
        <f>SUM(N130:N133)</f>
        <v>2150.308</v>
      </c>
      <c r="O22" s="3"/>
      <c r="P22" s="3">
        <f>SUM(P130:P133)</f>
        <v>350.49568199999999</v>
      </c>
      <c r="Q22" s="3"/>
      <c r="R22" s="3">
        <f>SUM(R130:R133)</f>
        <v>1.5023900000000006</v>
      </c>
      <c r="T22" s="12"/>
    </row>
    <row r="23" spans="1:20" x14ac:dyDescent="0.25">
      <c r="A23" s="22">
        <v>2021</v>
      </c>
      <c r="C23" s="3">
        <f t="shared" ref="C23:H23" si="7">SUM(C135:C138)</f>
        <v>0</v>
      </c>
      <c r="D23" s="3">
        <f t="shared" si="7"/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0</v>
      </c>
      <c r="J23" s="3">
        <f>SUM(J138)</f>
        <v>0</v>
      </c>
      <c r="K23"/>
      <c r="L23" s="22">
        <v>2021</v>
      </c>
      <c r="M23" s="57"/>
      <c r="N23" s="3">
        <f>SUM(N135:N138)</f>
        <v>2150.308</v>
      </c>
      <c r="O23" s="3"/>
      <c r="P23" s="3">
        <f>SUM(P135:P138)</f>
        <v>461.69855999999999</v>
      </c>
      <c r="Q23" s="3"/>
      <c r="R23" s="3">
        <f>SUM(R135:R138)</f>
        <v>1.5023900000000006</v>
      </c>
      <c r="T23" s="12"/>
    </row>
    <row r="24" spans="1:20" x14ac:dyDescent="0.25">
      <c r="A24" s="22">
        <v>2022</v>
      </c>
      <c r="C24" s="3">
        <f t="shared" ref="C24:H24" si="8">SUM(C140:C143)</f>
        <v>0</v>
      </c>
      <c r="D24" s="3">
        <f t="shared" si="8"/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0</v>
      </c>
      <c r="J24" s="3">
        <f>SUM(J143)</f>
        <v>0</v>
      </c>
      <c r="K24"/>
      <c r="L24" s="22">
        <v>2022</v>
      </c>
      <c r="M24" s="57"/>
      <c r="N24" s="3">
        <f t="shared" ref="N24" si="9">SUM(N140:N143)</f>
        <v>2150.3079999999964</v>
      </c>
      <c r="O24" s="3"/>
      <c r="P24" s="3">
        <f t="shared" ref="P24" si="10">SUM(P140:P143)</f>
        <v>250.35000000000002</v>
      </c>
      <c r="Q24" s="3"/>
      <c r="R24" s="3">
        <f t="shared" ref="R24" si="11">SUM(R140:R143)</f>
        <v>1.5023900000000041</v>
      </c>
      <c r="T24" s="12"/>
    </row>
    <row r="25" spans="1:20" x14ac:dyDescent="0.25">
      <c r="A25" s="22">
        <v>2023</v>
      </c>
      <c r="C25" s="3">
        <f>SUM(C145:C148)</f>
        <v>0</v>
      </c>
      <c r="D25" s="3">
        <f t="shared" ref="D25:H25" si="12">SUM(D145:D148)</f>
        <v>0</v>
      </c>
      <c r="E25" s="3">
        <f t="shared" si="12"/>
        <v>0</v>
      </c>
      <c r="F25" s="3">
        <f t="shared" si="12"/>
        <v>0</v>
      </c>
      <c r="G25" s="3">
        <f t="shared" si="12"/>
        <v>0</v>
      </c>
      <c r="H25" s="3">
        <f t="shared" si="12"/>
        <v>0</v>
      </c>
      <c r="J25" s="3">
        <f>SUM(J148)</f>
        <v>0</v>
      </c>
      <c r="K25"/>
      <c r="L25" s="22">
        <v>2023</v>
      </c>
      <c r="M25" s="57"/>
      <c r="N25" s="3">
        <f t="shared" ref="N25" si="13">SUM(N145:N148)</f>
        <v>2150.3079999999964</v>
      </c>
      <c r="O25" s="3"/>
      <c r="P25" s="3">
        <f t="shared" ref="P25" si="14">SUM(P145:P148)</f>
        <v>383.44271250000003</v>
      </c>
      <c r="Q25" s="3"/>
      <c r="R25" s="3">
        <f t="shared" ref="R25" si="15">SUM(R145:R148)</f>
        <v>1.5023900000000041</v>
      </c>
      <c r="T25" s="12"/>
    </row>
    <row r="26" spans="1:20" x14ac:dyDescent="0.25">
      <c r="A26" s="22">
        <v>2024</v>
      </c>
      <c r="C26" s="3">
        <f t="shared" ref="C26:H26" si="16">SUM(C466:C477)</f>
        <v>0</v>
      </c>
      <c r="D26" s="3">
        <f t="shared" si="16"/>
        <v>0</v>
      </c>
      <c r="E26" s="3">
        <f t="shared" si="16"/>
        <v>0</v>
      </c>
      <c r="F26" s="3">
        <f t="shared" si="16"/>
        <v>0</v>
      </c>
      <c r="G26" s="3">
        <f t="shared" si="16"/>
        <v>0</v>
      </c>
      <c r="H26" s="3">
        <f t="shared" si="16"/>
        <v>0</v>
      </c>
      <c r="J26" s="3">
        <f>J477</f>
        <v>0</v>
      </c>
      <c r="K26"/>
      <c r="L26" s="22">
        <v>2024</v>
      </c>
      <c r="M26" s="57"/>
      <c r="N26" s="3">
        <f>SUM(N466:N477)</f>
        <v>2150.3079999999959</v>
      </c>
      <c r="O26" s="3"/>
      <c r="P26" s="3">
        <f>SUM(P466:P477)</f>
        <v>903.31299599999977</v>
      </c>
      <c r="Q26" s="3"/>
      <c r="R26" s="3">
        <f>SUM(R466:R477)</f>
        <v>1.5023900000000039</v>
      </c>
      <c r="T26" s="12"/>
    </row>
    <row r="27" spans="1:20" x14ac:dyDescent="0.25">
      <c r="A27" s="22">
        <v>2025</v>
      </c>
      <c r="C27" s="3">
        <f>SUM(C479:C490)</f>
        <v>0</v>
      </c>
      <c r="D27" s="3">
        <f t="shared" ref="D27:H28" si="17">SUM(D479:D490)</f>
        <v>0</v>
      </c>
      <c r="E27" s="3">
        <f t="shared" si="17"/>
        <v>0</v>
      </c>
      <c r="F27" s="3">
        <f t="shared" si="17"/>
        <v>0</v>
      </c>
      <c r="G27" s="3">
        <f t="shared" si="17"/>
        <v>0</v>
      </c>
      <c r="H27" s="3">
        <f t="shared" si="17"/>
        <v>0</v>
      </c>
      <c r="J27" s="3">
        <f>J490</f>
        <v>0</v>
      </c>
      <c r="K27"/>
      <c r="L27" s="22">
        <v>2025</v>
      </c>
      <c r="M27" s="57"/>
      <c r="N27" s="3">
        <f t="shared" ref="N27:N28" si="18">SUM(N479:N490)</f>
        <v>2150.3079999999959</v>
      </c>
      <c r="O27" s="3"/>
      <c r="P27" s="3">
        <f t="shared" ref="P27:P28" si="19">SUM(P479:P490)</f>
        <v>903.31299599999977</v>
      </c>
      <c r="Q27" s="3"/>
      <c r="R27" s="3">
        <f t="shared" ref="R27:R28" si="20">SUM(R479:R490)</f>
        <v>1.5023900000000039</v>
      </c>
      <c r="T27" s="12"/>
    </row>
    <row r="28" spans="1:20" x14ac:dyDescent="0.25">
      <c r="A28" s="22">
        <v>2026</v>
      </c>
      <c r="C28" s="3">
        <f>SUM(C480:C491)</f>
        <v>0</v>
      </c>
      <c r="D28" s="3">
        <f t="shared" si="17"/>
        <v>0</v>
      </c>
      <c r="E28" s="3">
        <f t="shared" si="17"/>
        <v>0</v>
      </c>
      <c r="F28" s="3">
        <f t="shared" si="17"/>
        <v>0</v>
      </c>
      <c r="G28" s="3">
        <f t="shared" si="17"/>
        <v>0</v>
      </c>
      <c r="H28" s="3">
        <f t="shared" si="17"/>
        <v>0</v>
      </c>
      <c r="J28" s="3">
        <f>J491</f>
        <v>0</v>
      </c>
      <c r="K28"/>
      <c r="L28" s="22">
        <v>2026</v>
      </c>
      <c r="M28" s="57"/>
      <c r="N28" s="3">
        <f t="shared" si="18"/>
        <v>1971.1156666666627</v>
      </c>
      <c r="O28" s="3"/>
      <c r="P28" s="3">
        <f t="shared" si="19"/>
        <v>828.0369129999998</v>
      </c>
      <c r="Q28" s="3"/>
      <c r="R28" s="3">
        <f t="shared" si="20"/>
        <v>1.3771908333333369</v>
      </c>
      <c r="T28" s="12"/>
    </row>
    <row r="29" spans="1:20" ht="12.75" customHeight="1" x14ac:dyDescent="0.25">
      <c r="A29" s="23"/>
      <c r="M29" s="3"/>
      <c r="N29" s="3"/>
      <c r="P29" s="3"/>
      <c r="R29" s="3"/>
    </row>
    <row r="30" spans="1:20" ht="12.75" customHeight="1" x14ac:dyDescent="0.25">
      <c r="A30" s="22" t="str">
        <f>'Olieforbrug, TJ'!A30</f>
        <v>Januar - Februar</v>
      </c>
      <c r="L30" s="22" t="str">
        <f>'Olieforbrug, TJ'!M30</f>
        <v>January - February</v>
      </c>
      <c r="M30" s="3"/>
      <c r="N30" s="3"/>
      <c r="P30" s="3"/>
      <c r="R30" s="3"/>
    </row>
    <row r="31" spans="1:20" x14ac:dyDescent="0.25">
      <c r="A31" s="22">
        <f>'Olieforbrug, TJ'!A31</f>
        <v>2005</v>
      </c>
      <c r="C31" s="3">
        <f>SUM(C219:C220)</f>
        <v>0</v>
      </c>
      <c r="D31" s="3">
        <f t="shared" ref="D31:H31" si="21">SUM(D219:D220)</f>
        <v>6210</v>
      </c>
      <c r="E31" s="3">
        <f t="shared" si="21"/>
        <v>196</v>
      </c>
      <c r="F31" s="3">
        <f t="shared" si="21"/>
        <v>430</v>
      </c>
      <c r="G31" s="3">
        <f t="shared" si="21"/>
        <v>855</v>
      </c>
      <c r="H31" s="3">
        <f t="shared" si="21"/>
        <v>6838</v>
      </c>
      <c r="J31" s="3">
        <f>J220</f>
        <v>4828</v>
      </c>
      <c r="L31" s="22">
        <f>'Olieforbrug, TJ'!M31</f>
        <v>2005</v>
      </c>
      <c r="M31" s="3"/>
      <c r="N31" s="3">
        <f t="shared" ref="N31" si="22">SUM(N219:N220)</f>
        <v>425.02312499999999</v>
      </c>
      <c r="O31" s="3"/>
      <c r="P31" s="3">
        <f t="shared" ref="P31" si="23">SUM(P219:P220)</f>
        <v>141.54175000000001</v>
      </c>
      <c r="R31" s="3">
        <f t="shared" ref="R31" si="24">SUM(R219:R220)</f>
        <v>50.666666666666664</v>
      </c>
    </row>
    <row r="32" spans="1:20" x14ac:dyDescent="0.25">
      <c r="A32" s="22">
        <f>'Olieforbrug, TJ'!A32</f>
        <v>2006</v>
      </c>
      <c r="C32" s="3">
        <f>SUM(C232:C233)</f>
        <v>0</v>
      </c>
      <c r="D32" s="3">
        <f t="shared" ref="D32:H32" si="25">SUM(D232:D233)</f>
        <v>8233</v>
      </c>
      <c r="E32" s="3">
        <f t="shared" si="25"/>
        <v>0</v>
      </c>
      <c r="F32" s="3">
        <f t="shared" si="25"/>
        <v>675</v>
      </c>
      <c r="G32" s="3">
        <f t="shared" si="25"/>
        <v>4613</v>
      </c>
      <c r="H32" s="3">
        <f t="shared" si="25"/>
        <v>8445</v>
      </c>
      <c r="J32" s="3">
        <f>J233</f>
        <v>5180</v>
      </c>
      <c r="L32" s="22">
        <f>'Olieforbrug, TJ'!M32</f>
        <v>2006</v>
      </c>
      <c r="M32" s="3"/>
      <c r="N32" s="3">
        <f t="shared" ref="N32" si="26">SUM(N232:N233)</f>
        <v>423.95816666666661</v>
      </c>
      <c r="O32" s="3"/>
      <c r="P32" s="3">
        <f t="shared" ref="P32" si="27">SUM(P232:P233)</f>
        <v>82.166403250000002</v>
      </c>
      <c r="R32" s="3">
        <f t="shared" ref="R32" si="28">SUM(R232:R233)</f>
        <v>62.033064100000011</v>
      </c>
    </row>
    <row r="33" spans="1:18" x14ac:dyDescent="0.25">
      <c r="A33" s="22">
        <f>'Olieforbrug, TJ'!A33</f>
        <v>2007</v>
      </c>
      <c r="C33" s="3">
        <f>SUM(C245:C246)</f>
        <v>0</v>
      </c>
      <c r="D33" s="3">
        <f t="shared" ref="D33:H33" si="29">SUM(D245:D246)</f>
        <v>7851</v>
      </c>
      <c r="E33" s="3">
        <f t="shared" si="29"/>
        <v>196</v>
      </c>
      <c r="F33" s="3">
        <f t="shared" si="29"/>
        <v>430</v>
      </c>
      <c r="G33" s="3">
        <f t="shared" si="29"/>
        <v>-489</v>
      </c>
      <c r="H33" s="3">
        <f t="shared" si="29"/>
        <v>6736</v>
      </c>
      <c r="J33" s="3">
        <f>J246</f>
        <v>4599</v>
      </c>
      <c r="L33" s="22">
        <f>'Olieforbrug, TJ'!M33</f>
        <v>2007</v>
      </c>
      <c r="M33" s="3"/>
      <c r="N33" s="3">
        <f t="shared" ref="N33" si="30">SUM(N245:N246)</f>
        <v>429.02666999999997</v>
      </c>
      <c r="O33" s="3"/>
      <c r="P33" s="3">
        <f t="shared" ref="P33" si="31">SUM(P245:P246)</f>
        <v>56.340852000000005</v>
      </c>
      <c r="R33" s="3">
        <f t="shared" ref="R33" si="32">SUM(R245:R246)</f>
        <v>24.523768349050126</v>
      </c>
    </row>
    <row r="34" spans="1:18" x14ac:dyDescent="0.25">
      <c r="A34" s="22">
        <f>'Olieforbrug, TJ'!A34</f>
        <v>2008</v>
      </c>
      <c r="C34" s="3">
        <f>SUM(C258:C259)</f>
        <v>0</v>
      </c>
      <c r="D34" s="3">
        <f t="shared" ref="D34:H34" si="33">SUM(D258:D259)</f>
        <v>2632</v>
      </c>
      <c r="E34" s="3">
        <f t="shared" si="33"/>
        <v>0</v>
      </c>
      <c r="F34" s="3">
        <f t="shared" si="33"/>
        <v>355</v>
      </c>
      <c r="G34" s="3">
        <f t="shared" si="33"/>
        <v>4032</v>
      </c>
      <c r="H34" s="3">
        <f t="shared" si="33"/>
        <v>2216</v>
      </c>
      <c r="J34" s="3">
        <f>J259</f>
        <v>0</v>
      </c>
      <c r="L34" s="22">
        <f>'Olieforbrug, TJ'!M34</f>
        <v>2008</v>
      </c>
      <c r="M34" s="3"/>
      <c r="N34" s="3">
        <f t="shared" ref="N34" si="34">SUM(N258:N259)</f>
        <v>384.52887000000004</v>
      </c>
      <c r="O34" s="3"/>
      <c r="P34" s="3">
        <f t="shared" ref="P34" si="35">SUM(P258:P259)</f>
        <v>58.579884</v>
      </c>
      <c r="R34" s="3">
        <f t="shared" ref="R34" si="36">SUM(R258:R259)</f>
        <v>10.352915038888883</v>
      </c>
    </row>
    <row r="35" spans="1:18" x14ac:dyDescent="0.25">
      <c r="A35" s="22">
        <f>'Olieforbrug, TJ'!A35</f>
        <v>2009</v>
      </c>
      <c r="C35" s="3">
        <f>SUM(C271:C272)</f>
        <v>0</v>
      </c>
      <c r="D35" s="3">
        <f t="shared" ref="D35:H35" si="37">SUM(D271:D272)</f>
        <v>0</v>
      </c>
      <c r="E35" s="3">
        <f t="shared" si="37"/>
        <v>0</v>
      </c>
      <c r="F35" s="3">
        <f t="shared" si="37"/>
        <v>0</v>
      </c>
      <c r="G35" s="3">
        <f t="shared" si="37"/>
        <v>0</v>
      </c>
      <c r="H35" s="3">
        <f t="shared" si="37"/>
        <v>0</v>
      </c>
      <c r="J35" s="3">
        <f>J272</f>
        <v>0</v>
      </c>
      <c r="L35" s="22">
        <f>'Olieforbrug, TJ'!M35</f>
        <v>2009</v>
      </c>
      <c r="M35" s="3"/>
      <c r="N35" s="3">
        <f t="shared" ref="N35" si="38">SUM(N271:N272)</f>
        <v>352.66277461713656</v>
      </c>
      <c r="O35" s="3"/>
      <c r="P35" s="3">
        <f t="shared" ref="P35" si="39">SUM(P271:P272)</f>
        <v>67.810076499999994</v>
      </c>
      <c r="R35" s="3">
        <f t="shared" ref="R35" si="40">SUM(R271:R272)</f>
        <v>6.1224919388888841</v>
      </c>
    </row>
    <row r="36" spans="1:18" x14ac:dyDescent="0.25">
      <c r="A36" s="22">
        <f>'Olieforbrug, TJ'!A36</f>
        <v>2010</v>
      </c>
      <c r="C36" s="3">
        <f>SUM(C284:C285)</f>
        <v>0</v>
      </c>
      <c r="D36" s="3">
        <f t="shared" ref="D36:H36" si="41">SUM(D284:D285)</f>
        <v>0</v>
      </c>
      <c r="E36" s="3">
        <f t="shared" si="41"/>
        <v>0</v>
      </c>
      <c r="F36" s="3">
        <f t="shared" si="41"/>
        <v>0</v>
      </c>
      <c r="G36" s="3">
        <f t="shared" si="41"/>
        <v>0</v>
      </c>
      <c r="H36" s="3">
        <f t="shared" si="41"/>
        <v>0</v>
      </c>
      <c r="J36" s="3">
        <f>J285</f>
        <v>0</v>
      </c>
      <c r="L36" s="22">
        <f>'Olieforbrug, TJ'!M36</f>
        <v>2010</v>
      </c>
      <c r="M36" s="3"/>
      <c r="N36" s="3">
        <f t="shared" ref="N36" si="42">SUM(N284:N285)</f>
        <v>358.38466666666665</v>
      </c>
      <c r="O36" s="3"/>
      <c r="P36" s="3">
        <f t="shared" ref="P36" si="43">SUM(P284:P285)</f>
        <v>63.724215750000006</v>
      </c>
      <c r="R36" s="3">
        <f t="shared" ref="R36" si="44">SUM(R284:R285)</f>
        <v>6.4490323222222168</v>
      </c>
    </row>
    <row r="37" spans="1:18" x14ac:dyDescent="0.25">
      <c r="A37" s="22">
        <f>'Olieforbrug, TJ'!A37</f>
        <v>2011</v>
      </c>
      <c r="C37" s="3">
        <f>SUM(C297:C298)</f>
        <v>0</v>
      </c>
      <c r="D37" s="3">
        <f t="shared" ref="D37:H37" si="45">SUM(D297:D298)</f>
        <v>0</v>
      </c>
      <c r="E37" s="3">
        <f t="shared" si="45"/>
        <v>0</v>
      </c>
      <c r="F37" s="3">
        <f t="shared" si="45"/>
        <v>0</v>
      </c>
      <c r="G37" s="3">
        <f t="shared" si="45"/>
        <v>0</v>
      </c>
      <c r="H37" s="3">
        <f t="shared" si="45"/>
        <v>0</v>
      </c>
      <c r="J37" s="3">
        <f>J298</f>
        <v>0</v>
      </c>
      <c r="L37" s="22">
        <f>'Olieforbrug, TJ'!M37</f>
        <v>2011</v>
      </c>
      <c r="M37" s="3"/>
      <c r="N37" s="3">
        <f t="shared" ref="N37" si="46">SUM(N297:N298)</f>
        <v>358.38466666666665</v>
      </c>
      <c r="O37" s="3"/>
      <c r="P37" s="3">
        <f t="shared" ref="P37" si="47">SUM(P297:P298)</f>
        <v>63.828035749999998</v>
      </c>
      <c r="R37" s="3">
        <f t="shared" ref="R37" si="48">SUM(R297:R298)</f>
        <v>6.8672239166666671</v>
      </c>
    </row>
    <row r="38" spans="1:18" x14ac:dyDescent="0.25">
      <c r="A38" s="22">
        <f>'Olieforbrug, TJ'!A38</f>
        <v>2012</v>
      </c>
      <c r="C38" s="3">
        <f>SUM(C310:C311)</f>
        <v>0</v>
      </c>
      <c r="D38" s="3">
        <f t="shared" ref="D38:H38" si="49">SUM(D310:D311)</f>
        <v>0</v>
      </c>
      <c r="E38" s="3">
        <f t="shared" si="49"/>
        <v>0</v>
      </c>
      <c r="F38" s="3">
        <f t="shared" si="49"/>
        <v>0</v>
      </c>
      <c r="G38" s="3">
        <f t="shared" si="49"/>
        <v>0</v>
      </c>
      <c r="H38" s="3">
        <f t="shared" si="49"/>
        <v>0</v>
      </c>
      <c r="J38" s="3">
        <f>J311</f>
        <v>0</v>
      </c>
      <c r="L38" s="22">
        <f>'Olieforbrug, TJ'!M38</f>
        <v>2012</v>
      </c>
      <c r="M38" s="3"/>
      <c r="N38" s="3">
        <f t="shared" ref="N38" si="50">SUM(N310:N311)</f>
        <v>358.38466666666665</v>
      </c>
      <c r="O38" s="3"/>
      <c r="P38" s="3">
        <f t="shared" ref="P38" si="51">SUM(P310:P311)</f>
        <v>68.561125750000002</v>
      </c>
      <c r="R38" s="3">
        <f t="shared" ref="R38" si="52">SUM(R310:R311)</f>
        <v>6.6179689833333342</v>
      </c>
    </row>
    <row r="39" spans="1:18" x14ac:dyDescent="0.25">
      <c r="A39" s="22">
        <f>'Olieforbrug, TJ'!A39</f>
        <v>2013</v>
      </c>
      <c r="C39" s="3">
        <f>SUM(C323:C324)</f>
        <v>0</v>
      </c>
      <c r="D39" s="3">
        <f t="shared" ref="D39:H39" si="53">SUM(D323:D324)</f>
        <v>0</v>
      </c>
      <c r="E39" s="3">
        <f t="shared" si="53"/>
        <v>0</v>
      </c>
      <c r="F39" s="3">
        <f t="shared" si="53"/>
        <v>0</v>
      </c>
      <c r="G39" s="3">
        <f t="shared" si="53"/>
        <v>0</v>
      </c>
      <c r="H39" s="3">
        <f t="shared" si="53"/>
        <v>0</v>
      </c>
      <c r="J39" s="3">
        <f>J324</f>
        <v>0</v>
      </c>
      <c r="L39" s="22">
        <f>'Olieforbrug, TJ'!M39</f>
        <v>2013</v>
      </c>
      <c r="M39" s="3"/>
      <c r="N39" s="3">
        <f t="shared" ref="N39" si="54">SUM(N323:N324)</f>
        <v>358.38466666666665</v>
      </c>
      <c r="O39" s="3"/>
      <c r="P39" s="3">
        <f t="shared" ref="P39" si="55">SUM(P323:P324)</f>
        <v>75.320612499999996</v>
      </c>
      <c r="R39" s="3">
        <f t="shared" ref="R39" si="56">SUM(R323:R324)</f>
        <v>6.8151511000000005</v>
      </c>
    </row>
    <row r="40" spans="1:18" x14ac:dyDescent="0.25">
      <c r="A40" s="22">
        <f>'Olieforbrug, TJ'!A40</f>
        <v>2014</v>
      </c>
      <c r="C40" s="3">
        <f>SUM(C336:C337)</f>
        <v>0</v>
      </c>
      <c r="D40" s="3">
        <f t="shared" ref="D40:H40" si="57">SUM(D336:D337)</f>
        <v>0</v>
      </c>
      <c r="E40" s="3">
        <f t="shared" si="57"/>
        <v>0</v>
      </c>
      <c r="F40" s="3">
        <f t="shared" si="57"/>
        <v>0</v>
      </c>
      <c r="G40" s="3">
        <f t="shared" si="57"/>
        <v>0</v>
      </c>
      <c r="H40" s="3">
        <f t="shared" si="57"/>
        <v>0</v>
      </c>
      <c r="J40" s="3">
        <f>J337</f>
        <v>0</v>
      </c>
      <c r="L40" s="22">
        <f>'Olieforbrug, TJ'!M40</f>
        <v>2014</v>
      </c>
      <c r="M40" s="3"/>
      <c r="N40" s="3">
        <f t="shared" ref="N40" si="58">SUM(N336:N337)</f>
        <v>358.38466666666665</v>
      </c>
      <c r="O40" s="3"/>
      <c r="P40" s="3">
        <f t="shared" ref="P40" si="59">SUM(P336:P337)</f>
        <v>59.678230000000006</v>
      </c>
      <c r="R40" s="3">
        <f t="shared" ref="R40" si="60">SUM(R336:R337)</f>
        <v>2.447481816666667</v>
      </c>
    </row>
    <row r="41" spans="1:18" x14ac:dyDescent="0.25">
      <c r="A41" s="22">
        <f>'Olieforbrug, TJ'!A41</f>
        <v>2015</v>
      </c>
      <c r="C41" s="3">
        <f>SUM(C349:C350)</f>
        <v>0</v>
      </c>
      <c r="D41" s="3">
        <f t="shared" ref="D41:H41" si="61">SUM(D349:D350)</f>
        <v>0</v>
      </c>
      <c r="E41" s="3">
        <f t="shared" si="61"/>
        <v>0</v>
      </c>
      <c r="F41" s="3">
        <f t="shared" si="61"/>
        <v>0</v>
      </c>
      <c r="G41" s="3">
        <f t="shared" si="61"/>
        <v>0</v>
      </c>
      <c r="H41" s="3">
        <f t="shared" si="61"/>
        <v>0</v>
      </c>
      <c r="J41" s="3">
        <f>J350</f>
        <v>0</v>
      </c>
      <c r="L41" s="22">
        <f>'Olieforbrug, TJ'!M41</f>
        <v>2015</v>
      </c>
      <c r="M41" s="3"/>
      <c r="N41" s="3">
        <f t="shared" ref="N41" si="62">SUM(N349:N350)</f>
        <v>358.38466666666665</v>
      </c>
      <c r="O41" s="3"/>
      <c r="P41" s="3">
        <f t="shared" ref="P41" si="63">SUM(P349:P350)</f>
        <v>53.165990000000001</v>
      </c>
      <c r="R41" s="3">
        <f t="shared" ref="R41" si="64">SUM(R349:R350)</f>
        <v>8.027500866666669</v>
      </c>
    </row>
    <row r="42" spans="1:18" x14ac:dyDescent="0.25">
      <c r="A42" s="22">
        <f>'Olieforbrug, TJ'!A42</f>
        <v>2016</v>
      </c>
      <c r="C42" s="3">
        <f>SUM(C362:C363)</f>
        <v>0</v>
      </c>
      <c r="D42" s="3">
        <f t="shared" ref="D42:H42" si="65">SUM(D362:D363)</f>
        <v>0</v>
      </c>
      <c r="E42" s="3">
        <f t="shared" si="65"/>
        <v>0</v>
      </c>
      <c r="F42" s="3">
        <f t="shared" si="65"/>
        <v>0</v>
      </c>
      <c r="G42" s="3">
        <f t="shared" si="65"/>
        <v>0</v>
      </c>
      <c r="H42" s="3">
        <f t="shared" si="65"/>
        <v>0</v>
      </c>
      <c r="J42" s="3">
        <f>J363</f>
        <v>0</v>
      </c>
      <c r="L42" s="22">
        <f>'Olieforbrug, TJ'!M42</f>
        <v>2016</v>
      </c>
      <c r="M42" s="3"/>
      <c r="N42" s="3">
        <f t="shared" ref="N42" si="66">SUM(N362:N363)</f>
        <v>358.38466666666665</v>
      </c>
      <c r="O42" s="3"/>
      <c r="P42" s="3">
        <f t="shared" ref="P42" si="67">SUM(P362:P363)</f>
        <v>59.439712249999992</v>
      </c>
      <c r="R42" s="3">
        <f t="shared" ref="R42" si="68">SUM(R362:R363)</f>
        <v>3.2496833333333401</v>
      </c>
    </row>
    <row r="43" spans="1:18" x14ac:dyDescent="0.25">
      <c r="A43" s="22">
        <f>'Olieforbrug, TJ'!A43</f>
        <v>2017</v>
      </c>
      <c r="C43" s="3">
        <f>SUM(C375:C376)</f>
        <v>0</v>
      </c>
      <c r="D43" s="3">
        <f t="shared" ref="D43:H43" si="69">SUM(D375:D376)</f>
        <v>0</v>
      </c>
      <c r="E43" s="3">
        <f t="shared" si="69"/>
        <v>0</v>
      </c>
      <c r="F43" s="3">
        <f t="shared" si="69"/>
        <v>0</v>
      </c>
      <c r="G43" s="3">
        <f t="shared" si="69"/>
        <v>0</v>
      </c>
      <c r="H43" s="3">
        <f t="shared" si="69"/>
        <v>0</v>
      </c>
      <c r="J43" s="3">
        <f>J376</f>
        <v>0</v>
      </c>
      <c r="L43" s="22">
        <f>'Olieforbrug, TJ'!M43</f>
        <v>2017</v>
      </c>
      <c r="M43" s="3"/>
      <c r="N43" s="3">
        <f t="shared" ref="N43" si="70">SUM(N375:N376)</f>
        <v>358.38466666666665</v>
      </c>
      <c r="O43" s="3"/>
      <c r="P43" s="3">
        <f t="shared" ref="P43" si="71">SUM(P375:P376)</f>
        <v>44.897944999999993</v>
      </c>
      <c r="R43" s="3">
        <f t="shared" ref="R43" si="72">SUM(R375:R376)</f>
        <v>3.230515</v>
      </c>
    </row>
    <row r="44" spans="1:18" x14ac:dyDescent="0.25">
      <c r="A44" s="22">
        <f>'Olieforbrug, TJ'!A44</f>
        <v>2018</v>
      </c>
      <c r="C44" s="3">
        <f>SUM(C388:C389)</f>
        <v>0</v>
      </c>
      <c r="D44" s="3">
        <f t="shared" ref="D44:H44" si="73">SUM(D388:D389)</f>
        <v>0</v>
      </c>
      <c r="E44" s="3">
        <f t="shared" si="73"/>
        <v>0</v>
      </c>
      <c r="F44" s="3">
        <f t="shared" si="73"/>
        <v>0</v>
      </c>
      <c r="G44" s="3">
        <f t="shared" si="73"/>
        <v>0</v>
      </c>
      <c r="H44" s="3">
        <f t="shared" si="73"/>
        <v>0</v>
      </c>
      <c r="J44" s="3">
        <f>J389</f>
        <v>0</v>
      </c>
      <c r="L44" s="22">
        <f>'Olieforbrug, TJ'!M44</f>
        <v>2018</v>
      </c>
      <c r="M44" s="3"/>
      <c r="N44" s="3">
        <f t="shared" ref="N44" si="74">SUM(N388:N389)</f>
        <v>358.38466666666665</v>
      </c>
      <c r="O44" s="3"/>
      <c r="P44" s="3">
        <f t="shared" ref="P44" si="75">SUM(P388:P389)</f>
        <v>43.548821500000003</v>
      </c>
      <c r="R44" s="3">
        <f t="shared" ref="R44" si="76">SUM(R388:R389)</f>
        <v>0.43212586666666603</v>
      </c>
    </row>
    <row r="45" spans="1:18" x14ac:dyDescent="0.25">
      <c r="A45" s="22">
        <f>'Olieforbrug, TJ'!A45</f>
        <v>2019</v>
      </c>
      <c r="C45" s="3">
        <f>SUM(C401:C402)</f>
        <v>0</v>
      </c>
      <c r="D45" s="3">
        <f t="shared" ref="D45:H45" si="77">SUM(D401:D402)</f>
        <v>0</v>
      </c>
      <c r="E45" s="3">
        <f t="shared" si="77"/>
        <v>0</v>
      </c>
      <c r="F45" s="3">
        <f t="shared" si="77"/>
        <v>0</v>
      </c>
      <c r="G45" s="3">
        <f t="shared" si="77"/>
        <v>0</v>
      </c>
      <c r="H45" s="3">
        <f t="shared" si="77"/>
        <v>0</v>
      </c>
      <c r="J45" s="3">
        <f>J402</f>
        <v>0</v>
      </c>
      <c r="L45" s="22">
        <f>'Olieforbrug, TJ'!M45</f>
        <v>2019</v>
      </c>
      <c r="M45" s="3"/>
      <c r="N45" s="3">
        <f>SUM(N401:N402)</f>
        <v>358.38466666666665</v>
      </c>
      <c r="O45" s="3"/>
      <c r="P45" s="3">
        <f>SUM(P401:P402)</f>
        <v>55.884964750000002</v>
      </c>
      <c r="R45" s="3">
        <f>SUM(R401:R402)</f>
        <v>0.42941166666666603</v>
      </c>
    </row>
    <row r="46" spans="1:18" x14ac:dyDescent="0.25">
      <c r="A46" s="22">
        <f>'Olieforbrug, TJ'!A46</f>
        <v>2020</v>
      </c>
      <c r="C46" s="3">
        <f>SUM(C414:C415)</f>
        <v>0</v>
      </c>
      <c r="D46" s="3">
        <f t="shared" ref="D46:H46" si="78">SUM(D414:D415)</f>
        <v>0</v>
      </c>
      <c r="E46" s="3">
        <f t="shared" si="78"/>
        <v>0</v>
      </c>
      <c r="F46" s="3">
        <f t="shared" si="78"/>
        <v>0</v>
      </c>
      <c r="G46" s="3">
        <f t="shared" si="78"/>
        <v>0</v>
      </c>
      <c r="H46" s="3">
        <f t="shared" si="78"/>
        <v>0</v>
      </c>
      <c r="J46" s="3">
        <f>J415</f>
        <v>0</v>
      </c>
      <c r="L46" s="22">
        <f>'Olieforbrug, TJ'!M46</f>
        <v>2020</v>
      </c>
      <c r="M46" s="3"/>
      <c r="N46" s="3">
        <f t="shared" ref="N46" si="79">SUM(N414:N415)</f>
        <v>358.38466666666665</v>
      </c>
      <c r="O46" s="3"/>
      <c r="P46" s="3">
        <f t="shared" ref="P46" si="80">SUM(P414:P415)</f>
        <v>58.415947000000003</v>
      </c>
      <c r="R46" s="3">
        <f t="shared" ref="R46" si="81">SUM(R414:R415)</f>
        <v>0.25039833333333344</v>
      </c>
    </row>
    <row r="47" spans="1:18" x14ac:dyDescent="0.25">
      <c r="A47" s="22">
        <f>'Olieforbrug, TJ'!A47</f>
        <v>2021</v>
      </c>
      <c r="C47" s="3">
        <f>SUM(C427:C428)</f>
        <v>0</v>
      </c>
      <c r="D47" s="3">
        <f t="shared" ref="D47:H47" si="82">SUM(D427:D428)</f>
        <v>0</v>
      </c>
      <c r="E47" s="3">
        <f t="shared" si="82"/>
        <v>0</v>
      </c>
      <c r="F47" s="3">
        <f t="shared" si="82"/>
        <v>0</v>
      </c>
      <c r="G47" s="3">
        <f t="shared" si="82"/>
        <v>0</v>
      </c>
      <c r="H47" s="3">
        <f t="shared" si="82"/>
        <v>0</v>
      </c>
      <c r="J47" s="3">
        <f>J428</f>
        <v>0</v>
      </c>
      <c r="L47" s="22">
        <f>'Olieforbrug, TJ'!M47</f>
        <v>2021</v>
      </c>
      <c r="M47" s="3"/>
      <c r="N47" s="3">
        <f t="shared" ref="N47" si="83">SUM(N427:N428)</f>
        <v>358.38466666666665</v>
      </c>
      <c r="O47" s="3"/>
      <c r="P47" s="3">
        <f t="shared" ref="P47" si="84">SUM(P427:P428)</f>
        <v>76.949759999999998</v>
      </c>
      <c r="R47" s="3">
        <f t="shared" ref="R47" si="85">SUM(R427:R428)</f>
        <v>0.25039833333333344</v>
      </c>
    </row>
    <row r="48" spans="1:18" x14ac:dyDescent="0.25">
      <c r="A48" s="22">
        <f>'Olieforbrug, TJ'!A48</f>
        <v>2022</v>
      </c>
      <c r="C48" s="3">
        <f>SUM(C440:C441)</f>
        <v>0</v>
      </c>
      <c r="D48" s="3">
        <f t="shared" ref="D48:H48" si="86">SUM(D440:D441)</f>
        <v>0</v>
      </c>
      <c r="E48" s="3">
        <f t="shared" si="86"/>
        <v>0</v>
      </c>
      <c r="F48" s="3">
        <f t="shared" si="86"/>
        <v>0</v>
      </c>
      <c r="G48" s="3">
        <f t="shared" si="86"/>
        <v>0</v>
      </c>
      <c r="H48" s="3">
        <f t="shared" si="86"/>
        <v>0</v>
      </c>
      <c r="J48" s="3">
        <f>J441</f>
        <v>0</v>
      </c>
      <c r="L48" s="22">
        <f>'Olieforbrug, TJ'!M48</f>
        <v>2022</v>
      </c>
      <c r="M48" s="3"/>
      <c r="N48" s="3">
        <f t="shared" ref="N48" si="87">SUM(N440:N441)</f>
        <v>358.38466666666602</v>
      </c>
      <c r="O48" s="3"/>
      <c r="P48" s="3">
        <f t="shared" ref="P48" si="88">SUM(P440:P441)</f>
        <v>41.725000000000001</v>
      </c>
      <c r="R48" s="3">
        <f t="shared" ref="R48" si="89">SUM(R440:R441)</f>
        <v>0.250398333333334</v>
      </c>
    </row>
    <row r="49" spans="1:19" x14ac:dyDescent="0.25">
      <c r="A49" s="22">
        <f>'Olieforbrug, TJ'!A49</f>
        <v>2023</v>
      </c>
      <c r="C49" s="3">
        <f>SUM(C453:C454)</f>
        <v>0</v>
      </c>
      <c r="D49" s="3">
        <f t="shared" ref="D49:H49" si="90">SUM(D453:D454)</f>
        <v>0</v>
      </c>
      <c r="E49" s="3">
        <f t="shared" si="90"/>
        <v>0</v>
      </c>
      <c r="F49" s="3">
        <f t="shared" si="90"/>
        <v>0</v>
      </c>
      <c r="G49" s="3">
        <f t="shared" si="90"/>
        <v>0</v>
      </c>
      <c r="H49" s="3">
        <f t="shared" si="90"/>
        <v>0</v>
      </c>
      <c r="J49" s="3">
        <f>J454</f>
        <v>0</v>
      </c>
      <c r="L49" s="22">
        <f>'Olieforbrug, TJ'!M49</f>
        <v>2023</v>
      </c>
      <c r="M49" s="3"/>
      <c r="N49" s="3">
        <f t="shared" ref="N49" si="91">SUM(N453:N454)</f>
        <v>358.38466666666602</v>
      </c>
      <c r="O49" s="3"/>
      <c r="P49" s="3">
        <f t="shared" ref="P49" si="92">SUM(P453:P454)</f>
        <v>63.907118750000002</v>
      </c>
      <c r="Q49" s="3"/>
      <c r="R49" s="3">
        <f t="shared" ref="R49" si="93">SUM(R453:R454)</f>
        <v>0.250398333333334</v>
      </c>
    </row>
    <row r="50" spans="1:19" x14ac:dyDescent="0.25">
      <c r="A50" s="22">
        <f>'Olieforbrug, TJ'!A50</f>
        <v>2024</v>
      </c>
      <c r="C50" s="3">
        <f>SUM(C466:C467)</f>
        <v>0</v>
      </c>
      <c r="D50" s="3">
        <f t="shared" ref="D50:H50" si="94">SUM(D466:D467)</f>
        <v>0</v>
      </c>
      <c r="E50" s="3">
        <f t="shared" si="94"/>
        <v>0</v>
      </c>
      <c r="F50" s="3">
        <f t="shared" si="94"/>
        <v>0</v>
      </c>
      <c r="G50" s="3">
        <f t="shared" si="94"/>
        <v>0</v>
      </c>
      <c r="H50" s="3">
        <f t="shared" si="94"/>
        <v>0</v>
      </c>
      <c r="J50" s="3">
        <f>J467</f>
        <v>0</v>
      </c>
      <c r="L50" s="22">
        <f>'Olieforbrug, TJ'!M50</f>
        <v>2024</v>
      </c>
      <c r="M50" s="3"/>
      <c r="N50" s="3">
        <f t="shared" ref="N50" si="95">SUM(N466:N467)</f>
        <v>358.38466666666602</v>
      </c>
      <c r="O50" s="3"/>
      <c r="P50" s="3">
        <f t="shared" ref="P50" si="96">SUM(P466:P467)</f>
        <v>150.552166</v>
      </c>
      <c r="Q50" s="3"/>
      <c r="R50" s="3">
        <f t="shared" ref="R50" si="97">SUM(R466:R467)</f>
        <v>0.250398333333334</v>
      </c>
    </row>
    <row r="51" spans="1:19" x14ac:dyDescent="0.25">
      <c r="A51" s="22">
        <f>'Olieforbrug, TJ'!A51</f>
        <v>2025</v>
      </c>
      <c r="C51" s="3">
        <f>SUM(C479:C480)</f>
        <v>0</v>
      </c>
      <c r="D51" s="3">
        <f t="shared" ref="D51:H51" si="98">SUM(D479:D480)</f>
        <v>0</v>
      </c>
      <c r="E51" s="3">
        <f t="shared" si="98"/>
        <v>0</v>
      </c>
      <c r="F51" s="3">
        <f t="shared" si="98"/>
        <v>0</v>
      </c>
      <c r="G51" s="3">
        <f t="shared" si="98"/>
        <v>0</v>
      </c>
      <c r="H51" s="3">
        <f t="shared" si="98"/>
        <v>0</v>
      </c>
      <c r="J51" s="3">
        <f>J480</f>
        <v>0</v>
      </c>
      <c r="L51" s="22">
        <f>'Olieforbrug, TJ'!M51</f>
        <v>2025</v>
      </c>
      <c r="M51" s="3"/>
      <c r="N51" s="3">
        <f t="shared" ref="N51" si="99">SUM(N479:N480)</f>
        <v>358.38466666666602</v>
      </c>
      <c r="O51" s="3"/>
      <c r="P51" s="3">
        <f t="shared" ref="P51" si="100">SUM(P479:P480)</f>
        <v>150.552166</v>
      </c>
      <c r="Q51" s="3"/>
      <c r="R51" s="3">
        <f t="shared" ref="R51" si="101">SUM(R479:R480)</f>
        <v>0.250398333333334</v>
      </c>
    </row>
    <row r="52" spans="1:19" x14ac:dyDescent="0.25">
      <c r="A52" s="22">
        <f>'Olieforbrug, TJ'!A52</f>
        <v>2026</v>
      </c>
      <c r="C52" s="3">
        <f>SUM(C492:C493)</f>
        <v>0</v>
      </c>
      <c r="D52" s="3">
        <f t="shared" ref="D52:H52" si="102">SUM(D492:D493)</f>
        <v>0</v>
      </c>
      <c r="E52" s="3">
        <f t="shared" si="102"/>
        <v>0</v>
      </c>
      <c r="F52" s="3">
        <f t="shared" si="102"/>
        <v>0</v>
      </c>
      <c r="G52" s="3">
        <f t="shared" si="102"/>
        <v>0</v>
      </c>
      <c r="H52" s="3">
        <f t="shared" si="102"/>
        <v>0</v>
      </c>
      <c r="J52" s="3">
        <f>J493</f>
        <v>0</v>
      </c>
      <c r="L52" s="22">
        <f>'Olieforbrug, TJ'!M52</f>
        <v>2026</v>
      </c>
      <c r="M52" s="3"/>
      <c r="N52" s="3">
        <f t="shared" ref="N52" si="103">SUM(N492:N493)</f>
        <v>358.38466666666602</v>
      </c>
      <c r="O52" s="3"/>
      <c r="P52" s="3">
        <f t="shared" ref="P52" si="104">SUM(P492:P493)</f>
        <v>150.552166</v>
      </c>
      <c r="Q52" s="3"/>
      <c r="R52" s="3">
        <f t="shared" ref="R52" si="105">SUM(R492:R493)</f>
        <v>0.250398333333334</v>
      </c>
    </row>
    <row r="53" spans="1:19" x14ac:dyDescent="0.25">
      <c r="A53" s="22"/>
      <c r="L53" s="22"/>
      <c r="M53" s="3"/>
      <c r="N53" s="3"/>
      <c r="P53" s="3"/>
      <c r="R53" s="3"/>
      <c r="S53" s="3"/>
    </row>
    <row r="54" spans="1:19" ht="13.8" thickBot="1" x14ac:dyDescent="0.3">
      <c r="A54" s="2"/>
      <c r="C54" s="25"/>
      <c r="D54" s="25"/>
      <c r="E54" s="25"/>
      <c r="F54" s="25"/>
      <c r="G54" s="25"/>
      <c r="H54" s="25"/>
      <c r="J54" s="25"/>
      <c r="K54"/>
      <c r="L54" s="2"/>
      <c r="M54" s="22"/>
      <c r="N54" s="25"/>
      <c r="P54" s="25"/>
      <c r="R54" s="25"/>
    </row>
    <row r="55" spans="1:19" x14ac:dyDescent="0.25">
      <c r="A55" s="23" t="s">
        <v>40</v>
      </c>
      <c r="C55" s="3">
        <v>0</v>
      </c>
      <c r="D55" s="3">
        <v>8987</v>
      </c>
      <c r="E55" s="3">
        <v>350</v>
      </c>
      <c r="F55" s="3">
        <v>527</v>
      </c>
      <c r="G55" s="3">
        <v>1152</v>
      </c>
      <c r="H55" s="3">
        <v>9772</v>
      </c>
      <c r="I55"/>
      <c r="J55" s="3">
        <v>4531</v>
      </c>
      <c r="L55" s="26" t="s">
        <v>61</v>
      </c>
      <c r="M55" s="22"/>
      <c r="N55" s="3">
        <v>637.53468750000002</v>
      </c>
      <c r="P55" s="3">
        <v>212.31262500000003</v>
      </c>
      <c r="R55" s="3">
        <v>76</v>
      </c>
    </row>
    <row r="56" spans="1:19" x14ac:dyDescent="0.25">
      <c r="A56" s="23" t="s">
        <v>41</v>
      </c>
      <c r="C56" s="3">
        <v>0</v>
      </c>
      <c r="D56" s="3">
        <v>9064</v>
      </c>
      <c r="E56" s="3">
        <v>685</v>
      </c>
      <c r="F56" s="3">
        <v>671</v>
      </c>
      <c r="G56" s="3">
        <v>417</v>
      </c>
      <c r="H56" s="3">
        <v>8396</v>
      </c>
      <c r="I56"/>
      <c r="J56" s="3">
        <v>4114</v>
      </c>
      <c r="L56" s="26" t="s">
        <v>62</v>
      </c>
      <c r="M56" s="22"/>
      <c r="N56" s="3">
        <v>637.53468750000002</v>
      </c>
      <c r="P56" s="3">
        <v>212.31262500000003</v>
      </c>
      <c r="R56" s="3">
        <v>76</v>
      </c>
    </row>
    <row r="57" spans="1:19" x14ac:dyDescent="0.25">
      <c r="A57" s="23" t="s">
        <v>42</v>
      </c>
      <c r="C57" s="3">
        <v>0</v>
      </c>
      <c r="D57" s="3">
        <v>9490</v>
      </c>
      <c r="E57" s="3">
        <v>564</v>
      </c>
      <c r="F57" s="3">
        <v>755</v>
      </c>
      <c r="G57" s="3">
        <v>154</v>
      </c>
      <c r="H57" s="3">
        <v>8478</v>
      </c>
      <c r="I57"/>
      <c r="J57" s="3">
        <v>3960</v>
      </c>
      <c r="L57" s="26" t="s">
        <v>63</v>
      </c>
      <c r="M57" s="22"/>
      <c r="N57" s="3">
        <v>637.53468750000002</v>
      </c>
      <c r="P57" s="3">
        <v>212.31262500000003</v>
      </c>
      <c r="R57" s="3">
        <v>76</v>
      </c>
    </row>
    <row r="58" spans="1:19" x14ac:dyDescent="0.25">
      <c r="A58" s="23" t="s">
        <v>43</v>
      </c>
      <c r="C58" s="3">
        <v>0</v>
      </c>
      <c r="D58" s="3">
        <v>8985</v>
      </c>
      <c r="E58" s="3">
        <v>287</v>
      </c>
      <c r="F58" s="3">
        <v>509</v>
      </c>
      <c r="G58" s="3">
        <v>-5833</v>
      </c>
      <c r="H58" s="3">
        <v>8318</v>
      </c>
      <c r="I58"/>
      <c r="J58" s="3">
        <v>9793</v>
      </c>
      <c r="L58" s="26" t="s">
        <v>64</v>
      </c>
      <c r="M58" s="22"/>
      <c r="N58" s="3">
        <v>637.53468750000002</v>
      </c>
      <c r="P58" s="3">
        <v>212.31262500000003</v>
      </c>
      <c r="R58" s="3">
        <v>76</v>
      </c>
    </row>
    <row r="59" spans="1:19" x14ac:dyDescent="0.25">
      <c r="A59" s="23"/>
      <c r="I59"/>
      <c r="M59" s="22"/>
      <c r="N59" s="3"/>
      <c r="P59" s="3"/>
      <c r="R59" s="3"/>
    </row>
    <row r="60" spans="1:19" x14ac:dyDescent="0.25">
      <c r="A60" s="23" t="s">
        <v>44</v>
      </c>
      <c r="C60" s="3">
        <v>0</v>
      </c>
      <c r="D60" s="3">
        <v>12194</v>
      </c>
      <c r="E60" s="3">
        <v>0</v>
      </c>
      <c r="F60" s="3">
        <v>858</v>
      </c>
      <c r="G60" s="3">
        <v>4943</v>
      </c>
      <c r="H60" s="3">
        <v>12263</v>
      </c>
      <c r="I60"/>
      <c r="J60" s="3">
        <v>4850</v>
      </c>
      <c r="L60" s="26" t="s">
        <v>81</v>
      </c>
      <c r="M60" s="22"/>
      <c r="N60" s="3">
        <v>635.93724999999995</v>
      </c>
      <c r="P60" s="3">
        <v>123.249604875</v>
      </c>
      <c r="R60" s="3">
        <v>93.049596150000013</v>
      </c>
    </row>
    <row r="61" spans="1:19" x14ac:dyDescent="0.25">
      <c r="A61" s="23" t="s">
        <v>45</v>
      </c>
      <c r="C61" s="3">
        <v>0</v>
      </c>
      <c r="D61" s="3">
        <v>12201</v>
      </c>
      <c r="E61" s="3">
        <v>0</v>
      </c>
      <c r="F61" s="3">
        <v>1127</v>
      </c>
      <c r="G61" s="3">
        <v>46</v>
      </c>
      <c r="H61" s="3">
        <v>10897</v>
      </c>
      <c r="I61"/>
      <c r="J61" s="3">
        <v>4804</v>
      </c>
      <c r="L61" s="26" t="s">
        <v>82</v>
      </c>
      <c r="M61" s="22"/>
      <c r="N61" s="3">
        <v>635.93724999999995</v>
      </c>
      <c r="P61" s="3">
        <v>123.249604875</v>
      </c>
      <c r="R61" s="3">
        <v>93.049596150000013</v>
      </c>
    </row>
    <row r="62" spans="1:19" x14ac:dyDescent="0.25">
      <c r="A62" s="23" t="s">
        <v>46</v>
      </c>
      <c r="C62" s="3">
        <v>0</v>
      </c>
      <c r="D62" s="3">
        <v>8875</v>
      </c>
      <c r="E62" s="3">
        <v>0</v>
      </c>
      <c r="F62" s="3">
        <v>727</v>
      </c>
      <c r="G62" s="3">
        <v>779</v>
      </c>
      <c r="H62" s="3">
        <v>8049</v>
      </c>
      <c r="I62"/>
      <c r="J62" s="3">
        <v>4025</v>
      </c>
      <c r="L62" s="26" t="s">
        <v>83</v>
      </c>
      <c r="M62" s="22"/>
      <c r="N62" s="3">
        <v>635.93724999999995</v>
      </c>
      <c r="P62" s="3">
        <v>123.249604875</v>
      </c>
      <c r="R62" s="3">
        <v>93.049596150000013</v>
      </c>
    </row>
    <row r="63" spans="1:19" x14ac:dyDescent="0.25">
      <c r="A63" s="23" t="s">
        <v>47</v>
      </c>
      <c r="C63" s="3">
        <v>0</v>
      </c>
      <c r="D63" s="3">
        <v>8985</v>
      </c>
      <c r="E63" s="3">
        <v>0</v>
      </c>
      <c r="F63" s="3">
        <v>509</v>
      </c>
      <c r="G63" s="3">
        <v>-85</v>
      </c>
      <c r="H63" s="3">
        <v>8309</v>
      </c>
      <c r="I63"/>
      <c r="J63" s="3">
        <v>4110</v>
      </c>
      <c r="L63" s="26" t="s">
        <v>84</v>
      </c>
      <c r="M63" s="22"/>
      <c r="N63" s="3">
        <v>635.93724999999995</v>
      </c>
      <c r="P63" s="3">
        <v>123.249604875</v>
      </c>
      <c r="R63" s="3">
        <v>93.049596150000013</v>
      </c>
    </row>
    <row r="64" spans="1:19" x14ac:dyDescent="0.25">
      <c r="A64" s="23"/>
      <c r="I64"/>
      <c r="M64" s="22"/>
      <c r="N64" s="3"/>
      <c r="P64" s="3"/>
      <c r="R64" s="3"/>
    </row>
    <row r="65" spans="1:18" x14ac:dyDescent="0.25">
      <c r="A65" s="23" t="s">
        <v>48</v>
      </c>
      <c r="C65" s="3">
        <v>0</v>
      </c>
      <c r="D65" s="3">
        <v>10778</v>
      </c>
      <c r="E65" s="3">
        <v>350</v>
      </c>
      <c r="F65" s="3">
        <v>527</v>
      </c>
      <c r="G65" s="3">
        <v>-237</v>
      </c>
      <c r="H65" s="3">
        <v>9664</v>
      </c>
      <c r="I65"/>
      <c r="J65" s="3">
        <v>4347</v>
      </c>
      <c r="L65" s="26" t="s">
        <v>85</v>
      </c>
      <c r="M65" s="22"/>
      <c r="N65" s="3">
        <v>643.54000499999995</v>
      </c>
      <c r="P65" s="3">
        <v>84.511278000000004</v>
      </c>
      <c r="R65" s="3">
        <v>36.785652523575187</v>
      </c>
    </row>
    <row r="66" spans="1:18" x14ac:dyDescent="0.25">
      <c r="A66" s="23" t="s">
        <v>49</v>
      </c>
      <c r="C66" s="3">
        <v>0</v>
      </c>
      <c r="D66" s="3">
        <v>10279</v>
      </c>
      <c r="E66" s="3">
        <v>490</v>
      </c>
      <c r="F66" s="3">
        <v>768</v>
      </c>
      <c r="G66" s="3">
        <v>-35</v>
      </c>
      <c r="H66" s="3">
        <v>9161</v>
      </c>
      <c r="I66"/>
      <c r="J66" s="3">
        <v>4382</v>
      </c>
      <c r="L66" s="26" t="s">
        <v>86</v>
      </c>
      <c r="M66" s="22"/>
      <c r="N66" s="3">
        <v>643.54000499999995</v>
      </c>
      <c r="P66" s="3">
        <v>84.511278000000004</v>
      </c>
      <c r="R66" s="3">
        <v>36.785652523575187</v>
      </c>
    </row>
    <row r="67" spans="1:18" x14ac:dyDescent="0.25">
      <c r="A67" s="23" t="s">
        <v>50</v>
      </c>
      <c r="C67" s="3">
        <v>0</v>
      </c>
      <c r="D67" s="3">
        <v>8578</v>
      </c>
      <c r="E67" s="3">
        <v>412</v>
      </c>
      <c r="F67" s="3">
        <v>627</v>
      </c>
      <c r="G67" s="3">
        <v>209</v>
      </c>
      <c r="H67" s="3">
        <v>7948</v>
      </c>
      <c r="I67"/>
      <c r="J67" s="3">
        <v>4173</v>
      </c>
      <c r="L67" s="26" t="s">
        <v>87</v>
      </c>
      <c r="M67" s="22"/>
      <c r="N67" s="3">
        <v>643.54000499999995</v>
      </c>
      <c r="P67" s="3">
        <v>84.511278000000004</v>
      </c>
      <c r="R67" s="3">
        <v>36.785652523575187</v>
      </c>
    </row>
    <row r="68" spans="1:18" x14ac:dyDescent="0.25">
      <c r="A68" s="23" t="s">
        <v>51</v>
      </c>
      <c r="C68" s="3">
        <v>0</v>
      </c>
      <c r="D68" s="3">
        <v>9238</v>
      </c>
      <c r="E68" s="3">
        <v>287</v>
      </c>
      <c r="F68" s="3">
        <v>509</v>
      </c>
      <c r="G68" s="3">
        <v>141</v>
      </c>
      <c r="H68" s="3">
        <v>8596</v>
      </c>
      <c r="I68"/>
      <c r="J68" s="3">
        <v>4032</v>
      </c>
      <c r="L68" s="26" t="s">
        <v>88</v>
      </c>
      <c r="M68" s="22"/>
      <c r="N68" s="3">
        <v>643.54000499999995</v>
      </c>
      <c r="P68" s="3">
        <v>84.511278000000004</v>
      </c>
      <c r="R68" s="3">
        <v>36.785652523575187</v>
      </c>
    </row>
    <row r="69" spans="1:18" x14ac:dyDescent="0.25">
      <c r="A69" s="23"/>
      <c r="I69"/>
      <c r="M69" s="22"/>
      <c r="N69" s="3"/>
      <c r="P69" s="3"/>
      <c r="R69" s="3"/>
    </row>
    <row r="70" spans="1:18" x14ac:dyDescent="0.25">
      <c r="A70" s="23" t="s">
        <v>52</v>
      </c>
      <c r="C70" s="3">
        <v>0</v>
      </c>
      <c r="D70" s="3">
        <v>2632</v>
      </c>
      <c r="E70" s="3">
        <v>0</v>
      </c>
      <c r="F70" s="3">
        <v>355</v>
      </c>
      <c r="G70" s="3">
        <v>4032</v>
      </c>
      <c r="H70" s="3">
        <v>2216</v>
      </c>
      <c r="I70"/>
      <c r="J70" s="3">
        <v>0</v>
      </c>
      <c r="L70" s="26" t="s">
        <v>89</v>
      </c>
      <c r="M70" s="22"/>
      <c r="N70" s="3">
        <v>576.79330500000003</v>
      </c>
      <c r="P70" s="3">
        <v>87.869826000000003</v>
      </c>
      <c r="R70" s="3">
        <v>15.529372558333325</v>
      </c>
    </row>
    <row r="71" spans="1:18" x14ac:dyDescent="0.25">
      <c r="A71" s="23" t="s">
        <v>53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/>
      <c r="J71" s="3">
        <v>0</v>
      </c>
      <c r="L71" s="26" t="s">
        <v>90</v>
      </c>
      <c r="M71" s="22"/>
      <c r="N71" s="3">
        <v>576.79330500000003</v>
      </c>
      <c r="P71" s="3">
        <v>87.869826000000003</v>
      </c>
      <c r="R71" s="3">
        <v>15.529372558333325</v>
      </c>
    </row>
    <row r="72" spans="1:18" x14ac:dyDescent="0.25">
      <c r="A72" s="23" t="s">
        <v>54</v>
      </c>
      <c r="C72" s="3">
        <v>0</v>
      </c>
      <c r="D72" s="3">
        <v>0</v>
      </c>
      <c r="E72" s="3">
        <v>0</v>
      </c>
      <c r="F72" s="3">
        <v>0</v>
      </c>
      <c r="G72" s="3">
        <v>0</v>
      </c>
      <c r="H72" s="3">
        <v>0</v>
      </c>
      <c r="I72"/>
      <c r="J72" s="3">
        <v>0</v>
      </c>
      <c r="L72" s="26" t="s">
        <v>91</v>
      </c>
      <c r="M72" s="22"/>
      <c r="N72" s="3">
        <v>576.79330500000003</v>
      </c>
      <c r="P72" s="3">
        <v>87.869826000000003</v>
      </c>
      <c r="R72" s="3">
        <v>15.529372558333325</v>
      </c>
    </row>
    <row r="73" spans="1:18" x14ac:dyDescent="0.25">
      <c r="A73" s="23" t="s">
        <v>55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0</v>
      </c>
      <c r="I73"/>
      <c r="J73" s="3">
        <v>0</v>
      </c>
      <c r="L73" s="26" t="s">
        <v>92</v>
      </c>
      <c r="M73" s="22"/>
      <c r="N73" s="3">
        <v>576.79330500000003</v>
      </c>
      <c r="P73" s="3">
        <v>87.869826000000003</v>
      </c>
      <c r="R73" s="3">
        <v>15.529372558333325</v>
      </c>
    </row>
    <row r="74" spans="1:18" x14ac:dyDescent="0.25">
      <c r="A74" s="23"/>
      <c r="I74"/>
      <c r="M74" s="22"/>
      <c r="N74" s="3"/>
      <c r="P74" s="3"/>
      <c r="R74" s="3"/>
    </row>
    <row r="75" spans="1:18" x14ac:dyDescent="0.25">
      <c r="A75" s="23" t="s">
        <v>56</v>
      </c>
      <c r="I75"/>
      <c r="L75" s="26" t="s">
        <v>93</v>
      </c>
      <c r="M75" s="22"/>
      <c r="N75" s="3">
        <v>528.99416192570482</v>
      </c>
      <c r="P75" s="3">
        <v>101.71511475</v>
      </c>
      <c r="R75" s="3">
        <v>9.1837379083333257</v>
      </c>
    </row>
    <row r="76" spans="1:18" x14ac:dyDescent="0.25">
      <c r="A76" s="23" t="s">
        <v>57</v>
      </c>
      <c r="I76"/>
      <c r="L76" s="26" t="s">
        <v>94</v>
      </c>
      <c r="M76" s="22"/>
      <c r="N76" s="3">
        <v>528.99416192570482</v>
      </c>
      <c r="P76" s="3">
        <v>101.71511475</v>
      </c>
      <c r="R76" s="3">
        <v>9.1837379083333257</v>
      </c>
    </row>
    <row r="77" spans="1:18" x14ac:dyDescent="0.25">
      <c r="A77" s="23" t="s">
        <v>58</v>
      </c>
      <c r="I77"/>
      <c r="L77" s="26" t="s">
        <v>95</v>
      </c>
      <c r="M77" s="22"/>
      <c r="N77" s="3">
        <v>528.99416192570482</v>
      </c>
      <c r="P77" s="3">
        <v>101.71511475</v>
      </c>
      <c r="R77" s="3">
        <v>9.1837379083333257</v>
      </c>
    </row>
    <row r="78" spans="1:18" x14ac:dyDescent="0.25">
      <c r="A78" s="23" t="s">
        <v>96</v>
      </c>
      <c r="I78"/>
      <c r="L78" s="26" t="s">
        <v>97</v>
      </c>
      <c r="M78" s="22"/>
      <c r="N78" s="3">
        <v>528.99416192570482</v>
      </c>
      <c r="P78" s="3">
        <v>101.71511475</v>
      </c>
      <c r="R78" s="3">
        <v>9.1837379083333257</v>
      </c>
    </row>
    <row r="79" spans="1:18" x14ac:dyDescent="0.25">
      <c r="A79" s="23"/>
      <c r="I79"/>
      <c r="L79" s="26"/>
      <c r="M79" s="22"/>
      <c r="N79" s="3"/>
      <c r="P79" s="3"/>
      <c r="R79" s="3"/>
    </row>
    <row r="80" spans="1:18" x14ac:dyDescent="0.25">
      <c r="A80" s="32" t="s">
        <v>98</v>
      </c>
      <c r="C80" s="3">
        <v>39457</v>
      </c>
      <c r="D80" s="3">
        <v>1775</v>
      </c>
      <c r="E80" s="3">
        <v>30028</v>
      </c>
      <c r="F80" s="3">
        <v>0</v>
      </c>
      <c r="G80" s="3">
        <v>498</v>
      </c>
      <c r="H80" s="3">
        <v>13202</v>
      </c>
      <c r="I80"/>
      <c r="J80" s="3">
        <v>4499</v>
      </c>
      <c r="L80" s="26" t="s">
        <v>99</v>
      </c>
      <c r="N80" s="3">
        <v>537.577</v>
      </c>
      <c r="P80" s="3">
        <v>95.586323624999991</v>
      </c>
      <c r="R80" s="3">
        <v>9.6735484833333256</v>
      </c>
    </row>
    <row r="81" spans="1:19" x14ac:dyDescent="0.25">
      <c r="A81" s="32" t="s">
        <v>114</v>
      </c>
      <c r="C81" s="3">
        <v>58881</v>
      </c>
      <c r="D81" s="3">
        <v>882</v>
      </c>
      <c r="E81" s="3">
        <v>46386</v>
      </c>
      <c r="F81" s="3">
        <v>0</v>
      </c>
      <c r="G81" s="3">
        <v>-1146</v>
      </c>
      <c r="H81" s="3">
        <v>12639</v>
      </c>
      <c r="I81"/>
      <c r="J81" s="3">
        <v>5645</v>
      </c>
      <c r="L81" s="26" t="s">
        <v>126</v>
      </c>
      <c r="N81" s="3">
        <v>537.577</v>
      </c>
      <c r="O81" s="3"/>
      <c r="P81" s="3">
        <v>95.586323624999991</v>
      </c>
      <c r="Q81" s="3"/>
      <c r="R81" s="3">
        <v>9.6735484833333256</v>
      </c>
    </row>
    <row r="82" spans="1:19" x14ac:dyDescent="0.25">
      <c r="A82" s="32" t="s">
        <v>127</v>
      </c>
      <c r="C82" s="3">
        <v>36707</v>
      </c>
      <c r="D82" s="3">
        <v>3810</v>
      </c>
      <c r="E82" s="3">
        <v>26050</v>
      </c>
      <c r="F82" s="3">
        <v>0</v>
      </c>
      <c r="G82" s="3">
        <v>-1563</v>
      </c>
      <c r="H82" s="3">
        <v>13414</v>
      </c>
      <c r="I82"/>
      <c r="J82" s="3">
        <v>7208</v>
      </c>
      <c r="L82" s="26" t="s">
        <v>128</v>
      </c>
      <c r="N82" s="3">
        <v>537.577</v>
      </c>
      <c r="O82" s="3"/>
      <c r="P82" s="3">
        <v>95.586323624999991</v>
      </c>
      <c r="Q82" s="3"/>
      <c r="R82" s="3">
        <v>9.6735484833333256</v>
      </c>
    </row>
    <row r="83" spans="1:19" x14ac:dyDescent="0.25">
      <c r="A83" s="32" t="s">
        <v>132</v>
      </c>
      <c r="C83" s="3">
        <v>16634</v>
      </c>
      <c r="D83" s="3">
        <v>800</v>
      </c>
      <c r="E83" s="3">
        <v>6839</v>
      </c>
      <c r="F83" s="3">
        <v>0</v>
      </c>
      <c r="G83" s="3">
        <v>2953</v>
      </c>
      <c r="H83" s="3">
        <v>13110</v>
      </c>
      <c r="I83"/>
      <c r="J83" s="3">
        <v>4255</v>
      </c>
      <c r="L83" s="26" t="s">
        <v>133</v>
      </c>
      <c r="N83" s="3">
        <v>537.577</v>
      </c>
      <c r="O83" s="3"/>
      <c r="P83" s="3">
        <v>95.586323624999991</v>
      </c>
      <c r="Q83" s="3"/>
      <c r="R83" s="3">
        <v>9.6735484833333256</v>
      </c>
    </row>
    <row r="84" spans="1:19" x14ac:dyDescent="0.25">
      <c r="A84" s="32"/>
      <c r="I84"/>
      <c r="L84" s="26"/>
      <c r="N84" s="3"/>
      <c r="O84" s="3"/>
      <c r="P84" s="3"/>
      <c r="Q84" s="3"/>
      <c r="R84" s="3"/>
    </row>
    <row r="85" spans="1:19" x14ac:dyDescent="0.25">
      <c r="A85" s="32" t="s">
        <v>134</v>
      </c>
      <c r="C85" s="3">
        <v>24889</v>
      </c>
      <c r="D85" s="3">
        <v>3118</v>
      </c>
      <c r="E85" s="3">
        <v>14680</v>
      </c>
      <c r="F85" s="3">
        <v>0</v>
      </c>
      <c r="G85" s="3">
        <v>-1949</v>
      </c>
      <c r="H85" s="3">
        <v>11711</v>
      </c>
      <c r="I85"/>
      <c r="J85" s="3">
        <v>6204</v>
      </c>
      <c r="L85" s="26" t="s">
        <v>135</v>
      </c>
      <c r="N85" s="3">
        <v>537.577</v>
      </c>
      <c r="O85" s="3"/>
      <c r="P85" s="3">
        <v>95.754777375000003</v>
      </c>
      <c r="Q85" s="3"/>
      <c r="R85" s="3">
        <v>10.300835875000001</v>
      </c>
    </row>
    <row r="86" spans="1:19" x14ac:dyDescent="0.25">
      <c r="A86" s="32" t="s">
        <v>139</v>
      </c>
      <c r="C86" s="3">
        <v>43350</v>
      </c>
      <c r="D86" s="3">
        <v>1128</v>
      </c>
      <c r="E86" s="3">
        <v>35285</v>
      </c>
      <c r="F86" s="3">
        <v>0</v>
      </c>
      <c r="G86" s="3">
        <v>1158</v>
      </c>
      <c r="H86" s="3">
        <v>12335</v>
      </c>
      <c r="I86"/>
      <c r="J86" s="3">
        <v>5046</v>
      </c>
      <c r="L86" s="26" t="s">
        <v>140</v>
      </c>
      <c r="N86" s="3">
        <v>537.577</v>
      </c>
      <c r="O86" s="3"/>
      <c r="P86" s="3">
        <v>95.754777375000003</v>
      </c>
      <c r="Q86" s="3"/>
      <c r="R86" s="3">
        <v>10.300835875000001</v>
      </c>
    </row>
    <row r="87" spans="1:19" x14ac:dyDescent="0.25">
      <c r="A87" s="32" t="s">
        <v>141</v>
      </c>
      <c r="C87" s="3">
        <v>40934</v>
      </c>
      <c r="D87" s="3">
        <v>564</v>
      </c>
      <c r="E87" s="3">
        <v>28385</v>
      </c>
      <c r="F87" s="3">
        <v>0</v>
      </c>
      <c r="G87" s="3">
        <v>92</v>
      </c>
      <c r="H87" s="3">
        <v>13433</v>
      </c>
      <c r="I87"/>
      <c r="J87" s="3">
        <v>4954</v>
      </c>
      <c r="L87" s="26" t="s">
        <v>142</v>
      </c>
      <c r="N87" s="3">
        <v>537.577</v>
      </c>
      <c r="O87" s="3"/>
      <c r="P87" s="3">
        <v>95.754777375000003</v>
      </c>
      <c r="Q87" s="3"/>
      <c r="R87" s="3">
        <v>10.300835875000001</v>
      </c>
    </row>
    <row r="88" spans="1:19" x14ac:dyDescent="0.25">
      <c r="A88" s="32" t="s">
        <v>151</v>
      </c>
      <c r="C88" s="3">
        <v>22629</v>
      </c>
      <c r="D88" s="3">
        <v>2950</v>
      </c>
      <c r="E88" s="3">
        <v>14691</v>
      </c>
      <c r="F88" s="3">
        <v>0</v>
      </c>
      <c r="G88" s="3">
        <v>982</v>
      </c>
      <c r="H88" s="3">
        <v>12793</v>
      </c>
      <c r="I88"/>
      <c r="J88" s="3">
        <v>3972</v>
      </c>
      <c r="L88" s="26" t="s">
        <v>152</v>
      </c>
      <c r="N88" s="3">
        <v>537.577</v>
      </c>
      <c r="O88" s="3"/>
      <c r="P88" s="3">
        <v>95.754777375000003</v>
      </c>
      <c r="Q88" s="3"/>
      <c r="R88" s="3">
        <v>10.300835875000001</v>
      </c>
    </row>
    <row r="89" spans="1:19" x14ac:dyDescent="0.25">
      <c r="A89" s="32"/>
      <c r="I89"/>
      <c r="L89" s="26"/>
      <c r="N89" s="3"/>
      <c r="O89" s="3"/>
      <c r="P89" s="3"/>
      <c r="Q89" s="3"/>
      <c r="R89" s="3"/>
    </row>
    <row r="90" spans="1:19" x14ac:dyDescent="0.25">
      <c r="A90" s="32" t="s">
        <v>156</v>
      </c>
      <c r="C90" s="3">
        <v>42028</v>
      </c>
      <c r="D90" s="3">
        <v>0</v>
      </c>
      <c r="E90" s="3">
        <v>29623</v>
      </c>
      <c r="F90" s="3">
        <v>0</v>
      </c>
      <c r="G90" s="3">
        <v>-1122</v>
      </c>
      <c r="H90" s="3">
        <v>14136</v>
      </c>
      <c r="I90"/>
      <c r="J90" s="3">
        <v>5094</v>
      </c>
      <c r="L90" s="26" t="s">
        <v>157</v>
      </c>
      <c r="N90" s="3">
        <v>537.577</v>
      </c>
      <c r="O90" s="3"/>
      <c r="P90" s="3">
        <v>102.841688625</v>
      </c>
      <c r="Q90" s="3"/>
      <c r="R90" s="3">
        <v>9.9269534750000012</v>
      </c>
    </row>
    <row r="91" spans="1:19" x14ac:dyDescent="0.25">
      <c r="A91" s="32" t="s">
        <v>159</v>
      </c>
      <c r="C91" s="3">
        <v>45617</v>
      </c>
      <c r="D91" s="3">
        <v>2457</v>
      </c>
      <c r="E91" s="3">
        <v>35110</v>
      </c>
      <c r="F91" s="3">
        <v>0</v>
      </c>
      <c r="G91" s="3">
        <v>-1609</v>
      </c>
      <c r="H91" s="3">
        <v>14228</v>
      </c>
      <c r="I91"/>
      <c r="J91" s="3">
        <v>6703</v>
      </c>
      <c r="L91" s="26" t="s">
        <v>160</v>
      </c>
      <c r="N91" s="3">
        <v>537.577</v>
      </c>
      <c r="O91" s="3"/>
      <c r="P91" s="3">
        <v>102.841688625</v>
      </c>
      <c r="Q91" s="3"/>
      <c r="R91" s="3">
        <v>9.9269534750000012</v>
      </c>
    </row>
    <row r="92" spans="1:19" x14ac:dyDescent="0.25">
      <c r="A92" s="32" t="s">
        <v>161</v>
      </c>
      <c r="C92" s="3">
        <v>44164</v>
      </c>
      <c r="D92" s="3">
        <v>0</v>
      </c>
      <c r="E92" s="3">
        <v>33028</v>
      </c>
      <c r="F92" s="3">
        <v>0</v>
      </c>
      <c r="G92" s="3">
        <v>852</v>
      </c>
      <c r="H92" s="3">
        <v>13848</v>
      </c>
      <c r="I92"/>
      <c r="J92" s="3">
        <v>5851</v>
      </c>
      <c r="L92" s="26" t="s">
        <v>162</v>
      </c>
      <c r="N92" s="3">
        <v>537.577</v>
      </c>
      <c r="O92" s="3"/>
      <c r="P92" s="3">
        <v>102.841688625</v>
      </c>
      <c r="Q92" s="3"/>
      <c r="R92" s="3">
        <v>9.9269534750000012</v>
      </c>
    </row>
    <row r="93" spans="1:19" x14ac:dyDescent="0.25">
      <c r="A93" s="32" t="s">
        <v>163</v>
      </c>
      <c r="C93" s="3">
        <v>30052</v>
      </c>
      <c r="D93" s="3">
        <v>1678</v>
      </c>
      <c r="E93" s="3">
        <v>21321</v>
      </c>
      <c r="F93" s="3">
        <v>0</v>
      </c>
      <c r="G93" s="3">
        <v>1201</v>
      </c>
      <c r="H93" s="3">
        <v>11483</v>
      </c>
      <c r="I93"/>
      <c r="J93" s="3">
        <v>4650</v>
      </c>
      <c r="L93" s="26" t="s">
        <v>164</v>
      </c>
      <c r="N93" s="3">
        <v>537.577</v>
      </c>
      <c r="O93" s="3"/>
      <c r="P93" s="3">
        <v>102.841688625</v>
      </c>
      <c r="Q93" s="3"/>
      <c r="R93" s="3">
        <v>9.9269534750000012</v>
      </c>
    </row>
    <row r="94" spans="1:19" x14ac:dyDescent="0.25">
      <c r="A94" s="32"/>
      <c r="I94"/>
      <c r="L94" s="26"/>
      <c r="N94" s="3"/>
      <c r="O94" s="3"/>
      <c r="P94" s="3"/>
      <c r="Q94" s="3"/>
      <c r="R94" s="3"/>
    </row>
    <row r="95" spans="1:19" x14ac:dyDescent="0.25">
      <c r="A95" s="32" t="s">
        <v>165</v>
      </c>
      <c r="C95" s="3">
        <v>19528</v>
      </c>
      <c r="D95" s="3">
        <v>3231</v>
      </c>
      <c r="E95" s="3">
        <v>11505</v>
      </c>
      <c r="F95" s="3">
        <v>0</v>
      </c>
      <c r="G95" s="3">
        <v>-1528</v>
      </c>
      <c r="H95" s="3">
        <v>11008</v>
      </c>
      <c r="I95"/>
      <c r="J95" s="3">
        <v>6178</v>
      </c>
      <c r="K95" s="26"/>
      <c r="L95" s="26" t="s">
        <v>135</v>
      </c>
      <c r="M95" s="3"/>
      <c r="N95" s="3">
        <v>537.577</v>
      </c>
      <c r="O95" s="3"/>
      <c r="P95" s="3">
        <v>112.98091875</v>
      </c>
      <c r="Q95" s="3"/>
      <c r="R95" s="3">
        <v>10.22272665</v>
      </c>
    </row>
    <row r="96" spans="1:19" x14ac:dyDescent="0.25">
      <c r="A96" s="32" t="s">
        <v>167</v>
      </c>
      <c r="C96" s="3">
        <v>46107</v>
      </c>
      <c r="D96" s="3">
        <v>1746</v>
      </c>
      <c r="E96" s="3">
        <v>35520</v>
      </c>
      <c r="F96" s="3">
        <v>0</v>
      </c>
      <c r="G96" s="3">
        <v>-338</v>
      </c>
      <c r="H96" s="3">
        <v>12294</v>
      </c>
      <c r="I96"/>
      <c r="J96" s="3">
        <v>6516</v>
      </c>
      <c r="K96" s="26"/>
      <c r="L96" s="26" t="s">
        <v>140</v>
      </c>
      <c r="M96" s="3"/>
      <c r="N96" s="3">
        <v>537.577</v>
      </c>
      <c r="O96" s="3"/>
      <c r="P96" s="3">
        <v>112.98091875</v>
      </c>
      <c r="Q96" s="3"/>
      <c r="R96" s="3">
        <v>10.22272665</v>
      </c>
      <c r="S96" s="3"/>
    </row>
    <row r="97" spans="1:21" x14ac:dyDescent="0.25">
      <c r="A97" s="32" t="s">
        <v>169</v>
      </c>
      <c r="C97" s="3">
        <v>22619</v>
      </c>
      <c r="D97" s="3">
        <v>5819</v>
      </c>
      <c r="E97" s="3">
        <v>18282</v>
      </c>
      <c r="F97" s="3">
        <v>0</v>
      </c>
      <c r="G97" s="3">
        <v>1424</v>
      </c>
      <c r="H97" s="3">
        <v>12536</v>
      </c>
      <c r="I97"/>
      <c r="J97" s="3">
        <v>5092</v>
      </c>
      <c r="K97" s="26"/>
      <c r="L97" s="26" t="s">
        <v>142</v>
      </c>
      <c r="M97" s="3"/>
      <c r="N97" s="3">
        <v>537.577</v>
      </c>
      <c r="O97" s="3"/>
      <c r="P97" s="3">
        <v>112.98091875</v>
      </c>
      <c r="Q97" s="3"/>
      <c r="R97" s="3">
        <v>10.22272665</v>
      </c>
      <c r="S97" s="3"/>
    </row>
    <row r="98" spans="1:21" x14ac:dyDescent="0.25">
      <c r="A98" s="32" t="s">
        <v>171</v>
      </c>
      <c r="C98" s="3">
        <v>15222</v>
      </c>
      <c r="D98" s="3">
        <v>7413</v>
      </c>
      <c r="E98" s="3">
        <v>8584</v>
      </c>
      <c r="F98" s="3">
        <v>0</v>
      </c>
      <c r="G98" s="3">
        <v>-2833</v>
      </c>
      <c r="H98" s="3">
        <v>11481</v>
      </c>
      <c r="I98"/>
      <c r="J98" s="3">
        <v>7925</v>
      </c>
      <c r="K98"/>
      <c r="L98" s="26" t="s">
        <v>172</v>
      </c>
      <c r="M98" s="3"/>
      <c r="N98" s="3">
        <v>537.577</v>
      </c>
      <c r="P98" s="3">
        <v>112.98091875</v>
      </c>
      <c r="R98" s="3">
        <v>10.22272665</v>
      </c>
    </row>
    <row r="99" spans="1:21" x14ac:dyDescent="0.25">
      <c r="A99" s="32"/>
      <c r="I99"/>
      <c r="M99" s="26"/>
    </row>
    <row r="100" spans="1:21" x14ac:dyDescent="0.25">
      <c r="A100" s="32" t="s">
        <v>173</v>
      </c>
      <c r="C100" s="3">
        <f t="shared" ref="C100:H100" si="106">SUM(C336:C338)</f>
        <v>0</v>
      </c>
      <c r="D100" s="3">
        <f t="shared" si="106"/>
        <v>0</v>
      </c>
      <c r="E100" s="3">
        <f t="shared" si="106"/>
        <v>0</v>
      </c>
      <c r="F100" s="3">
        <f t="shared" si="106"/>
        <v>0</v>
      </c>
      <c r="G100" s="3">
        <f t="shared" si="106"/>
        <v>0</v>
      </c>
      <c r="H100" s="3">
        <f t="shared" si="106"/>
        <v>0</v>
      </c>
      <c r="I100"/>
      <c r="J100" s="3">
        <f>J338</f>
        <v>0</v>
      </c>
      <c r="L100" s="26" t="s">
        <v>174</v>
      </c>
      <c r="M100" s="26"/>
      <c r="N100" s="3">
        <f>SUM(N336:N338)</f>
        <v>537.577</v>
      </c>
      <c r="P100" s="3">
        <f>SUM(P336:P338)</f>
        <v>89.517345000000006</v>
      </c>
      <c r="R100" s="3">
        <f>SUM(R336:R338)</f>
        <v>3.6712227250000007</v>
      </c>
    </row>
    <row r="101" spans="1:21" x14ac:dyDescent="0.25">
      <c r="A101" s="32" t="s">
        <v>175</v>
      </c>
      <c r="C101" s="3">
        <f t="shared" ref="C101:H101" si="107">SUM(C339:C341)</f>
        <v>0</v>
      </c>
      <c r="D101" s="3">
        <f t="shared" si="107"/>
        <v>0</v>
      </c>
      <c r="E101" s="3">
        <f t="shared" si="107"/>
        <v>0</v>
      </c>
      <c r="F101" s="3">
        <f t="shared" si="107"/>
        <v>0</v>
      </c>
      <c r="G101" s="3">
        <f t="shared" si="107"/>
        <v>0</v>
      </c>
      <c r="H101" s="3">
        <f t="shared" si="107"/>
        <v>0</v>
      </c>
      <c r="I101"/>
      <c r="J101" s="3">
        <f>J341</f>
        <v>0</v>
      </c>
      <c r="K101"/>
      <c r="L101" s="26" t="s">
        <v>176</v>
      </c>
      <c r="M101" s="3"/>
      <c r="N101" s="3">
        <f>SUM(N339:N341)</f>
        <v>537.577</v>
      </c>
      <c r="P101" s="3">
        <f>SUM(P339:P341)</f>
        <v>89.517345000000006</v>
      </c>
      <c r="R101" s="3">
        <f>SUM(R339:R341)</f>
        <v>3.6712227250000007</v>
      </c>
    </row>
    <row r="102" spans="1:21" x14ac:dyDescent="0.25">
      <c r="A102" s="32" t="s">
        <v>177</v>
      </c>
      <c r="C102" s="3">
        <f t="shared" ref="C102:H102" si="108">SUM(C342:C344)</f>
        <v>0</v>
      </c>
      <c r="D102" s="3">
        <f t="shared" si="108"/>
        <v>0</v>
      </c>
      <c r="E102" s="3">
        <f t="shared" si="108"/>
        <v>0</v>
      </c>
      <c r="F102" s="3">
        <f t="shared" si="108"/>
        <v>0</v>
      </c>
      <c r="G102" s="3">
        <f t="shared" si="108"/>
        <v>0</v>
      </c>
      <c r="H102" s="3">
        <f t="shared" si="108"/>
        <v>0</v>
      </c>
      <c r="I102"/>
      <c r="J102" s="3">
        <f>J344</f>
        <v>0</v>
      </c>
      <c r="K102"/>
      <c r="L102" s="26" t="s">
        <v>178</v>
      </c>
      <c r="M102" s="3"/>
      <c r="N102" s="3">
        <f>SUM(N342:N344)</f>
        <v>537.577</v>
      </c>
      <c r="P102" s="3">
        <f>SUM(P342:P344)</f>
        <v>89.517345000000006</v>
      </c>
      <c r="R102" s="3">
        <f>SUM(R342:R344)</f>
        <v>3.6712227250000007</v>
      </c>
    </row>
    <row r="103" spans="1:21" x14ac:dyDescent="0.25">
      <c r="A103" s="32" t="s">
        <v>179</v>
      </c>
      <c r="C103" s="3">
        <f t="shared" ref="C103:H103" si="109">SUM(C345:C347)</f>
        <v>0</v>
      </c>
      <c r="D103" s="3">
        <f t="shared" si="109"/>
        <v>0</v>
      </c>
      <c r="E103" s="3">
        <f t="shared" si="109"/>
        <v>0</v>
      </c>
      <c r="F103" s="3">
        <f t="shared" si="109"/>
        <v>0</v>
      </c>
      <c r="G103" s="3">
        <f t="shared" si="109"/>
        <v>0</v>
      </c>
      <c r="H103" s="3">
        <f t="shared" si="109"/>
        <v>0</v>
      </c>
      <c r="I103"/>
      <c r="J103" s="3">
        <f>J347</f>
        <v>0</v>
      </c>
      <c r="K103"/>
      <c r="L103" s="26" t="s">
        <v>180</v>
      </c>
      <c r="M103" s="3"/>
      <c r="N103" s="3">
        <f>SUM(N345:N347)</f>
        <v>537.577</v>
      </c>
      <c r="P103" s="3">
        <f>SUM(P345:P347)</f>
        <v>89.517345000000006</v>
      </c>
      <c r="R103" s="3">
        <f>SUM(R345:R347)</f>
        <v>3.6712227250000007</v>
      </c>
    </row>
    <row r="104" spans="1:21" x14ac:dyDescent="0.25">
      <c r="A104" s="32"/>
      <c r="I104"/>
      <c r="K104"/>
      <c r="L104" s="26"/>
      <c r="M104" s="3"/>
      <c r="N104" s="3"/>
      <c r="P104" s="3"/>
      <c r="R104" s="3"/>
    </row>
    <row r="105" spans="1:21" s="57" customFormat="1" x14ac:dyDescent="0.25">
      <c r="A105" s="32" t="s">
        <v>181</v>
      </c>
      <c r="C105" s="3">
        <f t="shared" ref="C105:H105" si="110">SUM(C349:C351)</f>
        <v>0</v>
      </c>
      <c r="D105" s="3">
        <f t="shared" si="110"/>
        <v>0</v>
      </c>
      <c r="E105" s="3">
        <f t="shared" si="110"/>
        <v>0</v>
      </c>
      <c r="F105" s="3">
        <f t="shared" si="110"/>
        <v>0</v>
      </c>
      <c r="G105" s="3">
        <f t="shared" si="110"/>
        <v>0</v>
      </c>
      <c r="H105" s="3">
        <f t="shared" si="110"/>
        <v>0</v>
      </c>
      <c r="I105"/>
      <c r="J105" s="3">
        <f>J351</f>
        <v>0</v>
      </c>
      <c r="L105" s="26" t="s">
        <v>185</v>
      </c>
      <c r="M105" s="65"/>
      <c r="N105" s="3">
        <f>SUM(N349:N351)</f>
        <v>537.577</v>
      </c>
      <c r="P105" s="3">
        <f>SUM(P349:P351)</f>
        <v>79.748985000000005</v>
      </c>
      <c r="R105" s="3">
        <f>SUM(R349:R351)</f>
        <v>12.041251300000003</v>
      </c>
      <c r="U105"/>
    </row>
    <row r="106" spans="1:21" s="57" customFormat="1" x14ac:dyDescent="0.25">
      <c r="A106" s="32" t="s">
        <v>182</v>
      </c>
      <c r="C106" s="3">
        <f t="shared" ref="C106:H106" si="111">SUM(C352:C354)</f>
        <v>0</v>
      </c>
      <c r="D106" s="3">
        <f t="shared" si="111"/>
        <v>0</v>
      </c>
      <c r="E106" s="3">
        <f t="shared" si="111"/>
        <v>0</v>
      </c>
      <c r="F106" s="3">
        <f t="shared" si="111"/>
        <v>0</v>
      </c>
      <c r="G106" s="3">
        <f t="shared" si="111"/>
        <v>0</v>
      </c>
      <c r="H106" s="3">
        <f t="shared" si="111"/>
        <v>0</v>
      </c>
      <c r="I106"/>
      <c r="J106" s="3">
        <f>J354</f>
        <v>0</v>
      </c>
      <c r="L106" s="26" t="s">
        <v>186</v>
      </c>
      <c r="M106" s="65"/>
      <c r="N106" s="3">
        <f>SUM(N352:N354)</f>
        <v>537.577</v>
      </c>
      <c r="P106" s="3">
        <f>SUM(P352:P354)</f>
        <v>79.748985000000005</v>
      </c>
      <c r="R106" s="3">
        <f>SUM(R352:R354)</f>
        <v>12.041251300000003</v>
      </c>
    </row>
    <row r="107" spans="1:21" s="57" customFormat="1" x14ac:dyDescent="0.25">
      <c r="A107" s="32" t="s">
        <v>183</v>
      </c>
      <c r="C107" s="3">
        <f t="shared" ref="C107:H107" si="112">SUM(C355:C357)</f>
        <v>0</v>
      </c>
      <c r="D107" s="3">
        <f t="shared" si="112"/>
        <v>0</v>
      </c>
      <c r="E107" s="3">
        <f t="shared" si="112"/>
        <v>0</v>
      </c>
      <c r="F107" s="3">
        <f t="shared" si="112"/>
        <v>0</v>
      </c>
      <c r="G107" s="3">
        <f t="shared" si="112"/>
        <v>0</v>
      </c>
      <c r="H107" s="3">
        <f t="shared" si="112"/>
        <v>0</v>
      </c>
      <c r="I107"/>
      <c r="J107" s="3">
        <f>J357</f>
        <v>0</v>
      </c>
      <c r="L107" s="26" t="s">
        <v>187</v>
      </c>
      <c r="M107" s="65"/>
      <c r="N107" s="3">
        <f>SUM(N355:N357)</f>
        <v>537.577</v>
      </c>
      <c r="P107" s="3">
        <f>SUM(P355:P357)</f>
        <v>79.748985000000005</v>
      </c>
      <c r="R107" s="3">
        <f>SUM(R355:R357)</f>
        <v>12.041251300000003</v>
      </c>
    </row>
    <row r="108" spans="1:21" s="57" customFormat="1" x14ac:dyDescent="0.25">
      <c r="A108" s="32" t="s">
        <v>184</v>
      </c>
      <c r="C108" s="3">
        <f t="shared" ref="C108:H108" si="113">SUM(C358:C360)</f>
        <v>0</v>
      </c>
      <c r="D108" s="3">
        <f t="shared" si="113"/>
        <v>0</v>
      </c>
      <c r="E108" s="3">
        <f t="shared" si="113"/>
        <v>0</v>
      </c>
      <c r="F108" s="3">
        <f t="shared" si="113"/>
        <v>0</v>
      </c>
      <c r="G108" s="3">
        <f t="shared" si="113"/>
        <v>0</v>
      </c>
      <c r="H108" s="3">
        <f t="shared" si="113"/>
        <v>0</v>
      </c>
      <c r="I108"/>
      <c r="J108" s="3">
        <f>J360</f>
        <v>0</v>
      </c>
      <c r="L108" s="26" t="s">
        <v>188</v>
      </c>
      <c r="M108" s="65"/>
      <c r="N108" s="3">
        <f>SUM(N358:N360)</f>
        <v>537.577</v>
      </c>
      <c r="P108" s="3">
        <f>SUM(P358:P360)</f>
        <v>79.748985000000005</v>
      </c>
      <c r="R108" s="3">
        <f>SUM(R358:R360)</f>
        <v>12.041251300000003</v>
      </c>
    </row>
    <row r="109" spans="1:21" s="57" customFormat="1" x14ac:dyDescent="0.25">
      <c r="A109" s="32"/>
      <c r="C109" s="3"/>
      <c r="D109" s="3"/>
      <c r="E109" s="3"/>
      <c r="F109" s="3"/>
      <c r="G109" s="3"/>
      <c r="H109" s="3"/>
      <c r="I109"/>
      <c r="J109" s="3"/>
      <c r="L109" s="26"/>
      <c r="M109" s="65"/>
      <c r="N109" s="3"/>
      <c r="P109" s="3"/>
      <c r="R109" s="3"/>
    </row>
    <row r="110" spans="1:21" s="57" customFormat="1" x14ac:dyDescent="0.25">
      <c r="A110" s="32" t="s">
        <v>193</v>
      </c>
      <c r="C110" s="3">
        <f t="shared" ref="C110:H110" si="114">SUM(C362:C364)</f>
        <v>0</v>
      </c>
      <c r="D110" s="3">
        <f t="shared" si="114"/>
        <v>0</v>
      </c>
      <c r="E110" s="3">
        <f t="shared" si="114"/>
        <v>0</v>
      </c>
      <c r="F110" s="3">
        <f t="shared" si="114"/>
        <v>0</v>
      </c>
      <c r="G110" s="3">
        <f t="shared" si="114"/>
        <v>0</v>
      </c>
      <c r="H110" s="3">
        <f t="shared" si="114"/>
        <v>0</v>
      </c>
      <c r="I110"/>
      <c r="J110" s="3">
        <f>J364</f>
        <v>0</v>
      </c>
      <c r="L110" s="26" t="s">
        <v>189</v>
      </c>
      <c r="M110" s="65"/>
      <c r="N110" s="3">
        <f>SUM(N362:N364)</f>
        <v>537.577</v>
      </c>
      <c r="O110" s="3"/>
      <c r="P110" s="3">
        <f>SUM(P362:P364)</f>
        <v>89.159568374999992</v>
      </c>
      <c r="Q110" s="3"/>
      <c r="R110" s="3">
        <f>SUM(R362:R364)</f>
        <v>4.87452500000001</v>
      </c>
      <c r="S110" s="3"/>
      <c r="U110"/>
    </row>
    <row r="111" spans="1:21" s="57" customFormat="1" x14ac:dyDescent="0.25">
      <c r="A111" s="32" t="s">
        <v>194</v>
      </c>
      <c r="C111" s="3">
        <f t="shared" ref="C111:H111" si="115">SUM(C365:C367)</f>
        <v>0</v>
      </c>
      <c r="D111" s="3">
        <f t="shared" si="115"/>
        <v>0</v>
      </c>
      <c r="E111" s="3">
        <f t="shared" si="115"/>
        <v>0</v>
      </c>
      <c r="F111" s="3">
        <f t="shared" si="115"/>
        <v>0</v>
      </c>
      <c r="G111" s="3">
        <f t="shared" si="115"/>
        <v>0</v>
      </c>
      <c r="H111" s="3">
        <f t="shared" si="115"/>
        <v>0</v>
      </c>
      <c r="I111"/>
      <c r="J111" s="3">
        <f>J367</f>
        <v>0</v>
      </c>
      <c r="L111" s="26" t="s">
        <v>190</v>
      </c>
      <c r="M111" s="65"/>
      <c r="N111" s="3">
        <f>SUM(N365:N367)</f>
        <v>537.577</v>
      </c>
      <c r="O111" s="3"/>
      <c r="P111" s="3">
        <f>SUM(P365:P367)</f>
        <v>89.159568374999992</v>
      </c>
      <c r="Q111" s="3"/>
      <c r="R111" s="3">
        <f>SUM(R365:R367)</f>
        <v>4.87452500000001</v>
      </c>
    </row>
    <row r="112" spans="1:21" s="57" customFormat="1" x14ac:dyDescent="0.25">
      <c r="A112" s="32" t="s">
        <v>195</v>
      </c>
      <c r="C112" s="3">
        <f t="shared" ref="C112:H112" si="116">SUM(C368:C370)</f>
        <v>0</v>
      </c>
      <c r="D112" s="3">
        <f t="shared" si="116"/>
        <v>0</v>
      </c>
      <c r="E112" s="3">
        <f t="shared" si="116"/>
        <v>0</v>
      </c>
      <c r="F112" s="3">
        <f t="shared" si="116"/>
        <v>0</v>
      </c>
      <c r="G112" s="3">
        <f t="shared" si="116"/>
        <v>0</v>
      </c>
      <c r="H112" s="3">
        <f t="shared" si="116"/>
        <v>0</v>
      </c>
      <c r="I112"/>
      <c r="J112" s="3">
        <f>J370</f>
        <v>0</v>
      </c>
      <c r="L112" s="26" t="s">
        <v>191</v>
      </c>
      <c r="M112" s="65"/>
      <c r="N112" s="3">
        <f>SUM(N368:N370)</f>
        <v>537.577</v>
      </c>
      <c r="O112" s="3"/>
      <c r="P112" s="3">
        <f>SUM(P368:P370)</f>
        <v>89.159568374999992</v>
      </c>
      <c r="Q112" s="3"/>
      <c r="R112" s="3">
        <f>SUM(R368:R370)</f>
        <v>4.87452500000001</v>
      </c>
    </row>
    <row r="113" spans="1:21" s="57" customFormat="1" x14ac:dyDescent="0.25">
      <c r="A113" s="32" t="s">
        <v>196</v>
      </c>
      <c r="C113" s="3">
        <f t="shared" ref="C113:H113" si="117">SUM(C371:C373)</f>
        <v>0</v>
      </c>
      <c r="D113" s="3">
        <f t="shared" si="117"/>
        <v>0</v>
      </c>
      <c r="E113" s="3">
        <f t="shared" si="117"/>
        <v>0</v>
      </c>
      <c r="F113" s="3">
        <f t="shared" si="117"/>
        <v>0</v>
      </c>
      <c r="G113" s="3">
        <f t="shared" si="117"/>
        <v>0</v>
      </c>
      <c r="H113" s="3">
        <f t="shared" si="117"/>
        <v>0</v>
      </c>
      <c r="I113"/>
      <c r="J113" s="3">
        <f>J373</f>
        <v>0</v>
      </c>
      <c r="L113" s="26" t="s">
        <v>192</v>
      </c>
      <c r="M113" s="65"/>
      <c r="N113" s="3">
        <f>SUM(N371:N373)</f>
        <v>537.577</v>
      </c>
      <c r="O113" s="3"/>
      <c r="P113" s="3">
        <f>SUM(P371:P373)</f>
        <v>89.159568374999992</v>
      </c>
      <c r="Q113" s="3"/>
      <c r="R113" s="3">
        <f>SUM(R371:R373)</f>
        <v>4.87452500000001</v>
      </c>
    </row>
    <row r="114" spans="1:21" s="57" customFormat="1" x14ac:dyDescent="0.25">
      <c r="A114" s="32"/>
      <c r="C114" s="3"/>
      <c r="D114" s="3"/>
      <c r="E114" s="3"/>
      <c r="F114" s="3"/>
      <c r="G114" s="3"/>
      <c r="H114" s="3"/>
      <c r="I114"/>
      <c r="J114" s="3"/>
      <c r="L114" s="26"/>
      <c r="M114" s="65"/>
      <c r="N114" s="3"/>
      <c r="O114" s="3"/>
      <c r="P114" s="3"/>
      <c r="Q114" s="3"/>
      <c r="R114" s="3"/>
    </row>
    <row r="115" spans="1:21" s="57" customFormat="1" x14ac:dyDescent="0.25">
      <c r="A115" s="32" t="s">
        <v>197</v>
      </c>
      <c r="C115" s="3">
        <f t="shared" ref="C115:H115" si="118">SUM(C375:C377)</f>
        <v>0</v>
      </c>
      <c r="D115" s="3">
        <f t="shared" si="118"/>
        <v>0</v>
      </c>
      <c r="E115" s="3">
        <f t="shared" si="118"/>
        <v>0</v>
      </c>
      <c r="F115" s="3">
        <f t="shared" si="118"/>
        <v>0</v>
      </c>
      <c r="G115" s="3">
        <f t="shared" si="118"/>
        <v>0</v>
      </c>
      <c r="H115" s="3">
        <f t="shared" si="118"/>
        <v>0</v>
      </c>
      <c r="I115"/>
      <c r="J115" s="3">
        <f>J377</f>
        <v>0</v>
      </c>
      <c r="L115" s="26" t="s">
        <v>201</v>
      </c>
      <c r="M115" s="65"/>
      <c r="N115" s="3">
        <f>SUM(N375:N377)</f>
        <v>537.577</v>
      </c>
      <c r="O115" s="3"/>
      <c r="P115" s="3">
        <f>SUM(P375:P377)</f>
        <v>67.346917499999989</v>
      </c>
      <c r="Q115" s="3"/>
      <c r="R115" s="3">
        <f>SUM(R375:R377)</f>
        <v>4.8457724999999998</v>
      </c>
      <c r="U115"/>
    </row>
    <row r="116" spans="1:21" s="57" customFormat="1" x14ac:dyDescent="0.25">
      <c r="A116" s="32" t="s">
        <v>198</v>
      </c>
      <c r="C116" s="3">
        <f t="shared" ref="C116:H116" si="119">SUM(C378:C380)</f>
        <v>0</v>
      </c>
      <c r="D116" s="3">
        <f t="shared" si="119"/>
        <v>0</v>
      </c>
      <c r="E116" s="3">
        <f t="shared" si="119"/>
        <v>0</v>
      </c>
      <c r="F116" s="3">
        <f t="shared" si="119"/>
        <v>0</v>
      </c>
      <c r="G116" s="3">
        <f t="shared" si="119"/>
        <v>0</v>
      </c>
      <c r="H116" s="3">
        <f t="shared" si="119"/>
        <v>0</v>
      </c>
      <c r="I116"/>
      <c r="J116" s="3">
        <f>J380</f>
        <v>0</v>
      </c>
      <c r="L116" s="26" t="s">
        <v>202</v>
      </c>
      <c r="M116" s="65"/>
      <c r="N116" s="3">
        <f>SUM(N378:N380)</f>
        <v>537.577</v>
      </c>
      <c r="O116" s="3"/>
      <c r="P116" s="3">
        <f>SUM(P378:P380)</f>
        <v>67.346917499999989</v>
      </c>
      <c r="Q116" s="3"/>
      <c r="R116" s="3">
        <f>SUM(R378:R380)</f>
        <v>4.8457724999999998</v>
      </c>
    </row>
    <row r="117" spans="1:21" s="57" customFormat="1" x14ac:dyDescent="0.25">
      <c r="A117" s="32" t="s">
        <v>199</v>
      </c>
      <c r="C117" s="3">
        <f t="shared" ref="C117:H117" si="120">SUM(C381:C383)</f>
        <v>0</v>
      </c>
      <c r="D117" s="3">
        <f t="shared" si="120"/>
        <v>0</v>
      </c>
      <c r="E117" s="3">
        <f t="shared" si="120"/>
        <v>0</v>
      </c>
      <c r="F117" s="3">
        <f t="shared" si="120"/>
        <v>0</v>
      </c>
      <c r="G117" s="3">
        <f t="shared" si="120"/>
        <v>0</v>
      </c>
      <c r="H117" s="3">
        <f t="shared" si="120"/>
        <v>0</v>
      </c>
      <c r="I117"/>
      <c r="J117" s="3">
        <f>J383</f>
        <v>0</v>
      </c>
      <c r="L117" s="26" t="s">
        <v>203</v>
      </c>
      <c r="M117" s="65"/>
      <c r="N117" s="3">
        <f>SUM(N381:N383)</f>
        <v>537.577</v>
      </c>
      <c r="O117" s="3"/>
      <c r="P117" s="3">
        <f>SUM(P381:P383)</f>
        <v>67.346917499999989</v>
      </c>
      <c r="Q117" s="3"/>
      <c r="R117" s="3">
        <f>SUM(R381:R383)</f>
        <v>4.8457724999999998</v>
      </c>
    </row>
    <row r="118" spans="1:21" s="57" customFormat="1" ht="13.5" customHeight="1" x14ac:dyDescent="0.25">
      <c r="A118" s="32" t="s">
        <v>200</v>
      </c>
      <c r="C118" s="3">
        <f t="shared" ref="C118:H118" si="121">SUM(C384:C386)</f>
        <v>0</v>
      </c>
      <c r="D118" s="3">
        <f t="shared" si="121"/>
        <v>0</v>
      </c>
      <c r="E118" s="3">
        <f t="shared" si="121"/>
        <v>0</v>
      </c>
      <c r="F118" s="3">
        <f t="shared" si="121"/>
        <v>0</v>
      </c>
      <c r="G118" s="3">
        <f t="shared" si="121"/>
        <v>0</v>
      </c>
      <c r="H118" s="3">
        <f t="shared" si="121"/>
        <v>0</v>
      </c>
      <c r="I118"/>
      <c r="J118" s="3">
        <f>J386</f>
        <v>0</v>
      </c>
      <c r="L118" s="26" t="s">
        <v>204</v>
      </c>
      <c r="M118" s="65"/>
      <c r="N118" s="3">
        <f>SUM(N384:N386)</f>
        <v>537.577</v>
      </c>
      <c r="O118" s="3"/>
      <c r="P118" s="3">
        <f>SUM(P384:P386)</f>
        <v>67.346917499999989</v>
      </c>
      <c r="Q118" s="3"/>
      <c r="R118" s="3">
        <f>SUM(R384:R386)</f>
        <v>4.8457724999999998</v>
      </c>
    </row>
    <row r="119" spans="1:21" s="57" customFormat="1" x14ac:dyDescent="0.25">
      <c r="A119" s="32"/>
      <c r="C119" s="3"/>
      <c r="D119" s="3"/>
      <c r="E119" s="3"/>
      <c r="F119" s="3"/>
      <c r="G119" s="3"/>
      <c r="H119" s="3"/>
      <c r="I119"/>
      <c r="J119" s="3"/>
      <c r="L119" s="26"/>
      <c r="M119" s="65"/>
      <c r="N119" s="3"/>
      <c r="O119" s="3"/>
      <c r="P119" s="3"/>
      <c r="Q119" s="3"/>
      <c r="R119" s="3"/>
    </row>
    <row r="120" spans="1:21" s="57" customFormat="1" x14ac:dyDescent="0.25">
      <c r="A120" s="32" t="s">
        <v>205</v>
      </c>
      <c r="C120" s="3">
        <f t="shared" ref="C120:H120" si="122">SUM(C388:C390)</f>
        <v>0</v>
      </c>
      <c r="D120" s="3">
        <f t="shared" si="122"/>
        <v>0</v>
      </c>
      <c r="E120" s="3">
        <f t="shared" si="122"/>
        <v>0</v>
      </c>
      <c r="F120" s="3">
        <f t="shared" si="122"/>
        <v>0</v>
      </c>
      <c r="G120" s="3">
        <f t="shared" si="122"/>
        <v>0</v>
      </c>
      <c r="H120" s="3">
        <f t="shared" si="122"/>
        <v>0</v>
      </c>
      <c r="I120"/>
      <c r="J120" s="3">
        <f>SUM(J390)</f>
        <v>0</v>
      </c>
      <c r="L120" s="26" t="s">
        <v>209</v>
      </c>
      <c r="M120" s="65"/>
      <c r="N120" s="3">
        <f>SUM(N388:N390)</f>
        <v>537.577</v>
      </c>
      <c r="O120" s="3"/>
      <c r="P120" s="3">
        <f>SUM(P388:P390)</f>
        <v>65.323232250000004</v>
      </c>
      <c r="Q120" s="3"/>
      <c r="R120" s="3">
        <f>SUM(R388:R390)</f>
        <v>0.64818879999999901</v>
      </c>
    </row>
    <row r="121" spans="1:21" s="57" customFormat="1" x14ac:dyDescent="0.25">
      <c r="A121" s="32" t="s">
        <v>206</v>
      </c>
      <c r="C121" s="3">
        <f t="shared" ref="C121:H121" si="123">SUM(C391:C393)</f>
        <v>0</v>
      </c>
      <c r="D121" s="3">
        <f t="shared" si="123"/>
        <v>0</v>
      </c>
      <c r="E121" s="3">
        <f t="shared" si="123"/>
        <v>0</v>
      </c>
      <c r="F121" s="3">
        <f t="shared" si="123"/>
        <v>0</v>
      </c>
      <c r="G121" s="3">
        <f t="shared" si="123"/>
        <v>0</v>
      </c>
      <c r="H121" s="3">
        <f t="shared" si="123"/>
        <v>0</v>
      </c>
      <c r="I121"/>
      <c r="J121" s="3">
        <f>J393</f>
        <v>0</v>
      </c>
      <c r="L121" s="26" t="s">
        <v>210</v>
      </c>
      <c r="M121" s="65"/>
      <c r="N121" s="3">
        <f>SUM(N391:N393)</f>
        <v>537.577</v>
      </c>
      <c r="O121" s="3"/>
      <c r="P121" s="3">
        <f>SUM(P391:P393)</f>
        <v>65.323232250000004</v>
      </c>
      <c r="Q121" s="3"/>
      <c r="R121" s="3">
        <f>SUM(R391:R393)</f>
        <v>0.64818879999999901</v>
      </c>
    </row>
    <row r="122" spans="1:21" s="57" customFormat="1" x14ac:dyDescent="0.25">
      <c r="A122" s="32" t="s">
        <v>207</v>
      </c>
      <c r="C122" s="3">
        <f t="shared" ref="C122:H122" si="124">SUM(C394:C396)</f>
        <v>0</v>
      </c>
      <c r="D122" s="3">
        <f t="shared" si="124"/>
        <v>0</v>
      </c>
      <c r="E122" s="3">
        <f t="shared" si="124"/>
        <v>0</v>
      </c>
      <c r="F122" s="3">
        <f t="shared" si="124"/>
        <v>0</v>
      </c>
      <c r="G122" s="3">
        <f t="shared" si="124"/>
        <v>0</v>
      </c>
      <c r="H122" s="3">
        <f t="shared" si="124"/>
        <v>0</v>
      </c>
      <c r="I122"/>
      <c r="J122" s="3">
        <f>J396</f>
        <v>0</v>
      </c>
      <c r="L122" s="26" t="s">
        <v>211</v>
      </c>
      <c r="M122" s="65"/>
      <c r="N122" s="3">
        <f>SUM(N394:N396)</f>
        <v>537.577</v>
      </c>
      <c r="P122" s="3">
        <f>SUM(P394:P396)</f>
        <v>65.323232250000004</v>
      </c>
      <c r="R122" s="3">
        <f>SUM(R394:R396)</f>
        <v>0.64818879999999901</v>
      </c>
    </row>
    <row r="123" spans="1:21" s="57" customFormat="1" x14ac:dyDescent="0.25">
      <c r="A123" s="32" t="s">
        <v>208</v>
      </c>
      <c r="C123" s="3">
        <f t="shared" ref="C123:H123" si="125">SUM(C397:C399)</f>
        <v>0</v>
      </c>
      <c r="D123" s="3">
        <f t="shared" si="125"/>
        <v>0</v>
      </c>
      <c r="E123" s="3">
        <f t="shared" si="125"/>
        <v>0</v>
      </c>
      <c r="F123" s="3">
        <f t="shared" si="125"/>
        <v>0</v>
      </c>
      <c r="G123" s="3">
        <f t="shared" si="125"/>
        <v>0</v>
      </c>
      <c r="H123" s="3">
        <f t="shared" si="125"/>
        <v>0</v>
      </c>
      <c r="I123"/>
      <c r="J123" s="3">
        <f>J399</f>
        <v>0</v>
      </c>
      <c r="L123" s="26" t="s">
        <v>212</v>
      </c>
      <c r="M123" s="65"/>
      <c r="N123" s="3">
        <f>SUM(N397:N399)</f>
        <v>537.577</v>
      </c>
      <c r="P123" s="3">
        <f>SUM(P397:P399)</f>
        <v>65.323232250000004</v>
      </c>
      <c r="R123" s="3">
        <f>SUM(R397:R399)</f>
        <v>0.64818879999999901</v>
      </c>
    </row>
    <row r="124" spans="1:21" x14ac:dyDescent="0.25">
      <c r="A124" s="32"/>
      <c r="I124"/>
      <c r="K124" s="26"/>
      <c r="L124" s="26"/>
      <c r="M124" s="3"/>
      <c r="N124" s="3"/>
      <c r="O124" s="3"/>
      <c r="P124" s="3"/>
      <c r="Q124" s="3"/>
      <c r="R124" s="3"/>
      <c r="S124" s="3"/>
    </row>
    <row r="125" spans="1:21" x14ac:dyDescent="0.25">
      <c r="A125" s="32" t="s">
        <v>213</v>
      </c>
      <c r="C125" s="3">
        <f t="shared" ref="C125:H125" si="126">SUM(C401:C403)</f>
        <v>0</v>
      </c>
      <c r="D125" s="3">
        <f t="shared" si="126"/>
        <v>0</v>
      </c>
      <c r="E125" s="3">
        <f t="shared" si="126"/>
        <v>0</v>
      </c>
      <c r="F125" s="3">
        <f t="shared" si="126"/>
        <v>0</v>
      </c>
      <c r="G125" s="3">
        <f t="shared" si="126"/>
        <v>0</v>
      </c>
      <c r="H125" s="3">
        <f t="shared" si="126"/>
        <v>0</v>
      </c>
      <c r="I125"/>
      <c r="J125" s="3">
        <f>SUM(J403)</f>
        <v>0</v>
      </c>
      <c r="K125"/>
      <c r="L125" s="26" t="str">
        <f>'Olieforbrug, TJ'!M125</f>
        <v>1. Quarter 2019</v>
      </c>
      <c r="M125" s="3"/>
      <c r="N125" s="3">
        <f>SUM(N401:N403)</f>
        <v>537.577</v>
      </c>
      <c r="P125" s="3">
        <f>SUM(P401:P403)</f>
        <v>83.827447125000006</v>
      </c>
      <c r="R125" s="3">
        <f>SUM(R401:R403)</f>
        <v>0.64411749999999901</v>
      </c>
    </row>
    <row r="126" spans="1:21" x14ac:dyDescent="0.25">
      <c r="A126" s="32" t="s">
        <v>214</v>
      </c>
      <c r="C126" s="3">
        <f t="shared" ref="C126:H126" si="127">SUM(C404:C406)</f>
        <v>0</v>
      </c>
      <c r="D126" s="3">
        <f t="shared" si="127"/>
        <v>0</v>
      </c>
      <c r="E126" s="3">
        <f t="shared" si="127"/>
        <v>0</v>
      </c>
      <c r="F126" s="3">
        <f t="shared" si="127"/>
        <v>0</v>
      </c>
      <c r="G126" s="3">
        <f t="shared" si="127"/>
        <v>0</v>
      </c>
      <c r="H126" s="3">
        <f t="shared" si="127"/>
        <v>0</v>
      </c>
      <c r="I126"/>
      <c r="J126" s="3">
        <f>SUM(J406)</f>
        <v>0</v>
      </c>
      <c r="K126"/>
      <c r="L126" s="26" t="str">
        <f>'Olieforbrug, TJ'!M126</f>
        <v>2. Quarter 2019</v>
      </c>
      <c r="M126" s="3"/>
      <c r="N126" s="3">
        <f>SUM(N404:N406)</f>
        <v>537.577</v>
      </c>
      <c r="P126" s="3">
        <f>SUM(P404:P406)</f>
        <v>83.827447125000006</v>
      </c>
      <c r="R126" s="3">
        <f>SUM(R404:R406)</f>
        <v>0.64411749999999901</v>
      </c>
    </row>
    <row r="127" spans="1:21" x14ac:dyDescent="0.25">
      <c r="A127" s="32" t="s">
        <v>215</v>
      </c>
      <c r="C127" s="3">
        <f t="shared" ref="C127:H127" si="128">SUM(C407:C409)</f>
        <v>0</v>
      </c>
      <c r="D127" s="3">
        <f t="shared" si="128"/>
        <v>0</v>
      </c>
      <c r="E127" s="3">
        <f t="shared" si="128"/>
        <v>0</v>
      </c>
      <c r="F127" s="3">
        <f t="shared" si="128"/>
        <v>0</v>
      </c>
      <c r="G127" s="3">
        <f t="shared" si="128"/>
        <v>0</v>
      </c>
      <c r="H127" s="3">
        <f t="shared" si="128"/>
        <v>0</v>
      </c>
      <c r="I127"/>
      <c r="J127" s="3">
        <f>SUM(J409)</f>
        <v>0</v>
      </c>
      <c r="K127"/>
      <c r="L127" s="26" t="str">
        <f>'Olieforbrug, TJ'!M127</f>
        <v>3. Quarter 2019</v>
      </c>
      <c r="M127" s="3"/>
      <c r="N127" s="3">
        <f>SUM(N407:N409)</f>
        <v>537.577</v>
      </c>
      <c r="P127" s="3">
        <f>SUM(P407:P409)</f>
        <v>83.827447125000006</v>
      </c>
      <c r="R127" s="3">
        <f>SUM(R407:R409)</f>
        <v>0.64411749999999901</v>
      </c>
    </row>
    <row r="128" spans="1:21" x14ac:dyDescent="0.25">
      <c r="A128" s="32" t="s">
        <v>219</v>
      </c>
      <c r="C128" s="3">
        <f t="shared" ref="C128:H128" si="129">SUM(C410:C412)</f>
        <v>0</v>
      </c>
      <c r="D128" s="3">
        <f t="shared" si="129"/>
        <v>0</v>
      </c>
      <c r="E128" s="3">
        <f t="shared" si="129"/>
        <v>0</v>
      </c>
      <c r="F128" s="3">
        <f t="shared" si="129"/>
        <v>0</v>
      </c>
      <c r="G128" s="3">
        <f t="shared" si="129"/>
        <v>0</v>
      </c>
      <c r="H128" s="3">
        <f t="shared" si="129"/>
        <v>0</v>
      </c>
      <c r="I128"/>
      <c r="J128" s="3">
        <f>SUM(J412)</f>
        <v>0</v>
      </c>
      <c r="K128"/>
      <c r="L128" s="26" t="str">
        <f>'Olieforbrug, TJ'!M128</f>
        <v>4. Quarter 2019</v>
      </c>
      <c r="M128" s="3"/>
      <c r="N128" s="3">
        <f>SUM(N410:N412)</f>
        <v>537.577</v>
      </c>
      <c r="O128" s="3"/>
      <c r="P128" s="3">
        <f>SUM(P410:P412)</f>
        <v>83.827447125000006</v>
      </c>
      <c r="Q128" s="3"/>
      <c r="R128" s="3">
        <f>SUM(R410:R412)</f>
        <v>0.64411749999999901</v>
      </c>
      <c r="S128" s="3"/>
      <c r="T128" s="3"/>
    </row>
    <row r="129" spans="1:23" x14ac:dyDescent="0.25">
      <c r="A129" s="32"/>
      <c r="I129"/>
      <c r="K129"/>
      <c r="L129" s="26"/>
      <c r="M129" s="3"/>
      <c r="N129" s="3"/>
      <c r="O129" s="3"/>
      <c r="P129" s="3"/>
      <c r="Q129" s="3"/>
      <c r="R129" s="3"/>
      <c r="S129" s="3"/>
      <c r="T129" s="3"/>
    </row>
    <row r="130" spans="1:23" x14ac:dyDescent="0.25">
      <c r="A130" s="32" t="str">
        <f>'Olieforbrug, TJ'!A130</f>
        <v>1. kvartal 2020</v>
      </c>
      <c r="C130" s="3">
        <f t="shared" ref="C130:H130" si="130">SUM(C414:C416)</f>
        <v>0</v>
      </c>
      <c r="D130" s="3">
        <f t="shared" si="130"/>
        <v>0</v>
      </c>
      <c r="E130" s="3">
        <f t="shared" si="130"/>
        <v>0</v>
      </c>
      <c r="F130" s="3">
        <f t="shared" si="130"/>
        <v>0</v>
      </c>
      <c r="G130" s="3">
        <f t="shared" si="130"/>
        <v>0</v>
      </c>
      <c r="H130" s="3">
        <f t="shared" si="130"/>
        <v>0</v>
      </c>
      <c r="I130"/>
      <c r="J130" s="3">
        <f>SUM(J416)</f>
        <v>0</v>
      </c>
      <c r="K130"/>
      <c r="L130" s="26" t="str">
        <f>'Olieforbrug, TJ'!M130</f>
        <v>1. Quarter 2020</v>
      </c>
      <c r="M130" s="3"/>
      <c r="N130" s="3">
        <f>SUM(N414:N416)</f>
        <v>537.577</v>
      </c>
      <c r="O130" s="3"/>
      <c r="P130" s="3">
        <f>SUM(P414:P416)</f>
        <v>87.623920499999997</v>
      </c>
      <c r="Q130" s="3"/>
      <c r="R130" s="3">
        <f>SUM(R414:R416)</f>
        <v>0.37559750000000014</v>
      </c>
      <c r="S130" s="3"/>
      <c r="T130" s="3"/>
    </row>
    <row r="131" spans="1:23" x14ac:dyDescent="0.25">
      <c r="A131" s="32" t="str">
        <f>'Olieforbrug, TJ'!A131</f>
        <v>2. kvartal 2020</v>
      </c>
      <c r="C131" s="3">
        <f t="shared" ref="C131:H131" si="131">SUM(C417:C419)</f>
        <v>0</v>
      </c>
      <c r="D131" s="3">
        <f t="shared" si="131"/>
        <v>0</v>
      </c>
      <c r="E131" s="3">
        <f t="shared" si="131"/>
        <v>0</v>
      </c>
      <c r="F131" s="3">
        <f t="shared" si="131"/>
        <v>0</v>
      </c>
      <c r="G131" s="3">
        <f t="shared" si="131"/>
        <v>0</v>
      </c>
      <c r="H131" s="3">
        <f t="shared" si="131"/>
        <v>0</v>
      </c>
      <c r="I131"/>
      <c r="J131" s="3">
        <f>SUM(J419)</f>
        <v>0</v>
      </c>
      <c r="K131"/>
      <c r="L131" s="26" t="str">
        <f>'Olieforbrug, TJ'!M131</f>
        <v>2. Quarter 2020</v>
      </c>
      <c r="M131" s="3"/>
      <c r="N131" s="3">
        <f>SUM(N417:N419)</f>
        <v>537.577</v>
      </c>
      <c r="O131" s="3"/>
      <c r="P131" s="3">
        <f>SUM(P417:P419)</f>
        <v>87.623920499999997</v>
      </c>
      <c r="Q131" s="3"/>
      <c r="R131" s="3">
        <f>SUM(R417:R419)</f>
        <v>0.37559750000000014</v>
      </c>
      <c r="S131" s="3"/>
      <c r="T131" s="3"/>
      <c r="U131" s="3"/>
      <c r="V131" s="57"/>
      <c r="W131" s="3"/>
    </row>
    <row r="132" spans="1:23" x14ac:dyDescent="0.25">
      <c r="A132" s="32" t="str">
        <f>'Olieforbrug, TJ'!A132</f>
        <v>3. kvartal 2020</v>
      </c>
      <c r="C132" s="3">
        <f t="shared" ref="C132:H132" si="132">SUM(C420:C422)</f>
        <v>0</v>
      </c>
      <c r="D132" s="3">
        <f t="shared" si="132"/>
        <v>0</v>
      </c>
      <c r="E132" s="3">
        <f t="shared" si="132"/>
        <v>0</v>
      </c>
      <c r="F132" s="3">
        <f t="shared" si="132"/>
        <v>0</v>
      </c>
      <c r="G132" s="3">
        <f t="shared" si="132"/>
        <v>0</v>
      </c>
      <c r="H132" s="3">
        <f t="shared" si="132"/>
        <v>0</v>
      </c>
      <c r="I132"/>
      <c r="J132" s="3">
        <f>SUM(J422)</f>
        <v>0</v>
      </c>
      <c r="K132"/>
      <c r="L132" s="26" t="str">
        <f>'Olieforbrug, TJ'!M132</f>
        <v>3. Quarter 2020</v>
      </c>
      <c r="M132" s="3"/>
      <c r="N132" s="3">
        <f>SUM(N420:N422)</f>
        <v>537.577</v>
      </c>
      <c r="O132" s="3"/>
      <c r="P132" s="3">
        <f>SUM(P420:P422)</f>
        <v>87.623920499999997</v>
      </c>
      <c r="Q132" s="3"/>
      <c r="R132" s="3">
        <f>SUM(R420:R422)</f>
        <v>0.37559750000000014</v>
      </c>
      <c r="S132" s="3"/>
      <c r="T132" s="3"/>
    </row>
    <row r="133" spans="1:23" x14ac:dyDescent="0.25">
      <c r="A133" s="32" t="str">
        <f>'Olieforbrug, TJ'!A133</f>
        <v>4. kvartal 2020</v>
      </c>
      <c r="C133" s="3">
        <f t="shared" ref="C133:H133" si="133">SUM(C423:C425)</f>
        <v>0</v>
      </c>
      <c r="D133" s="3">
        <f t="shared" si="133"/>
        <v>0</v>
      </c>
      <c r="E133" s="3">
        <f t="shared" si="133"/>
        <v>0</v>
      </c>
      <c r="F133" s="3">
        <f t="shared" si="133"/>
        <v>0</v>
      </c>
      <c r="G133" s="3">
        <f t="shared" si="133"/>
        <v>0</v>
      </c>
      <c r="H133" s="3">
        <f t="shared" si="133"/>
        <v>0</v>
      </c>
      <c r="I133"/>
      <c r="J133" s="3">
        <f>SUM(J425)</f>
        <v>0</v>
      </c>
      <c r="K133"/>
      <c r="L133" s="26" t="str">
        <f>'Olieforbrug, TJ'!M133</f>
        <v>4. Quarter 2020</v>
      </c>
      <c r="M133" s="3"/>
      <c r="N133" s="3">
        <f>SUM(N423:N425)</f>
        <v>537.577</v>
      </c>
      <c r="O133" s="3"/>
      <c r="P133" s="3">
        <f>SUM(P423:P425)</f>
        <v>87.623920499999997</v>
      </c>
      <c r="Q133" s="3"/>
      <c r="R133" s="3">
        <f>SUM(R423:R425)</f>
        <v>0.37559750000000014</v>
      </c>
      <c r="S133" s="3"/>
      <c r="T133" s="3"/>
    </row>
    <row r="134" spans="1:23" x14ac:dyDescent="0.25">
      <c r="A134" s="32"/>
      <c r="I134"/>
      <c r="K134"/>
      <c r="L134" s="26"/>
      <c r="M134" s="3"/>
      <c r="N134" s="3"/>
      <c r="O134" s="3"/>
      <c r="P134" s="3"/>
      <c r="Q134" s="3"/>
      <c r="R134" s="3"/>
      <c r="S134" s="3"/>
      <c r="T134" s="3"/>
    </row>
    <row r="135" spans="1:23" x14ac:dyDescent="0.25">
      <c r="A135" s="32" t="str">
        <f>'Olieforbrug, TJ'!A135</f>
        <v>1. kvartal 2021</v>
      </c>
      <c r="C135" s="3">
        <f t="shared" ref="C135:H135" si="134">SUM(C427:C429)</f>
        <v>0</v>
      </c>
      <c r="D135" s="3">
        <f t="shared" si="134"/>
        <v>0</v>
      </c>
      <c r="E135" s="3">
        <f t="shared" si="134"/>
        <v>0</v>
      </c>
      <c r="F135" s="3">
        <f t="shared" si="134"/>
        <v>0</v>
      </c>
      <c r="G135" s="3">
        <f t="shared" si="134"/>
        <v>0</v>
      </c>
      <c r="H135" s="3">
        <f t="shared" si="134"/>
        <v>0</v>
      </c>
      <c r="I135"/>
      <c r="J135" s="3">
        <f>SUM(J429)</f>
        <v>0</v>
      </c>
      <c r="K135"/>
      <c r="L135" s="26" t="str">
        <f>'Olieforbrug, TJ'!M135</f>
        <v>1. Quarter 2021</v>
      </c>
      <c r="M135" s="3"/>
      <c r="N135" s="3">
        <f>SUM(N427:N429)</f>
        <v>537.577</v>
      </c>
      <c r="O135" s="3"/>
      <c r="P135" s="3">
        <f>SUM(P427:P429)</f>
        <v>115.42464</v>
      </c>
      <c r="Q135" s="3"/>
      <c r="R135" s="3">
        <f>SUM(R427:R429)</f>
        <v>0.37559750000000014</v>
      </c>
      <c r="S135" s="3"/>
      <c r="T135" s="3"/>
    </row>
    <row r="136" spans="1:23" x14ac:dyDescent="0.25">
      <c r="A136" s="32" t="str">
        <f>'Olieforbrug, TJ'!A136</f>
        <v>2. kvartal 2021</v>
      </c>
      <c r="C136" s="3">
        <f t="shared" ref="C136:H136" si="135">SUM(C430:C432)</f>
        <v>0</v>
      </c>
      <c r="D136" s="3">
        <f t="shared" si="135"/>
        <v>0</v>
      </c>
      <c r="E136" s="3">
        <f t="shared" si="135"/>
        <v>0</v>
      </c>
      <c r="F136" s="3">
        <f t="shared" si="135"/>
        <v>0</v>
      </c>
      <c r="G136" s="3">
        <f t="shared" si="135"/>
        <v>0</v>
      </c>
      <c r="H136" s="3">
        <f t="shared" si="135"/>
        <v>0</v>
      </c>
      <c r="J136" s="3">
        <f>SUM(I432)</f>
        <v>0</v>
      </c>
      <c r="K136" s="57"/>
      <c r="L136" s="26" t="str">
        <f>'Olieforbrug, TJ'!M136</f>
        <v>2. Quarter 2021</v>
      </c>
      <c r="M136" s="3"/>
      <c r="N136" s="3">
        <f>SUM(N430:N432)</f>
        <v>537.577</v>
      </c>
      <c r="O136" s="3"/>
      <c r="P136" s="3">
        <f>SUM(P430:P432)</f>
        <v>115.42464</v>
      </c>
      <c r="Q136" s="3"/>
      <c r="R136" s="3">
        <f>SUM(R430:R432)</f>
        <v>0.37559750000000014</v>
      </c>
      <c r="S136" s="3"/>
      <c r="T136" s="3"/>
    </row>
    <row r="137" spans="1:23" x14ac:dyDescent="0.25">
      <c r="A137" s="32" t="str">
        <f>'Olieforbrug, TJ'!A137</f>
        <v>3. kvartal 2021</v>
      </c>
      <c r="C137" s="3">
        <f t="shared" ref="C137:H137" si="136">SUM(C433:C435)</f>
        <v>0</v>
      </c>
      <c r="D137" s="3">
        <f t="shared" si="136"/>
        <v>0</v>
      </c>
      <c r="E137" s="3">
        <f t="shared" si="136"/>
        <v>0</v>
      </c>
      <c r="F137" s="3">
        <f t="shared" si="136"/>
        <v>0</v>
      </c>
      <c r="G137" s="3">
        <f t="shared" si="136"/>
        <v>0</v>
      </c>
      <c r="H137" s="3">
        <f t="shared" si="136"/>
        <v>0</v>
      </c>
      <c r="J137" s="3">
        <f>SUM(J435)</f>
        <v>0</v>
      </c>
      <c r="K137"/>
      <c r="L137" s="26" t="str">
        <f>'Olieforbrug, TJ'!M137</f>
        <v>3. Quarter 2021</v>
      </c>
      <c r="M137" s="3"/>
      <c r="N137" s="3">
        <f>SUM(N433:N435)</f>
        <v>537.577</v>
      </c>
      <c r="O137" s="3"/>
      <c r="P137" s="3">
        <f>SUM(P433:P435)</f>
        <v>115.42464</v>
      </c>
      <c r="Q137" s="3"/>
      <c r="R137" s="3">
        <f>SUM(R433:R435)</f>
        <v>0.37559750000000014</v>
      </c>
      <c r="S137" s="3"/>
      <c r="T137" s="3"/>
    </row>
    <row r="138" spans="1:23" x14ac:dyDescent="0.25">
      <c r="A138" s="32" t="str">
        <f>'Olieforbrug, TJ'!A138</f>
        <v>4. kvartal 2021</v>
      </c>
      <c r="C138" s="3">
        <f t="shared" ref="C138:H138" si="137">SUM(C436:C438)</f>
        <v>0</v>
      </c>
      <c r="D138" s="3">
        <f t="shared" si="137"/>
        <v>0</v>
      </c>
      <c r="E138" s="3">
        <f t="shared" si="137"/>
        <v>0</v>
      </c>
      <c r="F138" s="3">
        <f t="shared" si="137"/>
        <v>0</v>
      </c>
      <c r="G138" s="3">
        <f t="shared" si="137"/>
        <v>0</v>
      </c>
      <c r="H138" s="3">
        <f t="shared" si="137"/>
        <v>0</v>
      </c>
      <c r="I138"/>
      <c r="J138" s="3">
        <f>SUM(J438)</f>
        <v>0</v>
      </c>
      <c r="K138"/>
      <c r="L138" s="26" t="str">
        <f>'Olieforbrug, TJ'!M138</f>
        <v>4. Quarter 2021</v>
      </c>
      <c r="M138" s="3"/>
      <c r="N138" s="3">
        <f>SUM(N436:N438)</f>
        <v>537.577</v>
      </c>
      <c r="O138" s="3"/>
      <c r="P138" s="3">
        <f>SUM(P436:P438)</f>
        <v>115.42464</v>
      </c>
      <c r="Q138" s="3"/>
      <c r="R138" s="3">
        <f>SUM(R436:R438)</f>
        <v>0.37559750000000014</v>
      </c>
      <c r="S138" s="3"/>
      <c r="T138" s="3"/>
    </row>
    <row r="139" spans="1:23" x14ac:dyDescent="0.25">
      <c r="A139" s="32"/>
      <c r="I139"/>
      <c r="K139"/>
      <c r="L139" s="26"/>
      <c r="M139" s="3"/>
      <c r="N139" s="3"/>
      <c r="O139" s="3"/>
      <c r="P139" s="3"/>
      <c r="Q139" s="3"/>
      <c r="R139" s="3"/>
      <c r="S139" s="3"/>
      <c r="T139" s="3"/>
    </row>
    <row r="140" spans="1:23" x14ac:dyDescent="0.25">
      <c r="A140" s="32" t="str">
        <f>'Olieforbrug, TJ'!A140</f>
        <v>1. kvartal 2022</v>
      </c>
      <c r="C140" s="3">
        <f>SUM(C440:C442)</f>
        <v>0</v>
      </c>
      <c r="D140" s="3">
        <f t="shared" ref="D140:H140" si="138">SUM(D440:D442)</f>
        <v>0</v>
      </c>
      <c r="E140" s="3">
        <f t="shared" si="138"/>
        <v>0</v>
      </c>
      <c r="F140" s="3">
        <f t="shared" si="138"/>
        <v>0</v>
      </c>
      <c r="G140" s="3">
        <f t="shared" si="138"/>
        <v>0</v>
      </c>
      <c r="H140" s="3">
        <f t="shared" si="138"/>
        <v>0</v>
      </c>
      <c r="I140"/>
      <c r="J140" s="3">
        <f>SUM(J442)</f>
        <v>0</v>
      </c>
      <c r="K140"/>
      <c r="L140" s="26" t="str">
        <f>'Olieforbrug, TJ'!M140</f>
        <v>1. Quarter 2022</v>
      </c>
      <c r="M140" s="3"/>
      <c r="N140" s="3">
        <f t="shared" ref="N140" si="139">SUM(N440:N442)</f>
        <v>537.57699999999909</v>
      </c>
      <c r="O140" s="3"/>
      <c r="P140" s="3">
        <f t="shared" ref="P140" si="140">SUM(P440:P442)</f>
        <v>62.587500000000006</v>
      </c>
      <c r="Q140" s="3"/>
      <c r="R140" s="3">
        <f t="shared" ref="R140" si="141">SUM(R440:R442)</f>
        <v>0.37559750000000103</v>
      </c>
      <c r="S140" s="3"/>
      <c r="T140" s="3"/>
    </row>
    <row r="141" spans="1:23" x14ac:dyDescent="0.25">
      <c r="A141" s="32" t="str">
        <f>'Olieforbrug, TJ'!A141</f>
        <v>2. kvartal 2022</v>
      </c>
      <c r="C141" s="3">
        <f>SUM(C443:C445)</f>
        <v>0</v>
      </c>
      <c r="D141" s="3">
        <f t="shared" ref="D141:G141" si="142">SUM(D443:D445)</f>
        <v>0</v>
      </c>
      <c r="E141" s="3">
        <f t="shared" si="142"/>
        <v>0</v>
      </c>
      <c r="F141" s="3">
        <f t="shared" si="142"/>
        <v>0</v>
      </c>
      <c r="G141" s="3">
        <f t="shared" si="142"/>
        <v>0</v>
      </c>
      <c r="H141" s="3">
        <f>SUM(H445)</f>
        <v>0</v>
      </c>
      <c r="J141" s="3">
        <f>SUM(J445)</f>
        <v>0</v>
      </c>
      <c r="K141" s="57"/>
      <c r="L141" s="26" t="str">
        <f>'Olieforbrug, TJ'!M141</f>
        <v>2. Quarter 2022</v>
      </c>
      <c r="M141" s="3"/>
      <c r="N141" s="3">
        <f t="shared" ref="N141" si="143">SUM(N443:N445)</f>
        <v>537.57699999999909</v>
      </c>
      <c r="O141" s="3"/>
      <c r="P141" s="3">
        <f t="shared" ref="P141" si="144">SUM(P443:P445)</f>
        <v>62.587500000000006</v>
      </c>
      <c r="Q141" s="3"/>
      <c r="R141" s="3">
        <f t="shared" ref="R141" si="145">SUM(R443:R445)</f>
        <v>0.37559750000000103</v>
      </c>
      <c r="S141" s="3"/>
      <c r="T141" s="3"/>
    </row>
    <row r="142" spans="1:23" x14ac:dyDescent="0.25">
      <c r="A142" s="32" t="str">
        <f>'Olieforbrug, TJ'!A142</f>
        <v>3. kvartal 2022</v>
      </c>
      <c r="C142" s="3">
        <f>SUM(C446:C448)</f>
        <v>0</v>
      </c>
      <c r="D142" s="3">
        <f t="shared" ref="D142:H142" si="146">SUM(D446:D448)</f>
        <v>0</v>
      </c>
      <c r="E142" s="3">
        <f t="shared" si="146"/>
        <v>0</v>
      </c>
      <c r="F142" s="3">
        <f t="shared" si="146"/>
        <v>0</v>
      </c>
      <c r="G142" s="3">
        <f t="shared" si="146"/>
        <v>0</v>
      </c>
      <c r="H142" s="3">
        <f t="shared" si="146"/>
        <v>0</v>
      </c>
      <c r="J142" s="3">
        <f>SUM(J448)</f>
        <v>0</v>
      </c>
      <c r="K142"/>
      <c r="L142" s="26" t="str">
        <f>'Olieforbrug, TJ'!M142</f>
        <v>3. Quarter 2022</v>
      </c>
      <c r="M142" s="3"/>
      <c r="N142" s="3">
        <f>SUM(N446:N448)</f>
        <v>537.57699999999909</v>
      </c>
      <c r="O142" s="3"/>
      <c r="P142" s="3">
        <f>SUM(P446:P448)</f>
        <v>62.587500000000006</v>
      </c>
      <c r="Q142" s="3"/>
      <c r="R142" s="3">
        <f>SUM(R446:R448)</f>
        <v>0.37559750000000103</v>
      </c>
      <c r="S142" s="3"/>
      <c r="T142" s="3"/>
    </row>
    <row r="143" spans="1:23" x14ac:dyDescent="0.25">
      <c r="A143" s="32" t="str">
        <f>'Olieforbrug, TJ'!A143</f>
        <v>4. kvartal 2022</v>
      </c>
      <c r="C143" s="3">
        <f t="shared" ref="C143:H143" si="147">SUM(C449:C451)</f>
        <v>0</v>
      </c>
      <c r="D143" s="3">
        <f t="shared" si="147"/>
        <v>0</v>
      </c>
      <c r="E143" s="3">
        <f t="shared" si="147"/>
        <v>0</v>
      </c>
      <c r="F143" s="3">
        <f t="shared" si="147"/>
        <v>0</v>
      </c>
      <c r="G143" s="3">
        <f t="shared" si="147"/>
        <v>0</v>
      </c>
      <c r="H143" s="3">
        <f t="shared" si="147"/>
        <v>0</v>
      </c>
      <c r="J143" s="3">
        <f>SUM(J451)</f>
        <v>0</v>
      </c>
      <c r="K143"/>
      <c r="L143" s="26" t="str">
        <f>'Olieforbrug, TJ'!M143</f>
        <v>4. Quarter 2022</v>
      </c>
      <c r="M143" s="3"/>
      <c r="N143" s="3">
        <f>SUM(N449:N451)</f>
        <v>537.57699999999909</v>
      </c>
      <c r="O143" s="3"/>
      <c r="P143" s="3">
        <f>SUM(P449:P451)</f>
        <v>62.587500000000006</v>
      </c>
      <c r="Q143" s="3"/>
      <c r="R143" s="3">
        <f>SUM(R449:R451)</f>
        <v>0.37559750000000103</v>
      </c>
      <c r="S143" s="3"/>
      <c r="T143" s="3"/>
    </row>
    <row r="144" spans="1:23" x14ac:dyDescent="0.25">
      <c r="A144" s="32"/>
      <c r="K144"/>
      <c r="L144" s="26"/>
      <c r="M144" s="3"/>
      <c r="N144" s="3"/>
      <c r="O144" s="3"/>
      <c r="P144" s="3"/>
      <c r="Q144" s="3"/>
      <c r="R144" s="3"/>
      <c r="S144" s="3"/>
      <c r="T144" s="3"/>
    </row>
    <row r="145" spans="1:18" s="57" customFormat="1" x14ac:dyDescent="0.25">
      <c r="A145" s="32" t="str">
        <f>'Olieforbrug, TJ'!A145</f>
        <v>1. kvartal 2023</v>
      </c>
      <c r="C145" s="3">
        <f>SUM(C453:C455)</f>
        <v>0</v>
      </c>
      <c r="D145" s="3">
        <f t="shared" ref="D145:H145" si="148">SUM(D453:D455)</f>
        <v>0</v>
      </c>
      <c r="E145" s="3">
        <f t="shared" si="148"/>
        <v>0</v>
      </c>
      <c r="F145" s="3">
        <f t="shared" si="148"/>
        <v>0</v>
      </c>
      <c r="G145" s="3">
        <f t="shared" si="148"/>
        <v>0</v>
      </c>
      <c r="H145" s="3">
        <f t="shared" si="148"/>
        <v>0</v>
      </c>
      <c r="I145" s="3"/>
      <c r="J145" s="3">
        <f>SUM(J455)</f>
        <v>0</v>
      </c>
      <c r="K145" s="3"/>
      <c r="L145" s="26" t="str">
        <f>'Olieforbrug, TJ'!M145</f>
        <v>1. Quarter 2023</v>
      </c>
      <c r="M145" s="65"/>
      <c r="N145" s="3">
        <f t="shared" ref="N145:R145" si="149">SUM(N453:N455)</f>
        <v>537.57699999999909</v>
      </c>
      <c r="O145" s="3">
        <f t="shared" si="149"/>
        <v>0</v>
      </c>
      <c r="P145" s="3">
        <f>SUM(P453:P455)</f>
        <v>95.860678125000007</v>
      </c>
      <c r="Q145" s="3">
        <f t="shared" si="149"/>
        <v>0</v>
      </c>
      <c r="R145" s="3">
        <f t="shared" si="149"/>
        <v>0.37559750000000103</v>
      </c>
    </row>
    <row r="146" spans="1:18" s="57" customFormat="1" x14ac:dyDescent="0.25">
      <c r="A146" s="32" t="str">
        <f>'Olieforbrug, TJ'!A146</f>
        <v>2. kvartal 2023</v>
      </c>
      <c r="C146" s="3">
        <f t="shared" ref="C146:H146" si="150">SUM(C456:C458)</f>
        <v>0</v>
      </c>
      <c r="D146" s="3">
        <f t="shared" si="150"/>
        <v>0</v>
      </c>
      <c r="E146" s="3">
        <f t="shared" si="150"/>
        <v>0</v>
      </c>
      <c r="F146" s="3">
        <f t="shared" si="150"/>
        <v>0</v>
      </c>
      <c r="G146" s="3">
        <f t="shared" si="150"/>
        <v>0</v>
      </c>
      <c r="H146" s="3">
        <f t="shared" si="150"/>
        <v>0</v>
      </c>
      <c r="I146" s="3"/>
      <c r="J146" s="3">
        <f>SUM(J458)</f>
        <v>0</v>
      </c>
      <c r="K146" s="3"/>
      <c r="L146" s="26" t="str">
        <f>'Olieforbrug, TJ'!M146</f>
        <v>2. Quarter 2023</v>
      </c>
      <c r="M146" s="65"/>
      <c r="N146" s="3">
        <f>SUM(N456:N458)</f>
        <v>537.57699999999909</v>
      </c>
      <c r="P146" s="3">
        <f>SUM(P456:P458)</f>
        <v>95.860678125000007</v>
      </c>
      <c r="R146" s="3">
        <f>SUM(R456:R458)</f>
        <v>0.37559750000000103</v>
      </c>
    </row>
    <row r="147" spans="1:18" s="57" customFormat="1" x14ac:dyDescent="0.25">
      <c r="A147" s="32" t="str">
        <f>'Olieforbrug, TJ'!A147</f>
        <v>3. kvartal 2023</v>
      </c>
      <c r="C147" s="3">
        <f>SUM(C459:C461)</f>
        <v>0</v>
      </c>
      <c r="D147" s="3">
        <f t="shared" ref="D147:J147" si="151">SUM(D459:D461)</f>
        <v>0</v>
      </c>
      <c r="E147" s="3">
        <f t="shared" si="151"/>
        <v>0</v>
      </c>
      <c r="F147" s="3">
        <f t="shared" si="151"/>
        <v>0</v>
      </c>
      <c r="G147" s="3">
        <f t="shared" si="151"/>
        <v>0</v>
      </c>
      <c r="H147" s="3">
        <f t="shared" si="151"/>
        <v>0</v>
      </c>
      <c r="I147" s="3"/>
      <c r="J147" s="3">
        <f t="shared" si="151"/>
        <v>0</v>
      </c>
      <c r="K147" s="3"/>
      <c r="L147" s="26" t="str">
        <f>'Olieforbrug, TJ'!M147</f>
        <v>3. Quarter 2023</v>
      </c>
      <c r="M147" s="65"/>
      <c r="N147" s="3">
        <f t="shared" ref="N147" si="152">SUM(N459:N461)</f>
        <v>537.57699999999909</v>
      </c>
      <c r="P147" s="3">
        <f t="shared" ref="P147" si="153">SUM(P459:P461)</f>
        <v>95.860678125000007</v>
      </c>
      <c r="R147" s="3">
        <f t="shared" ref="R147" si="154">SUM(R459:R461)</f>
        <v>0.37559750000000103</v>
      </c>
    </row>
    <row r="148" spans="1:18" s="57" customFormat="1" x14ac:dyDescent="0.25">
      <c r="A148" s="32" t="str">
        <f>'Olieforbrug, TJ'!A148</f>
        <v>4. kvartal 2023</v>
      </c>
      <c r="C148" s="3">
        <f>SUM(C462:C464)</f>
        <v>0</v>
      </c>
      <c r="D148" s="3">
        <f t="shared" ref="D148:H148" si="155">SUM(D462:D464)</f>
        <v>0</v>
      </c>
      <c r="E148" s="3">
        <f t="shared" si="155"/>
        <v>0</v>
      </c>
      <c r="F148" s="3">
        <f t="shared" si="155"/>
        <v>0</v>
      </c>
      <c r="G148" s="3">
        <f t="shared" si="155"/>
        <v>0</v>
      </c>
      <c r="H148" s="3">
        <f t="shared" si="155"/>
        <v>0</v>
      </c>
      <c r="I148" s="3"/>
      <c r="J148" s="3">
        <f>SUM(J464)</f>
        <v>0</v>
      </c>
      <c r="K148" s="3"/>
      <c r="L148" s="26" t="str">
        <f>'Olieforbrug, TJ'!M148</f>
        <v>4. Quarter 2023</v>
      </c>
      <c r="M148" s="65"/>
      <c r="N148" s="3">
        <f t="shared" ref="N148" si="156">SUM(N462:N464)</f>
        <v>537.57699999999909</v>
      </c>
      <c r="P148" s="3">
        <f t="shared" ref="P148" si="157">SUM(P462:P464)</f>
        <v>95.860678125000007</v>
      </c>
      <c r="R148" s="3">
        <f t="shared" ref="R148" si="158">SUM(R462:R464)</f>
        <v>0.37559750000000103</v>
      </c>
    </row>
    <row r="149" spans="1:18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26"/>
      <c r="M149" s="65"/>
      <c r="N149" s="3"/>
      <c r="P149" s="3"/>
      <c r="R149" s="3"/>
    </row>
    <row r="150" spans="1:18" s="57" customFormat="1" x14ac:dyDescent="0.25">
      <c r="A150" s="32" t="str">
        <f>'Olieforbrug, TJ'!A150</f>
        <v>1. kvartal 2024</v>
      </c>
      <c r="C150" s="3">
        <f t="shared" ref="C150:H150" si="159">SUM(C466:C468)</f>
        <v>0</v>
      </c>
      <c r="D150" s="3">
        <f t="shared" si="159"/>
        <v>0</v>
      </c>
      <c r="E150" s="3">
        <f t="shared" si="159"/>
        <v>0</v>
      </c>
      <c r="F150" s="3">
        <f t="shared" si="159"/>
        <v>0</v>
      </c>
      <c r="G150" s="3">
        <f t="shared" si="159"/>
        <v>0</v>
      </c>
      <c r="H150" s="3">
        <f t="shared" si="159"/>
        <v>0</v>
      </c>
      <c r="J150" s="3">
        <f>SUM(I468)</f>
        <v>0</v>
      </c>
      <c r="K150" s="3"/>
      <c r="L150" s="26" t="str">
        <f>'Olieforbrug, TJ'!M150</f>
        <v>1. Quarter 2024</v>
      </c>
      <c r="M150" s="65"/>
      <c r="N150" s="3">
        <f t="shared" ref="N150:R150" si="160">SUM(N466:N468)</f>
        <v>537.57699999999909</v>
      </c>
      <c r="O150" s="3"/>
      <c r="P150" s="3">
        <f t="shared" si="160"/>
        <v>225.828249</v>
      </c>
      <c r="Q150" s="3"/>
      <c r="R150" s="3">
        <f t="shared" si="160"/>
        <v>0.37559750000000103</v>
      </c>
    </row>
    <row r="151" spans="1:18" s="57" customFormat="1" x14ac:dyDescent="0.25">
      <c r="A151" s="32" t="str">
        <f>'Olieforbrug, TJ'!A151</f>
        <v>2. kvartal 2024</v>
      </c>
      <c r="C151" s="3">
        <f>SUM(C469:C471)</f>
        <v>0</v>
      </c>
      <c r="D151" s="3">
        <f t="shared" ref="D151:H151" si="161">SUM(D469:D471)</f>
        <v>0</v>
      </c>
      <c r="E151" s="3">
        <f t="shared" si="161"/>
        <v>0</v>
      </c>
      <c r="F151" s="3">
        <f t="shared" si="161"/>
        <v>0</v>
      </c>
      <c r="G151" s="3">
        <f t="shared" si="161"/>
        <v>0</v>
      </c>
      <c r="H151" s="3">
        <f t="shared" si="161"/>
        <v>0</v>
      </c>
      <c r="I151" s="3"/>
      <c r="J151" s="3">
        <f>SUM(J471)</f>
        <v>0</v>
      </c>
      <c r="K151" s="3"/>
      <c r="L151" s="26" t="str">
        <f>'Olieforbrug, TJ'!M151</f>
        <v>2. Quarter 2024</v>
      </c>
      <c r="M151" s="65"/>
      <c r="N151" s="3">
        <f t="shared" ref="N151" si="162">SUM(N469:N471)</f>
        <v>537.57699999999909</v>
      </c>
      <c r="P151" s="3">
        <f t="shared" ref="P151" si="163">SUM(P469:P471)</f>
        <v>225.828249</v>
      </c>
      <c r="R151" s="3">
        <f t="shared" ref="R151" si="164">SUM(R469:R471)</f>
        <v>0.37559750000000103</v>
      </c>
    </row>
    <row r="152" spans="1:18" s="57" customFormat="1" x14ac:dyDescent="0.25">
      <c r="A152" s="32" t="str">
        <f>'Olieforbrug, TJ'!A152</f>
        <v>3. kvartal 2024</v>
      </c>
      <c r="C152" s="3">
        <f t="shared" ref="C152:H152" si="165">SUM(C472:C474)</f>
        <v>0</v>
      </c>
      <c r="D152" s="3">
        <f t="shared" si="165"/>
        <v>0</v>
      </c>
      <c r="E152" s="3">
        <f t="shared" si="165"/>
        <v>0</v>
      </c>
      <c r="F152" s="3">
        <f t="shared" si="165"/>
        <v>0</v>
      </c>
      <c r="G152" s="3">
        <f t="shared" si="165"/>
        <v>0</v>
      </c>
      <c r="H152" s="3">
        <f t="shared" si="165"/>
        <v>0</v>
      </c>
      <c r="I152" s="3"/>
      <c r="J152" s="3">
        <f>J474</f>
        <v>0</v>
      </c>
      <c r="K152" s="3"/>
      <c r="L152" s="26" t="str">
        <f>'Olieforbrug, TJ'!M152</f>
        <v>3. Quarter 2024</v>
      </c>
      <c r="M152" s="65"/>
      <c r="N152" s="3">
        <f t="shared" ref="N152:N153" si="166">SUM(N472:N474)</f>
        <v>537.57699999999909</v>
      </c>
      <c r="P152" s="3">
        <f t="shared" ref="P152:P153" si="167">SUM(P472:P474)</f>
        <v>225.828249</v>
      </c>
      <c r="R152" s="3">
        <f t="shared" ref="R152:R153" si="168">SUM(R472:R474)</f>
        <v>0.37559750000000103</v>
      </c>
    </row>
    <row r="153" spans="1:18" s="57" customFormat="1" x14ac:dyDescent="0.25">
      <c r="A153" s="32" t="str">
        <f>'Olieforbrug, TJ'!A153</f>
        <v>4. kvartal 2024</v>
      </c>
      <c r="C153" s="3">
        <f>SUM(C475:C477)</f>
        <v>0</v>
      </c>
      <c r="D153" s="3">
        <f t="shared" ref="D153:H153" si="169">SUM(D475:D477)</f>
        <v>0</v>
      </c>
      <c r="E153" s="3">
        <f t="shared" si="169"/>
        <v>0</v>
      </c>
      <c r="F153" s="3">
        <f t="shared" si="169"/>
        <v>0</v>
      </c>
      <c r="G153" s="3">
        <f t="shared" si="169"/>
        <v>0</v>
      </c>
      <c r="H153" s="3">
        <f t="shared" si="169"/>
        <v>0</v>
      </c>
      <c r="I153" s="3"/>
      <c r="J153" s="3">
        <f>J477</f>
        <v>0</v>
      </c>
      <c r="K153" s="3"/>
      <c r="L153" s="26" t="str">
        <f>'Olieforbrug, TJ'!M153</f>
        <v>4. Quarter 2024</v>
      </c>
      <c r="M153" s="65"/>
      <c r="N153" s="3">
        <f t="shared" si="166"/>
        <v>537.57699999999909</v>
      </c>
      <c r="P153" s="3">
        <f t="shared" si="167"/>
        <v>225.828249</v>
      </c>
      <c r="R153" s="3">
        <f t="shared" si="168"/>
        <v>0.37559750000000103</v>
      </c>
    </row>
    <row r="154" spans="1:18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26"/>
      <c r="M154" s="65"/>
      <c r="N154" s="3"/>
      <c r="P154" s="3"/>
      <c r="R154" s="3"/>
    </row>
    <row r="155" spans="1:18" s="57" customFormat="1" x14ac:dyDescent="0.25">
      <c r="A155" s="168" t="str">
        <f>'Olieforbrug, TJ'!A155</f>
        <v>1. kvartal 2025</v>
      </c>
      <c r="C155" s="3">
        <f>SUM(C479:C481)</f>
        <v>0</v>
      </c>
      <c r="D155" s="3">
        <f t="shared" ref="D155:H155" si="170">SUM(D479:D481)</f>
        <v>0</v>
      </c>
      <c r="E155" s="3">
        <f t="shared" si="170"/>
        <v>0</v>
      </c>
      <c r="F155" s="3">
        <f t="shared" si="170"/>
        <v>0</v>
      </c>
      <c r="G155" s="3">
        <f t="shared" si="170"/>
        <v>0</v>
      </c>
      <c r="H155" s="3">
        <f t="shared" si="170"/>
        <v>0</v>
      </c>
      <c r="I155" s="3"/>
      <c r="J155" s="3">
        <f>J481</f>
        <v>0</v>
      </c>
      <c r="K155" s="3"/>
      <c r="L155" s="26" t="str">
        <f>'Olieforbrug, TJ'!M155</f>
        <v>1. Quarter 2025</v>
      </c>
      <c r="M155" s="65"/>
      <c r="N155" s="3">
        <f>SUM(N479:N481)</f>
        <v>537.57699999999909</v>
      </c>
      <c r="P155" s="3">
        <f>SUM(P479:P481)</f>
        <v>225.828249</v>
      </c>
      <c r="R155" s="3">
        <f>SUM(R479:R481)</f>
        <v>0.37559750000000103</v>
      </c>
    </row>
    <row r="156" spans="1:18" s="57" customFormat="1" x14ac:dyDescent="0.25">
      <c r="A156" s="168" t="str">
        <f>'Olieforbrug, TJ'!A156</f>
        <v>2. kvartal 2025</v>
      </c>
      <c r="C156" s="3">
        <f>SUM(C482:C484)</f>
        <v>0</v>
      </c>
      <c r="D156" s="3">
        <f t="shared" ref="D156:H156" si="171">SUM(D482:D484)</f>
        <v>0</v>
      </c>
      <c r="E156" s="3">
        <f t="shared" si="171"/>
        <v>0</v>
      </c>
      <c r="F156" s="3">
        <f t="shared" si="171"/>
        <v>0</v>
      </c>
      <c r="G156" s="3">
        <f t="shared" si="171"/>
        <v>0</v>
      </c>
      <c r="H156" s="3">
        <f t="shared" si="171"/>
        <v>0</v>
      </c>
      <c r="I156" s="3"/>
      <c r="J156" s="3">
        <f>J484</f>
        <v>0</v>
      </c>
      <c r="K156" s="3"/>
      <c r="L156" s="26" t="str">
        <f>'Olieforbrug, TJ'!M156</f>
        <v>2. Quarter 2025</v>
      </c>
      <c r="M156" s="65"/>
      <c r="N156" s="3">
        <f t="shared" ref="N156" si="172">SUM(N482:N484)</f>
        <v>537.57699999999909</v>
      </c>
      <c r="P156" s="3">
        <f t="shared" ref="P156" si="173">SUM(P482:P484)</f>
        <v>225.828249</v>
      </c>
      <c r="R156" s="3">
        <f t="shared" ref="R156" si="174">SUM(R482:R484)</f>
        <v>0.37559750000000103</v>
      </c>
    </row>
    <row r="157" spans="1:18" s="57" customFormat="1" x14ac:dyDescent="0.25">
      <c r="A157" s="168" t="str">
        <f>'Olieforbrug, TJ'!A157</f>
        <v>3. kvartal 2025</v>
      </c>
      <c r="C157" s="3">
        <f>SUM(C485:C487)</f>
        <v>0</v>
      </c>
      <c r="D157" s="3">
        <f t="shared" ref="D157:H157" si="175">SUM(D485:D487)</f>
        <v>0</v>
      </c>
      <c r="E157" s="3">
        <f t="shared" si="175"/>
        <v>0</v>
      </c>
      <c r="F157" s="3">
        <f t="shared" si="175"/>
        <v>0</v>
      </c>
      <c r="G157" s="3">
        <f t="shared" si="175"/>
        <v>0</v>
      </c>
      <c r="H157" s="3">
        <f t="shared" si="175"/>
        <v>0</v>
      </c>
      <c r="I157" s="3"/>
      <c r="J157" s="3">
        <f>J487</f>
        <v>0</v>
      </c>
      <c r="K157" s="3"/>
      <c r="L157" s="26" t="str">
        <f>'Olieforbrug, TJ'!M157</f>
        <v>3. Quarter 2025</v>
      </c>
      <c r="M157" s="65"/>
      <c r="N157" s="3">
        <f t="shared" ref="N157" si="176">SUM(N485:N487)</f>
        <v>537.57699999999909</v>
      </c>
      <c r="P157" s="3">
        <f t="shared" ref="P157" si="177">SUM(P485:P487)</f>
        <v>225.828249</v>
      </c>
      <c r="R157" s="3">
        <f t="shared" ref="R157" si="178">SUM(R485:R487)</f>
        <v>0.37559750000000103</v>
      </c>
    </row>
    <row r="158" spans="1:18" s="57" customFormat="1" x14ac:dyDescent="0.25">
      <c r="A158" s="168" t="str">
        <f>'Olieforbrug, TJ'!A158</f>
        <v>4. kvartal 2025</v>
      </c>
      <c r="C158" s="3">
        <f>SUM(C488:C490)</f>
        <v>0</v>
      </c>
      <c r="D158" s="3">
        <f t="shared" ref="D158:H158" si="179">SUM(D488:D490)</f>
        <v>0</v>
      </c>
      <c r="E158" s="3">
        <f t="shared" si="179"/>
        <v>0</v>
      </c>
      <c r="F158" s="3">
        <f t="shared" si="179"/>
        <v>0</v>
      </c>
      <c r="G158" s="3">
        <f t="shared" si="179"/>
        <v>0</v>
      </c>
      <c r="H158" s="3">
        <f t="shared" si="179"/>
        <v>0</v>
      </c>
      <c r="I158" s="3"/>
      <c r="J158" s="3">
        <f>J490</f>
        <v>0</v>
      </c>
      <c r="K158" s="3"/>
      <c r="L158" s="26" t="str">
        <f>'Olieforbrug, TJ'!M158</f>
        <v>4. Quarter 2025</v>
      </c>
      <c r="M158" s="65"/>
      <c r="N158" s="3">
        <f t="shared" ref="N158" si="180">SUM(N488:N490)</f>
        <v>537.57699999999909</v>
      </c>
      <c r="P158" s="3">
        <f t="shared" ref="P158" si="181">SUM(P488:P490)</f>
        <v>225.828249</v>
      </c>
      <c r="R158" s="3">
        <f t="shared" ref="R158" si="182">SUM(R488:R490)</f>
        <v>0.37559750000000103</v>
      </c>
    </row>
    <row r="159" spans="1:18" s="57" customFormat="1" x14ac:dyDescent="0.25">
      <c r="A159" s="180"/>
      <c r="C159" s="3"/>
      <c r="D159" s="3"/>
      <c r="E159" s="3"/>
      <c r="F159" s="3"/>
      <c r="G159" s="3"/>
      <c r="H159" s="3"/>
      <c r="I159" s="3"/>
      <c r="J159" s="3"/>
      <c r="K159" s="3"/>
      <c r="L159" s="26"/>
      <c r="M159" s="65"/>
      <c r="N159" s="3"/>
      <c r="P159" s="3"/>
      <c r="R159" s="3"/>
    </row>
    <row r="160" spans="1:18" s="57" customFormat="1" x14ac:dyDescent="0.25">
      <c r="A160" s="180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 s="3"/>
      <c r="K160" s="3"/>
      <c r="L160" s="26" t="str">
        <f>'Olieforbrug, TJ'!M160</f>
        <v>1. Quarter 2026</v>
      </c>
      <c r="M160" s="65"/>
      <c r="N160" s="3"/>
      <c r="P160" s="3"/>
      <c r="R160" s="3"/>
    </row>
    <row r="161" spans="1:19" s="57" customFormat="1" x14ac:dyDescent="0.25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 s="3"/>
      <c r="K161" s="3"/>
      <c r="L161" s="26" t="str">
        <f>'Olieforbrug, TJ'!M161</f>
        <v>2. Quarter 2026</v>
      </c>
      <c r="M161" s="65"/>
      <c r="N161" s="3"/>
      <c r="P161" s="3"/>
      <c r="R161" s="3"/>
    </row>
    <row r="162" spans="1:19" s="57" customFormat="1" x14ac:dyDescent="0.25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 s="3"/>
      <c r="K162" s="3"/>
      <c r="L162" s="26" t="str">
        <f>'Olieforbrug, TJ'!M162</f>
        <v>3. Quarter 2026</v>
      </c>
      <c r="M162" s="65"/>
      <c r="N162" s="3"/>
      <c r="P162" s="3"/>
      <c r="R162" s="3"/>
    </row>
    <row r="163" spans="1:19" s="57" customFormat="1" x14ac:dyDescent="0.25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 s="3"/>
      <c r="K163" s="3"/>
      <c r="L163" s="26" t="str">
        <f>'Olieforbrug, TJ'!M163</f>
        <v>4. Quarter 2026</v>
      </c>
      <c r="M163" s="65"/>
      <c r="N163" s="3"/>
      <c r="P163" s="3"/>
      <c r="R163" s="3"/>
    </row>
    <row r="164" spans="1:19" x14ac:dyDescent="0.25">
      <c r="A164" s="32"/>
      <c r="K164" s="26"/>
      <c r="L164" s="26"/>
      <c r="M164" s="3"/>
      <c r="N164" s="3"/>
      <c r="O164" s="3"/>
      <c r="P164" s="3"/>
      <c r="Q164" s="3"/>
      <c r="R164" s="3"/>
      <c r="S164" s="3"/>
    </row>
    <row r="165" spans="1:19" ht="13.8" thickBot="1" x14ac:dyDescent="0.3">
      <c r="A165" s="2"/>
      <c r="C165" s="25"/>
      <c r="D165" s="25"/>
      <c r="E165" s="25"/>
      <c r="F165" s="25"/>
      <c r="G165" s="25"/>
      <c r="H165" s="25"/>
      <c r="I165"/>
      <c r="J165" s="25"/>
      <c r="L165" s="2"/>
      <c r="M165" s="22"/>
      <c r="N165" s="25"/>
      <c r="P165" s="25"/>
      <c r="R165" s="25"/>
    </row>
    <row r="166" spans="1:19" x14ac:dyDescent="0.25">
      <c r="A166" s="37">
        <v>2001</v>
      </c>
      <c r="C166" s="34"/>
      <c r="D166" s="34"/>
      <c r="E166" s="34"/>
      <c r="F166" s="34"/>
      <c r="G166" s="34"/>
      <c r="H166" s="34"/>
      <c r="I166"/>
      <c r="J166"/>
      <c r="K166"/>
      <c r="L166" s="37">
        <v>2001</v>
      </c>
    </row>
    <row r="167" spans="1:19" x14ac:dyDescent="0.25">
      <c r="A167" s="33" t="s">
        <v>102</v>
      </c>
      <c r="C167" s="3">
        <v>0</v>
      </c>
      <c r="D167" s="3">
        <v>4557</v>
      </c>
      <c r="E167" s="3">
        <v>801</v>
      </c>
      <c r="F167" s="3">
        <v>600</v>
      </c>
      <c r="G167" s="3">
        <v>667</v>
      </c>
      <c r="H167" s="3">
        <v>3914</v>
      </c>
      <c r="J167" s="3">
        <v>7834</v>
      </c>
      <c r="L167" s="23" t="s">
        <v>115</v>
      </c>
      <c r="Q167" s="11"/>
    </row>
    <row r="168" spans="1:19" x14ac:dyDescent="0.25">
      <c r="A168" s="33" t="s">
        <v>103</v>
      </c>
      <c r="C168" s="3">
        <v>0</v>
      </c>
      <c r="D168" s="3">
        <v>4317</v>
      </c>
      <c r="E168" s="3">
        <v>871</v>
      </c>
      <c r="F168" s="3">
        <v>173</v>
      </c>
      <c r="G168" s="3">
        <v>460</v>
      </c>
      <c r="H168" s="3">
        <v>3798</v>
      </c>
      <c r="J168" s="3">
        <v>7374</v>
      </c>
      <c r="L168" s="23" t="s">
        <v>116</v>
      </c>
      <c r="Q168" s="11"/>
    </row>
    <row r="169" spans="1:19" x14ac:dyDescent="0.25">
      <c r="A169" s="33" t="s">
        <v>104</v>
      </c>
      <c r="C169" s="3">
        <v>0</v>
      </c>
      <c r="D169" s="3">
        <v>7144</v>
      </c>
      <c r="E169" s="3">
        <v>872</v>
      </c>
      <c r="F169" s="3">
        <v>192</v>
      </c>
      <c r="G169" s="3">
        <v>-1696</v>
      </c>
      <c r="H169" s="3">
        <v>4453</v>
      </c>
      <c r="J169" s="3">
        <v>9070</v>
      </c>
      <c r="L169" s="23" t="s">
        <v>117</v>
      </c>
      <c r="Q169" s="11"/>
    </row>
    <row r="170" spans="1:19" x14ac:dyDescent="0.25">
      <c r="A170" s="33" t="s">
        <v>105</v>
      </c>
      <c r="B170" s="15"/>
      <c r="C170" s="16">
        <v>0</v>
      </c>
      <c r="D170" s="16">
        <v>4579</v>
      </c>
      <c r="E170" s="16">
        <v>840</v>
      </c>
      <c r="F170" s="16">
        <v>238</v>
      </c>
      <c r="G170" s="16">
        <v>370</v>
      </c>
      <c r="H170" s="16">
        <v>4084</v>
      </c>
      <c r="J170" s="16">
        <v>8700</v>
      </c>
      <c r="L170" s="23" t="s">
        <v>118</v>
      </c>
      <c r="Q170" s="11"/>
    </row>
    <row r="171" spans="1:19" x14ac:dyDescent="0.25">
      <c r="A171" s="33" t="s">
        <v>106</v>
      </c>
      <c r="B171" s="15"/>
      <c r="C171" s="16">
        <v>2</v>
      </c>
      <c r="D171" s="16">
        <v>4907</v>
      </c>
      <c r="E171" s="16">
        <v>862</v>
      </c>
      <c r="F171" s="16">
        <v>275</v>
      </c>
      <c r="G171" s="16">
        <v>851</v>
      </c>
      <c r="H171" s="16">
        <v>4466</v>
      </c>
      <c r="J171" s="16">
        <v>7849</v>
      </c>
      <c r="L171" s="23" t="s">
        <v>119</v>
      </c>
      <c r="Q171" s="11"/>
    </row>
    <row r="172" spans="1:19" x14ac:dyDescent="0.25">
      <c r="A172" s="33" t="s">
        <v>107</v>
      </c>
      <c r="B172" s="15"/>
      <c r="C172" s="16">
        <v>0</v>
      </c>
      <c r="D172" s="16">
        <v>4451</v>
      </c>
      <c r="E172" s="16">
        <v>630</v>
      </c>
      <c r="F172" s="16">
        <v>265</v>
      </c>
      <c r="G172" s="16">
        <v>531</v>
      </c>
      <c r="H172" s="16">
        <v>4026</v>
      </c>
      <c r="J172" s="16">
        <v>7318</v>
      </c>
      <c r="L172" s="23" t="s">
        <v>120</v>
      </c>
      <c r="Q172" s="11"/>
    </row>
    <row r="173" spans="1:19" x14ac:dyDescent="0.25">
      <c r="A173" s="33" t="s">
        <v>108</v>
      </c>
      <c r="B173" s="15"/>
      <c r="C173" s="16">
        <v>0</v>
      </c>
      <c r="D173" s="16">
        <v>6631</v>
      </c>
      <c r="E173" s="16">
        <v>849</v>
      </c>
      <c r="F173" s="16">
        <v>364</v>
      </c>
      <c r="G173" s="16">
        <v>-1936</v>
      </c>
      <c r="H173" s="16">
        <v>3490</v>
      </c>
      <c r="J173" s="16">
        <v>9254</v>
      </c>
      <c r="L173" s="23" t="s">
        <v>121</v>
      </c>
      <c r="Q173" s="11"/>
    </row>
    <row r="174" spans="1:19" x14ac:dyDescent="0.25">
      <c r="A174" s="33" t="s">
        <v>109</v>
      </c>
      <c r="B174" s="15"/>
      <c r="C174" s="16">
        <v>0</v>
      </c>
      <c r="D174" s="16">
        <v>5102</v>
      </c>
      <c r="E174" s="16">
        <v>967</v>
      </c>
      <c r="F174" s="16">
        <v>294</v>
      </c>
      <c r="G174" s="16">
        <v>789</v>
      </c>
      <c r="H174" s="16">
        <v>4696</v>
      </c>
      <c r="J174" s="16">
        <v>8465</v>
      </c>
      <c r="L174" s="23" t="s">
        <v>122</v>
      </c>
      <c r="Q174" s="11"/>
    </row>
    <row r="175" spans="1:19" x14ac:dyDescent="0.25">
      <c r="A175" s="33" t="s">
        <v>110</v>
      </c>
      <c r="B175" s="15"/>
      <c r="C175" s="16">
        <v>0</v>
      </c>
      <c r="D175" s="16">
        <v>4639</v>
      </c>
      <c r="E175" s="16">
        <v>889</v>
      </c>
      <c r="F175" s="16">
        <v>235</v>
      </c>
      <c r="G175" s="16">
        <v>400</v>
      </c>
      <c r="H175" s="16">
        <v>3861</v>
      </c>
      <c r="J175" s="16">
        <v>8065</v>
      </c>
      <c r="L175" s="23" t="s">
        <v>123</v>
      </c>
      <c r="Q175" s="11"/>
    </row>
    <row r="176" spans="1:19" x14ac:dyDescent="0.25">
      <c r="A176" s="33" t="s">
        <v>111</v>
      </c>
      <c r="B176" s="15"/>
      <c r="C176" s="16">
        <v>0</v>
      </c>
      <c r="D176" s="16">
        <v>6040</v>
      </c>
      <c r="E176" s="16">
        <v>1073</v>
      </c>
      <c r="F176" s="16">
        <v>511</v>
      </c>
      <c r="G176" s="16">
        <v>355</v>
      </c>
      <c r="H176" s="16">
        <v>4950</v>
      </c>
      <c r="I176" s="16"/>
      <c r="J176" s="16">
        <v>7710</v>
      </c>
      <c r="K176" s="16"/>
      <c r="L176" s="23" t="s">
        <v>124</v>
      </c>
      <c r="M176" s="15"/>
      <c r="N176" s="15"/>
      <c r="O176" s="15"/>
      <c r="P176" s="15"/>
      <c r="Q176" s="39"/>
    </row>
    <row r="177" spans="1:17" x14ac:dyDescent="0.25">
      <c r="A177" s="33" t="s">
        <v>112</v>
      </c>
      <c r="B177" s="15"/>
      <c r="C177" s="16">
        <v>0</v>
      </c>
      <c r="D177" s="16">
        <v>5644</v>
      </c>
      <c r="E177" s="16">
        <v>938</v>
      </c>
      <c r="F177" s="16">
        <v>498</v>
      </c>
      <c r="G177" s="16">
        <v>462</v>
      </c>
      <c r="H177" s="16">
        <v>4700</v>
      </c>
      <c r="I177" s="16"/>
      <c r="J177" s="16">
        <v>7248</v>
      </c>
      <c r="K177" s="16"/>
      <c r="L177" s="23" t="s">
        <v>125</v>
      </c>
      <c r="M177" s="15"/>
      <c r="N177" s="15"/>
      <c r="O177" s="15"/>
      <c r="P177" s="15"/>
      <c r="Q177" s="39"/>
    </row>
    <row r="178" spans="1:17" ht="13.8" thickBot="1" x14ac:dyDescent="0.3">
      <c r="A178" s="41" t="s">
        <v>113</v>
      </c>
      <c r="C178" s="42">
        <v>0</v>
      </c>
      <c r="D178" s="42">
        <v>3925</v>
      </c>
      <c r="E178" s="42">
        <v>572</v>
      </c>
      <c r="F178" s="42">
        <v>249</v>
      </c>
      <c r="G178" s="42">
        <v>-17</v>
      </c>
      <c r="H178" s="42">
        <v>3317</v>
      </c>
      <c r="I178" s="16"/>
      <c r="J178" s="42">
        <v>7265</v>
      </c>
      <c r="K178" s="16"/>
      <c r="L178" s="43" t="s">
        <v>113</v>
      </c>
      <c r="M178" s="15"/>
      <c r="N178" s="15"/>
      <c r="O178" s="15"/>
      <c r="P178" s="15"/>
      <c r="Q178" s="39"/>
    </row>
    <row r="179" spans="1:17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J179" s="16"/>
      <c r="K179" s="16"/>
      <c r="L179" s="37">
        <v>2002</v>
      </c>
      <c r="M179" s="15"/>
      <c r="N179" s="15"/>
      <c r="O179" s="15"/>
      <c r="P179" s="15"/>
      <c r="Q179" s="39"/>
    </row>
    <row r="180" spans="1:17" x14ac:dyDescent="0.25">
      <c r="A180" s="33" t="s">
        <v>102</v>
      </c>
      <c r="B180" s="15"/>
      <c r="C180" s="16">
        <v>0</v>
      </c>
      <c r="D180" s="16">
        <v>7049</v>
      </c>
      <c r="E180" s="16">
        <v>855</v>
      </c>
      <c r="F180" s="16">
        <v>261</v>
      </c>
      <c r="G180" s="16">
        <v>-1806</v>
      </c>
      <c r="H180" s="16">
        <v>4485</v>
      </c>
      <c r="I180" s="16"/>
      <c r="J180" s="16">
        <v>9071</v>
      </c>
      <c r="K180" s="16"/>
      <c r="L180" s="23" t="s">
        <v>115</v>
      </c>
      <c r="M180" s="15"/>
      <c r="N180" s="15"/>
      <c r="O180" s="15"/>
      <c r="P180" s="15"/>
      <c r="Q180" s="39"/>
    </row>
    <row r="181" spans="1:17" x14ac:dyDescent="0.25">
      <c r="A181" s="33" t="s">
        <v>103</v>
      </c>
      <c r="B181" s="15"/>
      <c r="C181" s="16">
        <v>0</v>
      </c>
      <c r="D181" s="16">
        <v>4739</v>
      </c>
      <c r="E181" s="16">
        <v>814</v>
      </c>
      <c r="F181" s="16">
        <v>242</v>
      </c>
      <c r="G181" s="16">
        <v>330</v>
      </c>
      <c r="H181" s="16">
        <v>4112</v>
      </c>
      <c r="I181" s="16"/>
      <c r="J181" s="16">
        <v>8741</v>
      </c>
      <c r="K181" s="16"/>
      <c r="L181" s="23" t="s">
        <v>116</v>
      </c>
      <c r="M181" s="15"/>
      <c r="N181" s="15"/>
      <c r="O181" s="15"/>
      <c r="P181" s="15"/>
      <c r="Q181" s="39"/>
    </row>
    <row r="182" spans="1:17" x14ac:dyDescent="0.25">
      <c r="A182" s="33" t="s">
        <v>104</v>
      </c>
      <c r="B182" s="15"/>
      <c r="C182" s="16">
        <v>0</v>
      </c>
      <c r="D182" s="16">
        <v>4163</v>
      </c>
      <c r="E182" s="16">
        <v>758</v>
      </c>
      <c r="F182" s="16">
        <v>271</v>
      </c>
      <c r="G182" s="16">
        <v>655</v>
      </c>
      <c r="H182" s="16">
        <v>4324</v>
      </c>
      <c r="I182" s="16"/>
      <c r="J182" s="16">
        <v>8086</v>
      </c>
      <c r="K182" s="16"/>
      <c r="L182" s="23" t="s">
        <v>117</v>
      </c>
      <c r="M182" s="15"/>
      <c r="N182" s="15"/>
      <c r="O182" s="15"/>
      <c r="P182" s="15"/>
      <c r="Q182" s="39"/>
    </row>
    <row r="183" spans="1:17" x14ac:dyDescent="0.25">
      <c r="A183" s="33" t="s">
        <v>105</v>
      </c>
      <c r="B183" s="15"/>
      <c r="C183" s="16">
        <v>0</v>
      </c>
      <c r="D183" s="16">
        <v>4867</v>
      </c>
      <c r="E183" s="16">
        <v>916</v>
      </c>
      <c r="F183" s="16">
        <v>225</v>
      </c>
      <c r="G183" s="16">
        <v>507</v>
      </c>
      <c r="H183" s="16">
        <v>4396</v>
      </c>
      <c r="I183" s="16"/>
      <c r="J183" s="16">
        <v>7579</v>
      </c>
      <c r="K183" s="16"/>
      <c r="L183" s="23" t="s">
        <v>118</v>
      </c>
      <c r="M183" s="15"/>
      <c r="N183" s="15"/>
      <c r="O183" s="15"/>
      <c r="P183" s="15"/>
      <c r="Q183" s="39"/>
    </row>
    <row r="184" spans="1:17" x14ac:dyDescent="0.25">
      <c r="A184" s="33" t="s">
        <v>106</v>
      </c>
      <c r="B184" s="15"/>
      <c r="C184" s="16">
        <v>0</v>
      </c>
      <c r="D184" s="16">
        <v>4076</v>
      </c>
      <c r="E184" s="16">
        <v>494</v>
      </c>
      <c r="F184" s="16">
        <v>205</v>
      </c>
      <c r="G184" s="16">
        <v>626</v>
      </c>
      <c r="H184" s="16">
        <v>4074</v>
      </c>
      <c r="I184" s="16"/>
      <c r="J184" s="16">
        <v>6953</v>
      </c>
      <c r="K184" s="16"/>
      <c r="L184" s="23" t="s">
        <v>119</v>
      </c>
      <c r="M184" s="15"/>
      <c r="N184" s="15"/>
      <c r="O184" s="15"/>
      <c r="P184" s="15"/>
      <c r="Q184" s="39"/>
    </row>
    <row r="185" spans="1:17" x14ac:dyDescent="0.25">
      <c r="A185" s="33" t="s">
        <v>107</v>
      </c>
      <c r="B185" s="15"/>
      <c r="C185" s="16">
        <v>0</v>
      </c>
      <c r="D185" s="16">
        <v>6121</v>
      </c>
      <c r="E185" s="16">
        <v>578</v>
      </c>
      <c r="F185" s="16">
        <v>290</v>
      </c>
      <c r="G185" s="16">
        <v>-1750</v>
      </c>
      <c r="H185" s="16">
        <v>3816</v>
      </c>
      <c r="I185" s="16"/>
      <c r="J185" s="16">
        <v>8703</v>
      </c>
      <c r="K185" s="16"/>
      <c r="L185" s="23" t="s">
        <v>120</v>
      </c>
      <c r="M185" s="15"/>
      <c r="N185" s="15"/>
      <c r="O185" s="15"/>
      <c r="P185" s="15"/>
      <c r="Q185" s="39"/>
    </row>
    <row r="186" spans="1:17" x14ac:dyDescent="0.25">
      <c r="A186" s="33" t="s">
        <v>108</v>
      </c>
      <c r="B186" s="15"/>
      <c r="C186" s="16">
        <v>0</v>
      </c>
      <c r="D186" s="16">
        <v>4807</v>
      </c>
      <c r="E186" s="16">
        <v>643</v>
      </c>
      <c r="F186" s="16">
        <v>103</v>
      </c>
      <c r="G186" s="16">
        <v>252</v>
      </c>
      <c r="H186" s="16">
        <v>4304</v>
      </c>
      <c r="I186" s="16"/>
      <c r="J186" s="16">
        <v>8451</v>
      </c>
      <c r="K186" s="16"/>
      <c r="L186" s="23" t="s">
        <v>121</v>
      </c>
      <c r="M186" s="15"/>
      <c r="N186" s="15"/>
      <c r="O186" s="15"/>
      <c r="P186" s="15"/>
      <c r="Q186" s="39"/>
    </row>
    <row r="187" spans="1:17" x14ac:dyDescent="0.25">
      <c r="A187" s="33" t="s">
        <v>109</v>
      </c>
      <c r="B187" s="15"/>
      <c r="C187" s="16">
        <v>0</v>
      </c>
      <c r="D187" s="16">
        <v>4907</v>
      </c>
      <c r="E187" s="16">
        <v>697</v>
      </c>
      <c r="F187" s="16">
        <v>185</v>
      </c>
      <c r="G187" s="16">
        <v>275</v>
      </c>
      <c r="H187" s="16">
        <v>4559</v>
      </c>
      <c r="I187" s="16"/>
      <c r="J187" s="16">
        <v>8176</v>
      </c>
      <c r="K187" s="16"/>
      <c r="L187" s="23" t="s">
        <v>122</v>
      </c>
      <c r="M187" s="15"/>
      <c r="N187" s="15"/>
      <c r="O187" s="15"/>
      <c r="P187" s="15"/>
      <c r="Q187" s="39"/>
    </row>
    <row r="188" spans="1:17" x14ac:dyDescent="0.25">
      <c r="A188" s="33" t="s">
        <v>110</v>
      </c>
      <c r="B188" s="15"/>
      <c r="C188" s="16">
        <v>0</v>
      </c>
      <c r="D188" s="16">
        <v>4927</v>
      </c>
      <c r="E188" s="16">
        <v>524</v>
      </c>
      <c r="F188" s="16">
        <v>132</v>
      </c>
      <c r="G188" s="16">
        <v>321</v>
      </c>
      <c r="H188" s="16">
        <v>4683</v>
      </c>
      <c r="I188" s="16"/>
      <c r="J188" s="16">
        <v>7855</v>
      </c>
      <c r="K188" s="16"/>
      <c r="L188" s="23" t="s">
        <v>123</v>
      </c>
      <c r="M188" s="15"/>
      <c r="N188" s="15"/>
      <c r="O188" s="15"/>
      <c r="P188" s="15"/>
      <c r="Q188" s="39"/>
    </row>
    <row r="189" spans="1:17" x14ac:dyDescent="0.25">
      <c r="A189" s="33" t="s">
        <v>111</v>
      </c>
      <c r="B189" s="15"/>
      <c r="C189" s="16">
        <v>0</v>
      </c>
      <c r="D189" s="16">
        <v>7839</v>
      </c>
      <c r="E189" s="16">
        <v>687</v>
      </c>
      <c r="F189" s="16">
        <v>219</v>
      </c>
      <c r="G189" s="16">
        <v>-1753</v>
      </c>
      <c r="H189" s="16">
        <v>5529</v>
      </c>
      <c r="I189" s="16"/>
      <c r="J189" s="16">
        <v>9608</v>
      </c>
      <c r="K189" s="16"/>
      <c r="L189" s="23" t="s">
        <v>124</v>
      </c>
      <c r="M189" s="15"/>
      <c r="N189" s="15"/>
      <c r="O189" s="15"/>
      <c r="P189" s="15"/>
      <c r="Q189" s="39"/>
    </row>
    <row r="190" spans="1:17" x14ac:dyDescent="0.25">
      <c r="A190" s="33" t="s">
        <v>112</v>
      </c>
      <c r="B190" s="15"/>
      <c r="C190" s="16">
        <v>0</v>
      </c>
      <c r="D190" s="16">
        <v>3975</v>
      </c>
      <c r="E190" s="16">
        <v>502</v>
      </c>
      <c r="F190" s="16">
        <v>253</v>
      </c>
      <c r="G190" s="16">
        <v>611</v>
      </c>
      <c r="H190" s="16">
        <v>3974</v>
      </c>
      <c r="I190" s="16"/>
      <c r="J190" s="16">
        <v>8997</v>
      </c>
      <c r="K190" s="16"/>
      <c r="L190" s="23" t="s">
        <v>125</v>
      </c>
      <c r="M190" s="15"/>
      <c r="N190" s="15"/>
      <c r="O190" s="15"/>
      <c r="P190" s="15"/>
      <c r="Q190" s="39"/>
    </row>
    <row r="191" spans="1:17" ht="13.8" thickBot="1" x14ac:dyDescent="0.3">
      <c r="A191" s="41" t="s">
        <v>113</v>
      </c>
      <c r="C191" s="42">
        <v>0</v>
      </c>
      <c r="D191" s="42">
        <v>4168</v>
      </c>
      <c r="E191" s="42">
        <v>810</v>
      </c>
      <c r="F191" s="42">
        <v>249</v>
      </c>
      <c r="G191" s="42">
        <v>716</v>
      </c>
      <c r="H191" s="42">
        <v>3993</v>
      </c>
      <c r="I191" s="16"/>
      <c r="J191" s="42">
        <v>8281</v>
      </c>
      <c r="K191" s="16"/>
      <c r="L191" s="43" t="s">
        <v>113</v>
      </c>
      <c r="M191" s="15"/>
      <c r="N191" s="15"/>
      <c r="O191" s="15"/>
      <c r="P191" s="15"/>
      <c r="Q191" s="39"/>
    </row>
    <row r="192" spans="1:17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J192" s="16"/>
      <c r="K192" s="16"/>
      <c r="L192" s="37">
        <v>2003</v>
      </c>
      <c r="M192" s="15"/>
      <c r="N192" s="15"/>
      <c r="O192" s="15"/>
      <c r="P192" s="15"/>
      <c r="Q192" s="39"/>
    </row>
    <row r="193" spans="1:17" x14ac:dyDescent="0.25">
      <c r="A193" s="33" t="s">
        <v>102</v>
      </c>
      <c r="B193" s="15"/>
      <c r="C193" s="16">
        <v>0</v>
      </c>
      <c r="D193" s="16">
        <v>4358</v>
      </c>
      <c r="E193" s="16">
        <v>808</v>
      </c>
      <c r="F193" s="16">
        <v>312</v>
      </c>
      <c r="G193" s="16">
        <v>681</v>
      </c>
      <c r="H193" s="16">
        <v>4314</v>
      </c>
      <c r="I193" s="16"/>
      <c r="J193" s="16">
        <v>7600</v>
      </c>
      <c r="K193" s="16"/>
      <c r="L193" s="23" t="s">
        <v>115</v>
      </c>
      <c r="M193" s="15"/>
      <c r="N193" s="15"/>
      <c r="O193" s="15"/>
      <c r="P193" s="15"/>
      <c r="Q193" s="39"/>
    </row>
    <row r="194" spans="1:17" x14ac:dyDescent="0.25">
      <c r="A194" s="33" t="s">
        <v>103</v>
      </c>
      <c r="B194" s="15"/>
      <c r="C194" s="16">
        <v>0</v>
      </c>
      <c r="D194" s="16">
        <v>4825</v>
      </c>
      <c r="E194" s="16">
        <v>512</v>
      </c>
      <c r="F194" s="16">
        <v>247</v>
      </c>
      <c r="G194" s="16">
        <v>304</v>
      </c>
      <c r="H194" s="16">
        <v>4460</v>
      </c>
      <c r="I194" s="16"/>
      <c r="J194" s="16">
        <v>7296</v>
      </c>
      <c r="K194" s="16"/>
      <c r="L194" s="23" t="s">
        <v>116</v>
      </c>
      <c r="M194" s="15"/>
      <c r="N194" s="15"/>
      <c r="O194" s="15"/>
      <c r="P194" s="15"/>
      <c r="Q194" s="39"/>
    </row>
    <row r="195" spans="1:17" x14ac:dyDescent="0.25">
      <c r="A195" s="33" t="s">
        <v>104</v>
      </c>
      <c r="B195" s="15"/>
      <c r="C195" s="16">
        <v>0</v>
      </c>
      <c r="D195" s="16">
        <v>4614</v>
      </c>
      <c r="E195" s="16">
        <v>706</v>
      </c>
      <c r="F195" s="16">
        <v>176</v>
      </c>
      <c r="G195" s="16">
        <v>-34</v>
      </c>
      <c r="H195" s="16">
        <v>4527</v>
      </c>
      <c r="I195" s="16"/>
      <c r="J195" s="16">
        <v>7330</v>
      </c>
      <c r="K195" s="16"/>
      <c r="L195" s="23" t="s">
        <v>117</v>
      </c>
      <c r="M195" s="15"/>
      <c r="N195" s="15"/>
      <c r="O195" s="15"/>
      <c r="P195" s="15"/>
      <c r="Q195" s="39"/>
    </row>
    <row r="196" spans="1:17" x14ac:dyDescent="0.25">
      <c r="A196" s="33" t="s">
        <v>105</v>
      </c>
      <c r="B196" s="15"/>
      <c r="C196" s="16">
        <v>0</v>
      </c>
      <c r="D196" s="16">
        <v>6291</v>
      </c>
      <c r="E196" s="16">
        <v>308</v>
      </c>
      <c r="F196" s="16">
        <v>290</v>
      </c>
      <c r="G196" s="16">
        <v>-2274</v>
      </c>
      <c r="H196" s="16">
        <v>3854</v>
      </c>
      <c r="I196" s="16"/>
      <c r="J196" s="16">
        <v>9604</v>
      </c>
      <c r="K196" s="16"/>
      <c r="L196" s="23" t="s">
        <v>118</v>
      </c>
      <c r="M196" s="15"/>
      <c r="N196" s="15"/>
      <c r="O196" s="15"/>
      <c r="P196" s="15"/>
      <c r="Q196" s="39"/>
    </row>
    <row r="197" spans="1:17" x14ac:dyDescent="0.25">
      <c r="A197" s="33" t="s">
        <v>106</v>
      </c>
      <c r="B197" s="15"/>
      <c r="C197" s="16">
        <v>0</v>
      </c>
      <c r="D197" s="16">
        <v>3539</v>
      </c>
      <c r="E197" s="16">
        <v>1744</v>
      </c>
      <c r="F197" s="16">
        <v>261</v>
      </c>
      <c r="G197" s="16">
        <v>2018</v>
      </c>
      <c r="H197" s="16">
        <v>3883</v>
      </c>
      <c r="I197" s="16"/>
      <c r="J197" s="16">
        <v>7586</v>
      </c>
      <c r="K197" s="16"/>
      <c r="L197" s="23" t="s">
        <v>119</v>
      </c>
      <c r="M197" s="15"/>
      <c r="N197" s="15"/>
      <c r="O197" s="15"/>
      <c r="P197" s="15"/>
      <c r="Q197" s="39"/>
    </row>
    <row r="198" spans="1:17" x14ac:dyDescent="0.25">
      <c r="A198" s="33" t="s">
        <v>107</v>
      </c>
      <c r="B198" s="15"/>
      <c r="C198" s="16">
        <v>0</v>
      </c>
      <c r="D198" s="16">
        <v>3291</v>
      </c>
      <c r="E198" s="16">
        <v>132</v>
      </c>
      <c r="F198" s="16">
        <v>195</v>
      </c>
      <c r="G198" s="16">
        <v>437</v>
      </c>
      <c r="H198" s="16">
        <v>3538</v>
      </c>
      <c r="I198" s="16"/>
      <c r="J198" s="16">
        <v>7149</v>
      </c>
      <c r="K198" s="16"/>
      <c r="L198" s="23" t="s">
        <v>120</v>
      </c>
      <c r="M198" s="15"/>
      <c r="N198" s="15"/>
      <c r="O198" s="15"/>
      <c r="P198" s="15"/>
      <c r="Q198" s="39"/>
    </row>
    <row r="199" spans="1:17" x14ac:dyDescent="0.25">
      <c r="A199" s="33" t="s">
        <v>108</v>
      </c>
      <c r="B199" s="15"/>
      <c r="C199" s="16">
        <v>0</v>
      </c>
      <c r="D199" s="16">
        <v>3266</v>
      </c>
      <c r="E199" s="16">
        <v>195</v>
      </c>
      <c r="F199" s="16">
        <v>181</v>
      </c>
      <c r="G199" s="16">
        <v>992</v>
      </c>
      <c r="H199" s="16">
        <v>3499</v>
      </c>
      <c r="I199" s="16"/>
      <c r="J199" s="16">
        <v>6157</v>
      </c>
      <c r="K199" s="16"/>
      <c r="L199" s="23" t="s">
        <v>121</v>
      </c>
      <c r="M199" s="15"/>
      <c r="N199" s="15"/>
      <c r="O199" s="15"/>
      <c r="P199" s="15"/>
      <c r="Q199" s="39"/>
    </row>
    <row r="200" spans="1:17" x14ac:dyDescent="0.25">
      <c r="A200" s="33" t="s">
        <v>109</v>
      </c>
      <c r="B200" s="15"/>
      <c r="C200" s="16">
        <v>0</v>
      </c>
      <c r="D200" s="16">
        <v>3463</v>
      </c>
      <c r="E200" s="16">
        <v>191</v>
      </c>
      <c r="F200" s="16">
        <v>157</v>
      </c>
      <c r="G200" s="16">
        <v>535</v>
      </c>
      <c r="H200" s="16">
        <v>3802</v>
      </c>
      <c r="I200" s="16"/>
      <c r="J200" s="16">
        <v>5622</v>
      </c>
      <c r="K200" s="16"/>
      <c r="L200" s="23" t="s">
        <v>122</v>
      </c>
      <c r="M200" s="15"/>
      <c r="N200" s="15"/>
      <c r="O200" s="15"/>
      <c r="P200" s="15"/>
      <c r="Q200" s="39"/>
    </row>
    <row r="201" spans="1:17" x14ac:dyDescent="0.25">
      <c r="A201" s="33" t="s">
        <v>110</v>
      </c>
      <c r="B201" s="15"/>
      <c r="C201" s="16">
        <v>0</v>
      </c>
      <c r="D201" s="16">
        <v>3534</v>
      </c>
      <c r="E201" s="16">
        <v>139</v>
      </c>
      <c r="F201" s="16">
        <v>232</v>
      </c>
      <c r="G201" s="16">
        <v>803</v>
      </c>
      <c r="H201" s="16">
        <v>4119</v>
      </c>
      <c r="I201" s="16"/>
      <c r="J201" s="16">
        <v>4819</v>
      </c>
      <c r="K201" s="16"/>
      <c r="L201" s="23" t="s">
        <v>123</v>
      </c>
      <c r="M201" s="15"/>
      <c r="N201" s="15"/>
      <c r="O201" s="15"/>
      <c r="P201" s="15"/>
      <c r="Q201" s="39"/>
    </row>
    <row r="202" spans="1:17" x14ac:dyDescent="0.25">
      <c r="A202" s="33" t="s">
        <v>111</v>
      </c>
      <c r="B202" s="15"/>
      <c r="C202" s="16">
        <v>0</v>
      </c>
      <c r="D202" s="16">
        <v>5566</v>
      </c>
      <c r="E202" s="16">
        <v>224</v>
      </c>
      <c r="F202" s="16">
        <v>84</v>
      </c>
      <c r="G202" s="16">
        <v>-1559</v>
      </c>
      <c r="H202" s="16">
        <v>3977</v>
      </c>
      <c r="I202" s="16"/>
      <c r="J202" s="16">
        <v>6378</v>
      </c>
      <c r="K202" s="16"/>
      <c r="L202" s="23" t="s">
        <v>124</v>
      </c>
      <c r="M202" s="15"/>
      <c r="N202" s="15"/>
      <c r="O202" s="15"/>
      <c r="P202" s="15"/>
      <c r="Q202" s="39"/>
    </row>
    <row r="203" spans="1:17" x14ac:dyDescent="0.25">
      <c r="A203" s="33" t="s">
        <v>112</v>
      </c>
      <c r="B203" s="15"/>
      <c r="C203" s="16">
        <v>0</v>
      </c>
      <c r="D203" s="16">
        <v>3392</v>
      </c>
      <c r="E203" s="16">
        <v>135</v>
      </c>
      <c r="F203" s="16">
        <v>201</v>
      </c>
      <c r="G203" s="16">
        <v>-241</v>
      </c>
      <c r="H203" s="16">
        <v>3592</v>
      </c>
      <c r="I203" s="16"/>
      <c r="J203" s="16">
        <v>6619</v>
      </c>
      <c r="K203" s="16"/>
      <c r="L203" s="23" t="s">
        <v>125</v>
      </c>
      <c r="M203" s="15"/>
      <c r="N203" s="15"/>
      <c r="O203" s="15"/>
      <c r="P203" s="15"/>
      <c r="Q203" s="39"/>
    </row>
    <row r="204" spans="1:17" ht="13.8" thickBot="1" x14ac:dyDescent="0.3">
      <c r="A204" s="41" t="s">
        <v>113</v>
      </c>
      <c r="C204" s="42">
        <v>0</v>
      </c>
      <c r="D204" s="42">
        <v>2897</v>
      </c>
      <c r="E204" s="42">
        <v>86</v>
      </c>
      <c r="F204" s="42">
        <v>145</v>
      </c>
      <c r="G204" s="42">
        <v>339</v>
      </c>
      <c r="H204" s="42">
        <v>3132</v>
      </c>
      <c r="I204" s="16"/>
      <c r="J204" s="42">
        <v>6280</v>
      </c>
      <c r="K204" s="16"/>
      <c r="L204" s="43" t="s">
        <v>113</v>
      </c>
      <c r="M204" s="15"/>
      <c r="N204" s="15"/>
      <c r="O204" s="15"/>
      <c r="P204" s="15"/>
      <c r="Q204" s="39"/>
    </row>
    <row r="205" spans="1:17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J205" s="16"/>
      <c r="K205" s="16"/>
      <c r="L205" s="37">
        <v>2004</v>
      </c>
      <c r="M205" s="15"/>
      <c r="N205" s="15"/>
      <c r="O205" s="15"/>
      <c r="P205" s="15"/>
      <c r="Q205" s="39"/>
    </row>
    <row r="206" spans="1:17" x14ac:dyDescent="0.25">
      <c r="A206" s="33" t="s">
        <v>102</v>
      </c>
      <c r="B206" s="15"/>
      <c r="C206" s="16">
        <v>0</v>
      </c>
      <c r="D206" s="16">
        <v>3023</v>
      </c>
      <c r="E206" s="16">
        <v>114</v>
      </c>
      <c r="F206" s="16">
        <v>232</v>
      </c>
      <c r="G206" s="16">
        <v>397</v>
      </c>
      <c r="H206" s="16">
        <v>3349</v>
      </c>
      <c r="I206" s="16"/>
      <c r="J206" s="16">
        <v>5883</v>
      </c>
      <c r="K206" s="16"/>
      <c r="L206" s="23" t="s">
        <v>115</v>
      </c>
      <c r="M206" s="15"/>
      <c r="N206" s="15"/>
      <c r="O206" s="15"/>
      <c r="P206" s="15"/>
      <c r="Q206" s="39"/>
    </row>
    <row r="207" spans="1:17" x14ac:dyDescent="0.25">
      <c r="A207" s="33" t="s">
        <v>103</v>
      </c>
      <c r="B207" s="15"/>
      <c r="C207" s="16">
        <v>0</v>
      </c>
      <c r="D207" s="16">
        <v>3552</v>
      </c>
      <c r="E207" s="16">
        <v>134</v>
      </c>
      <c r="F207" s="16">
        <v>143</v>
      </c>
      <c r="G207" s="16">
        <v>209</v>
      </c>
      <c r="H207" s="16">
        <v>3600</v>
      </c>
      <c r="I207" s="16"/>
      <c r="J207" s="16">
        <v>5674</v>
      </c>
      <c r="K207" s="16"/>
      <c r="L207" s="23" t="s">
        <v>116</v>
      </c>
      <c r="M207" s="15"/>
      <c r="N207" s="15"/>
      <c r="O207" s="15"/>
      <c r="P207" s="15"/>
      <c r="Q207" s="39"/>
    </row>
    <row r="208" spans="1:17" x14ac:dyDescent="0.25">
      <c r="A208" s="33" t="s">
        <v>104</v>
      </c>
      <c r="B208" s="15"/>
      <c r="C208" s="16">
        <v>0</v>
      </c>
      <c r="D208" s="16">
        <v>3620</v>
      </c>
      <c r="E208" s="16">
        <v>150</v>
      </c>
      <c r="F208" s="16">
        <v>158</v>
      </c>
      <c r="G208" s="16">
        <v>712</v>
      </c>
      <c r="H208" s="16">
        <v>4177</v>
      </c>
      <c r="I208" s="16"/>
      <c r="J208" s="16">
        <v>4962</v>
      </c>
      <c r="K208" s="16"/>
      <c r="L208" s="23" t="s">
        <v>117</v>
      </c>
      <c r="M208" s="15"/>
      <c r="N208" s="15"/>
      <c r="O208" s="15"/>
      <c r="P208" s="15"/>
      <c r="Q208" s="39"/>
    </row>
    <row r="209" spans="1:18" x14ac:dyDescent="0.25">
      <c r="A209" s="33" t="s">
        <v>105</v>
      </c>
      <c r="B209" s="15"/>
      <c r="C209" s="16">
        <v>0</v>
      </c>
      <c r="D209" s="16">
        <v>5320</v>
      </c>
      <c r="E209" s="16">
        <v>91</v>
      </c>
      <c r="F209" s="16">
        <v>145</v>
      </c>
      <c r="G209" s="16">
        <v>-1700</v>
      </c>
      <c r="H209" s="16">
        <v>3794</v>
      </c>
      <c r="I209" s="16"/>
      <c r="J209" s="16">
        <v>6662</v>
      </c>
      <c r="K209" s="16"/>
      <c r="L209" s="23" t="s">
        <v>118</v>
      </c>
      <c r="M209" s="15"/>
      <c r="N209" s="15"/>
      <c r="O209" s="15"/>
      <c r="P209" s="15"/>
      <c r="Q209" s="39"/>
    </row>
    <row r="210" spans="1:18" x14ac:dyDescent="0.25">
      <c r="A210" s="33" t="s">
        <v>106</v>
      </c>
      <c r="B210" s="15"/>
      <c r="C210" s="16">
        <v>0</v>
      </c>
      <c r="D210" s="16">
        <v>3273</v>
      </c>
      <c r="E210" s="16">
        <v>102</v>
      </c>
      <c r="F210" s="16">
        <v>159</v>
      </c>
      <c r="G210" s="16">
        <v>-404</v>
      </c>
      <c r="H210" s="16">
        <v>3244</v>
      </c>
      <c r="I210" s="16"/>
      <c r="J210" s="16">
        <v>7066</v>
      </c>
      <c r="K210" s="16"/>
      <c r="L210" s="23" t="s">
        <v>119</v>
      </c>
      <c r="M210" s="15"/>
      <c r="N210" s="15"/>
      <c r="O210" s="15"/>
      <c r="P210" s="15"/>
      <c r="Q210" s="39"/>
    </row>
    <row r="211" spans="1:18" x14ac:dyDescent="0.25">
      <c r="A211" s="33" t="s">
        <v>107</v>
      </c>
      <c r="B211" s="15"/>
      <c r="C211" s="16">
        <v>0</v>
      </c>
      <c r="D211" s="16">
        <v>3823</v>
      </c>
      <c r="E211" s="16">
        <v>153</v>
      </c>
      <c r="F211" s="16">
        <v>237</v>
      </c>
      <c r="G211" s="16">
        <v>1175</v>
      </c>
      <c r="H211" s="16">
        <v>4159</v>
      </c>
      <c r="I211" s="16"/>
      <c r="J211" s="16">
        <v>5891</v>
      </c>
      <c r="K211" s="16"/>
      <c r="L211" s="23" t="s">
        <v>120</v>
      </c>
      <c r="M211" s="15"/>
      <c r="N211" s="15"/>
      <c r="O211" s="15"/>
      <c r="P211" s="15"/>
      <c r="Q211" s="39"/>
    </row>
    <row r="212" spans="1:18" x14ac:dyDescent="0.25">
      <c r="A212" s="33" t="s">
        <v>108</v>
      </c>
      <c r="B212" s="15"/>
      <c r="C212" s="16">
        <v>0</v>
      </c>
      <c r="D212" s="16">
        <v>3233</v>
      </c>
      <c r="E212" s="16">
        <v>188</v>
      </c>
      <c r="F212" s="16">
        <v>155</v>
      </c>
      <c r="G212" s="16">
        <v>231</v>
      </c>
      <c r="H212" s="16">
        <v>3333</v>
      </c>
      <c r="I212" s="16"/>
      <c r="J212" s="16">
        <v>5660</v>
      </c>
      <c r="K212" s="16"/>
      <c r="L212" s="23" t="s">
        <v>121</v>
      </c>
      <c r="M212" s="15"/>
      <c r="N212" s="15"/>
      <c r="O212" s="15"/>
      <c r="P212" s="15"/>
      <c r="Q212" s="39"/>
    </row>
    <row r="213" spans="1:18" x14ac:dyDescent="0.25">
      <c r="A213" s="33" t="s">
        <v>109</v>
      </c>
      <c r="B213" s="15"/>
      <c r="C213" s="16">
        <v>0</v>
      </c>
      <c r="D213" s="16">
        <v>3693</v>
      </c>
      <c r="E213" s="16">
        <v>136</v>
      </c>
      <c r="F213" s="16">
        <v>161</v>
      </c>
      <c r="G213" s="16">
        <v>402</v>
      </c>
      <c r="H213" s="16">
        <v>3895</v>
      </c>
      <c r="I213" s="16"/>
      <c r="J213" s="16">
        <v>5258</v>
      </c>
      <c r="K213" s="16"/>
      <c r="L213" s="23" t="s">
        <v>122</v>
      </c>
      <c r="M213" s="15"/>
      <c r="N213" s="15"/>
      <c r="O213" s="15"/>
      <c r="P213" s="15"/>
      <c r="Q213" s="39"/>
    </row>
    <row r="214" spans="1:18" x14ac:dyDescent="0.25">
      <c r="A214" s="33" t="s">
        <v>110</v>
      </c>
      <c r="B214" s="15"/>
      <c r="C214" s="16">
        <v>0</v>
      </c>
      <c r="D214" s="16">
        <v>3504</v>
      </c>
      <c r="E214" s="16">
        <v>131</v>
      </c>
      <c r="F214" s="16">
        <v>92</v>
      </c>
      <c r="G214" s="16">
        <v>414</v>
      </c>
      <c r="H214" s="16">
        <v>3895</v>
      </c>
      <c r="I214" s="16"/>
      <c r="J214" s="16">
        <v>4844</v>
      </c>
      <c r="K214" s="16"/>
      <c r="L214" s="23" t="s">
        <v>123</v>
      </c>
      <c r="M214" s="15"/>
      <c r="N214" s="15"/>
      <c r="O214" s="15"/>
      <c r="P214" s="15"/>
      <c r="Q214" s="39"/>
    </row>
    <row r="215" spans="1:18" x14ac:dyDescent="0.25">
      <c r="A215" s="33" t="s">
        <v>111</v>
      </c>
      <c r="B215" s="15"/>
      <c r="C215" s="16">
        <v>0</v>
      </c>
      <c r="D215" s="16">
        <v>4612</v>
      </c>
      <c r="E215" s="16">
        <v>134</v>
      </c>
      <c r="F215" s="16">
        <v>144</v>
      </c>
      <c r="G215" s="16">
        <v>-1166</v>
      </c>
      <c r="H215" s="16">
        <v>3628</v>
      </c>
      <c r="I215" s="16"/>
      <c r="J215" s="16">
        <v>6010</v>
      </c>
      <c r="K215" s="16"/>
      <c r="L215" s="23" t="s">
        <v>124</v>
      </c>
      <c r="M215" s="15"/>
      <c r="N215" s="15"/>
      <c r="O215" s="15"/>
      <c r="P215" s="15"/>
      <c r="Q215" s="39"/>
    </row>
    <row r="216" spans="1:18" x14ac:dyDescent="0.25">
      <c r="A216" s="33" t="s">
        <v>112</v>
      </c>
      <c r="B216" s="15"/>
      <c r="C216" s="16">
        <v>0</v>
      </c>
      <c r="D216" s="16">
        <v>3248</v>
      </c>
      <c r="E216" s="16">
        <v>120</v>
      </c>
      <c r="F216" s="16">
        <v>169</v>
      </c>
      <c r="G216" s="16">
        <v>514</v>
      </c>
      <c r="H216" s="16">
        <v>3504</v>
      </c>
      <c r="I216" s="16"/>
      <c r="J216" s="16">
        <v>5496</v>
      </c>
      <c r="K216" s="16"/>
      <c r="L216" s="23" t="s">
        <v>125</v>
      </c>
      <c r="M216" s="15"/>
      <c r="N216" s="15"/>
      <c r="O216" s="15"/>
      <c r="P216" s="15"/>
      <c r="Q216" s="39"/>
    </row>
    <row r="217" spans="1:18" ht="13.8" thickBot="1" x14ac:dyDescent="0.3">
      <c r="A217" s="41" t="s">
        <v>113</v>
      </c>
      <c r="C217" s="42">
        <v>0</v>
      </c>
      <c r="D217" s="42">
        <v>3748</v>
      </c>
      <c r="E217" s="42">
        <v>179</v>
      </c>
      <c r="F217" s="42">
        <v>195</v>
      </c>
      <c r="G217" s="42">
        <v>-187</v>
      </c>
      <c r="H217" s="42">
        <v>3208</v>
      </c>
      <c r="I217" s="16"/>
      <c r="J217" s="42">
        <v>5683</v>
      </c>
      <c r="K217" s="16"/>
      <c r="L217" s="43" t="s">
        <v>113</v>
      </c>
      <c r="M217" s="15"/>
      <c r="N217" s="15"/>
      <c r="O217" s="15"/>
      <c r="P217" s="15"/>
      <c r="Q217" s="39"/>
    </row>
    <row r="218" spans="1:18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J218" s="16"/>
      <c r="K218" s="16"/>
      <c r="L218" s="37">
        <v>2005</v>
      </c>
      <c r="M218" s="15"/>
      <c r="N218" s="15"/>
      <c r="O218" s="15"/>
      <c r="P218" s="15"/>
      <c r="Q218" s="39"/>
    </row>
    <row r="219" spans="1:18" x14ac:dyDescent="0.25">
      <c r="A219" s="33" t="s">
        <v>102</v>
      </c>
      <c r="B219" s="15"/>
      <c r="C219" s="16">
        <v>0</v>
      </c>
      <c r="D219" s="16">
        <v>2966</v>
      </c>
      <c r="E219" s="16">
        <v>46</v>
      </c>
      <c r="F219" s="16">
        <v>225</v>
      </c>
      <c r="G219" s="16">
        <v>462</v>
      </c>
      <c r="H219" s="16">
        <v>3308</v>
      </c>
      <c r="I219" s="16"/>
      <c r="J219" s="16">
        <v>5221</v>
      </c>
      <c r="K219" s="16"/>
      <c r="L219" s="23" t="s">
        <v>115</v>
      </c>
      <c r="M219" s="15"/>
      <c r="N219" s="14">
        <v>212.5115625</v>
      </c>
      <c r="O219" s="15"/>
      <c r="P219" s="14">
        <v>70.770875000000004</v>
      </c>
      <c r="Q219" s="39"/>
      <c r="R219" s="12">
        <v>25.333333333333332</v>
      </c>
    </row>
    <row r="220" spans="1:18" x14ac:dyDescent="0.25">
      <c r="A220" s="33" t="s">
        <v>103</v>
      </c>
      <c r="B220" s="15"/>
      <c r="C220" s="16">
        <v>0</v>
      </c>
      <c r="D220" s="16">
        <v>3244</v>
      </c>
      <c r="E220" s="16">
        <v>150</v>
      </c>
      <c r="F220" s="16">
        <v>205</v>
      </c>
      <c r="G220" s="16">
        <v>393</v>
      </c>
      <c r="H220" s="16">
        <v>3530</v>
      </c>
      <c r="I220" s="16"/>
      <c r="J220" s="16">
        <v>4828</v>
      </c>
      <c r="K220" s="16"/>
      <c r="L220" s="23" t="s">
        <v>116</v>
      </c>
      <c r="M220" s="15"/>
      <c r="N220" s="14">
        <v>212.5115625</v>
      </c>
      <c r="O220" s="15"/>
      <c r="P220" s="14">
        <v>70.770875000000004</v>
      </c>
      <c r="Q220" s="39"/>
      <c r="R220" s="38">
        <v>25.333333333333332</v>
      </c>
    </row>
    <row r="221" spans="1:18" x14ac:dyDescent="0.25">
      <c r="A221" s="33" t="s">
        <v>104</v>
      </c>
      <c r="B221" s="15"/>
      <c r="C221" s="16">
        <v>0</v>
      </c>
      <c r="D221" s="16">
        <v>2777</v>
      </c>
      <c r="E221" s="16">
        <v>154</v>
      </c>
      <c r="F221" s="16">
        <v>97</v>
      </c>
      <c r="G221" s="16">
        <v>297</v>
      </c>
      <c r="H221" s="16">
        <v>2934</v>
      </c>
      <c r="I221" s="16"/>
      <c r="J221" s="16">
        <v>4531</v>
      </c>
      <c r="K221" s="16"/>
      <c r="L221" s="23" t="s">
        <v>117</v>
      </c>
      <c r="M221" s="15"/>
      <c r="N221" s="14">
        <v>212.5115625</v>
      </c>
      <c r="O221" s="15"/>
      <c r="P221" s="14">
        <v>70.770875000000004</v>
      </c>
      <c r="Q221" s="39"/>
      <c r="R221" s="38">
        <v>25.333333333333332</v>
      </c>
    </row>
    <row r="222" spans="1:18" x14ac:dyDescent="0.25">
      <c r="A222" s="33" t="s">
        <v>105</v>
      </c>
      <c r="B222" s="15"/>
      <c r="C222" s="16">
        <v>0</v>
      </c>
      <c r="D222" s="16">
        <v>3249</v>
      </c>
      <c r="E222" s="16">
        <v>261</v>
      </c>
      <c r="F222" s="16">
        <v>271</v>
      </c>
      <c r="G222" s="16">
        <v>394</v>
      </c>
      <c r="H222" s="16">
        <v>3013</v>
      </c>
      <c r="I222" s="16"/>
      <c r="J222" s="16">
        <v>4137</v>
      </c>
      <c r="K222" s="16"/>
      <c r="L222" s="23" t="s">
        <v>118</v>
      </c>
      <c r="M222" s="15"/>
      <c r="N222" s="14">
        <v>212.5115625</v>
      </c>
      <c r="O222" s="15"/>
      <c r="P222" s="14">
        <v>70.770875000000004</v>
      </c>
      <c r="Q222" s="39"/>
      <c r="R222" s="38">
        <v>25.333333333333332</v>
      </c>
    </row>
    <row r="223" spans="1:18" x14ac:dyDescent="0.25">
      <c r="A223" s="33" t="s">
        <v>106</v>
      </c>
      <c r="B223" s="15"/>
      <c r="C223" s="16">
        <v>0</v>
      </c>
      <c r="D223" s="16">
        <v>2483</v>
      </c>
      <c r="E223" s="16">
        <v>205</v>
      </c>
      <c r="F223" s="16">
        <v>146</v>
      </c>
      <c r="G223" s="16">
        <v>112</v>
      </c>
      <c r="H223" s="16">
        <v>2542</v>
      </c>
      <c r="I223" s="16"/>
      <c r="J223" s="16">
        <v>4025</v>
      </c>
      <c r="K223" s="16"/>
      <c r="L223" s="23" t="s">
        <v>119</v>
      </c>
      <c r="M223" s="15"/>
      <c r="N223" s="14">
        <v>212.5115625</v>
      </c>
      <c r="O223" s="15"/>
      <c r="P223" s="14">
        <v>70.770875000000004</v>
      </c>
      <c r="Q223" s="39"/>
      <c r="R223" s="38">
        <v>25.333333333333332</v>
      </c>
    </row>
    <row r="224" spans="1:18" x14ac:dyDescent="0.25">
      <c r="A224" s="33" t="s">
        <v>107</v>
      </c>
      <c r="B224" s="15"/>
      <c r="C224" s="16">
        <v>0</v>
      </c>
      <c r="D224" s="16">
        <v>3332</v>
      </c>
      <c r="E224" s="16">
        <v>219</v>
      </c>
      <c r="F224" s="16">
        <v>254</v>
      </c>
      <c r="G224" s="16">
        <v>-89</v>
      </c>
      <c r="H224" s="16">
        <v>2841</v>
      </c>
      <c r="I224" s="16"/>
      <c r="J224" s="16">
        <v>4114</v>
      </c>
      <c r="K224" s="16"/>
      <c r="L224" s="23" t="s">
        <v>120</v>
      </c>
      <c r="M224" s="15"/>
      <c r="N224" s="14">
        <v>212.5115625</v>
      </c>
      <c r="O224" s="15"/>
      <c r="P224" s="14">
        <v>70.770875000000004</v>
      </c>
      <c r="Q224" s="39"/>
      <c r="R224" s="38">
        <v>25.333333333333332</v>
      </c>
    </row>
    <row r="225" spans="1:22" x14ac:dyDescent="0.25">
      <c r="A225" s="33" t="s">
        <v>108</v>
      </c>
      <c r="B225" s="15"/>
      <c r="C225" s="16">
        <v>0</v>
      </c>
      <c r="D225" s="16">
        <v>3297</v>
      </c>
      <c r="E225" s="16">
        <v>195</v>
      </c>
      <c r="F225" s="16">
        <v>447</v>
      </c>
      <c r="G225" s="16">
        <v>-159</v>
      </c>
      <c r="H225" s="16">
        <v>2675</v>
      </c>
      <c r="I225" s="16"/>
      <c r="J225" s="16">
        <v>4273</v>
      </c>
      <c r="K225" s="16"/>
      <c r="L225" s="23" t="s">
        <v>121</v>
      </c>
      <c r="M225" s="15"/>
      <c r="N225" s="14">
        <v>212.5115625</v>
      </c>
      <c r="O225" s="15"/>
      <c r="P225" s="14">
        <v>70.770875000000004</v>
      </c>
      <c r="Q225" s="39"/>
      <c r="R225" s="38">
        <v>25.333333333333332</v>
      </c>
    </row>
    <row r="226" spans="1:22" x14ac:dyDescent="0.25">
      <c r="A226" s="33" t="s">
        <v>109</v>
      </c>
      <c r="B226" s="15"/>
      <c r="C226" s="16">
        <v>0</v>
      </c>
      <c r="D226" s="16">
        <v>3095</v>
      </c>
      <c r="E226" s="16">
        <v>197</v>
      </c>
      <c r="F226" s="16">
        <v>134</v>
      </c>
      <c r="G226" s="16">
        <v>133</v>
      </c>
      <c r="H226" s="16">
        <v>2832</v>
      </c>
      <c r="I226" s="16"/>
      <c r="J226" s="16">
        <v>4140</v>
      </c>
      <c r="K226" s="16"/>
      <c r="L226" s="23" t="s">
        <v>122</v>
      </c>
      <c r="M226" s="15"/>
      <c r="N226" s="14">
        <v>212.5115625</v>
      </c>
      <c r="O226" s="15"/>
      <c r="P226" s="14">
        <v>70.770875000000004</v>
      </c>
      <c r="Q226" s="39"/>
      <c r="R226" s="38">
        <v>25.333333333333332</v>
      </c>
    </row>
    <row r="227" spans="1:22" x14ac:dyDescent="0.25">
      <c r="A227" s="33" t="s">
        <v>110</v>
      </c>
      <c r="B227" s="15"/>
      <c r="C227" s="16">
        <v>0</v>
      </c>
      <c r="D227" s="16">
        <v>3098</v>
      </c>
      <c r="E227" s="16">
        <v>172</v>
      </c>
      <c r="F227" s="16">
        <v>174</v>
      </c>
      <c r="G227" s="16">
        <v>180</v>
      </c>
      <c r="H227" s="16">
        <v>2971</v>
      </c>
      <c r="I227" s="16"/>
      <c r="J227" s="16">
        <v>3960</v>
      </c>
      <c r="K227" s="16"/>
      <c r="L227" s="23" t="s">
        <v>123</v>
      </c>
      <c r="M227" s="15"/>
      <c r="N227" s="14">
        <v>212.5115625</v>
      </c>
      <c r="O227" s="15"/>
      <c r="P227" s="14">
        <v>70.770875000000004</v>
      </c>
      <c r="Q227" s="39"/>
      <c r="R227" s="38">
        <v>25.333333333333332</v>
      </c>
    </row>
    <row r="228" spans="1:22" x14ac:dyDescent="0.25">
      <c r="A228" s="33" t="s">
        <v>111</v>
      </c>
      <c r="B228" s="15"/>
      <c r="C228" s="16">
        <v>0</v>
      </c>
      <c r="D228" s="16">
        <v>2904</v>
      </c>
      <c r="E228" s="16">
        <v>107</v>
      </c>
      <c r="F228" s="16">
        <v>101</v>
      </c>
      <c r="G228" s="16">
        <v>-3</v>
      </c>
      <c r="H228" s="16">
        <v>2756</v>
      </c>
      <c r="I228" s="16"/>
      <c r="J228" s="16">
        <v>3963</v>
      </c>
      <c r="K228" s="16"/>
      <c r="L228" s="23" t="s">
        <v>124</v>
      </c>
      <c r="M228" s="15"/>
      <c r="N228" s="14">
        <v>212.5115625</v>
      </c>
      <c r="O228" s="15"/>
      <c r="P228" s="14">
        <v>70.770875000000004</v>
      </c>
      <c r="Q228" s="39"/>
      <c r="R228" s="38">
        <v>25.333333333333332</v>
      </c>
    </row>
    <row r="229" spans="1:22" x14ac:dyDescent="0.25">
      <c r="A229" s="33" t="s">
        <v>112</v>
      </c>
      <c r="B229" s="15"/>
      <c r="C229" s="16">
        <v>0</v>
      </c>
      <c r="D229" s="16">
        <v>3078</v>
      </c>
      <c r="E229" s="16">
        <v>70</v>
      </c>
      <c r="F229" s="16">
        <v>180</v>
      </c>
      <c r="G229" s="16">
        <v>49</v>
      </c>
      <c r="H229" s="16">
        <v>2929</v>
      </c>
      <c r="I229" s="16"/>
      <c r="J229" s="16">
        <v>3914</v>
      </c>
      <c r="K229" s="16"/>
      <c r="L229" s="23" t="s">
        <v>125</v>
      </c>
      <c r="M229" s="15"/>
      <c r="N229" s="14">
        <v>212.5115625</v>
      </c>
      <c r="O229" s="15"/>
      <c r="P229" s="14">
        <v>70.770875000000004</v>
      </c>
      <c r="Q229" s="39"/>
      <c r="R229" s="38">
        <v>25.333333333333332</v>
      </c>
    </row>
    <row r="230" spans="1:22" ht="13.8" thickBot="1" x14ac:dyDescent="0.3">
      <c r="A230" s="41" t="s">
        <v>113</v>
      </c>
      <c r="C230" s="42">
        <v>0</v>
      </c>
      <c r="D230" s="42">
        <v>3003</v>
      </c>
      <c r="E230" s="42">
        <v>110</v>
      </c>
      <c r="F230" s="42">
        <v>228</v>
      </c>
      <c r="G230" s="42">
        <v>-5879</v>
      </c>
      <c r="H230" s="42">
        <v>2633</v>
      </c>
      <c r="I230" s="16"/>
      <c r="J230" s="42">
        <v>9793</v>
      </c>
      <c r="K230" s="16"/>
      <c r="L230" s="43" t="s">
        <v>113</v>
      </c>
      <c r="M230" s="15"/>
      <c r="N230" s="14">
        <v>212.5115625</v>
      </c>
      <c r="O230" s="15"/>
      <c r="P230" s="14">
        <v>70.770875000000004</v>
      </c>
      <c r="Q230" s="39"/>
      <c r="R230" s="38">
        <v>25.333333333333332</v>
      </c>
    </row>
    <row r="231" spans="1:22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J231" s="16"/>
      <c r="K231" s="16"/>
      <c r="L231" s="37">
        <v>2006</v>
      </c>
      <c r="M231" s="15"/>
      <c r="N231" s="14"/>
      <c r="O231" s="15"/>
      <c r="P231" s="14"/>
      <c r="Q231" s="39"/>
      <c r="R231" s="38"/>
      <c r="T231" s="10"/>
      <c r="V231" s="12"/>
    </row>
    <row r="232" spans="1:22" x14ac:dyDescent="0.25">
      <c r="A232" s="33" t="s">
        <v>102</v>
      </c>
      <c r="B232" s="15"/>
      <c r="C232" s="16">
        <v>0</v>
      </c>
      <c r="D232" s="16">
        <v>3942</v>
      </c>
      <c r="E232" s="16">
        <v>0</v>
      </c>
      <c r="F232" s="16">
        <v>378</v>
      </c>
      <c r="G232" s="16">
        <v>3954</v>
      </c>
      <c r="H232" s="16">
        <v>4026</v>
      </c>
      <c r="I232" s="16"/>
      <c r="J232" s="16">
        <v>5839</v>
      </c>
      <c r="K232" s="16"/>
      <c r="L232" s="23" t="s">
        <v>115</v>
      </c>
      <c r="M232" s="15"/>
      <c r="N232" s="14">
        <v>211.97908333333331</v>
      </c>
      <c r="O232" s="15"/>
      <c r="P232" s="14">
        <v>41.083201625000001</v>
      </c>
      <c r="Q232" s="39"/>
      <c r="R232" s="38">
        <v>31.016532050000006</v>
      </c>
    </row>
    <row r="233" spans="1:22" x14ac:dyDescent="0.25">
      <c r="A233" s="33" t="s">
        <v>103</v>
      </c>
      <c r="B233" s="15"/>
      <c r="C233" s="16">
        <v>0</v>
      </c>
      <c r="D233" s="16">
        <v>4291</v>
      </c>
      <c r="E233" s="16">
        <v>0</v>
      </c>
      <c r="F233" s="16">
        <v>297</v>
      </c>
      <c r="G233" s="16">
        <v>659</v>
      </c>
      <c r="H233" s="16">
        <v>4419</v>
      </c>
      <c r="I233" s="16"/>
      <c r="J233" s="16">
        <v>5180</v>
      </c>
      <c r="K233" s="16"/>
      <c r="L233" s="23" t="s">
        <v>116</v>
      </c>
      <c r="M233" s="15"/>
      <c r="N233" s="14">
        <v>211.97908333333331</v>
      </c>
      <c r="O233" s="15"/>
      <c r="P233" s="14">
        <v>41.083201625000001</v>
      </c>
      <c r="Q233" s="15"/>
      <c r="R233" s="38">
        <v>31.016532050000006</v>
      </c>
    </row>
    <row r="234" spans="1:22" x14ac:dyDescent="0.25">
      <c r="A234" s="33" t="s">
        <v>104</v>
      </c>
      <c r="B234" s="15"/>
      <c r="C234" s="16">
        <v>0</v>
      </c>
      <c r="D234" s="16">
        <v>3961</v>
      </c>
      <c r="E234" s="16">
        <v>0</v>
      </c>
      <c r="F234" s="16">
        <v>183</v>
      </c>
      <c r="G234" s="16">
        <v>330</v>
      </c>
      <c r="H234" s="16">
        <v>3818</v>
      </c>
      <c r="I234" s="16"/>
      <c r="J234" s="16">
        <v>4850</v>
      </c>
      <c r="K234" s="16"/>
      <c r="L234" s="23" t="s">
        <v>117</v>
      </c>
      <c r="M234" s="15"/>
      <c r="N234" s="14">
        <v>211.97908333333331</v>
      </c>
      <c r="O234" s="15"/>
      <c r="P234" s="14">
        <v>41.083201625000001</v>
      </c>
      <c r="Q234" s="15"/>
      <c r="R234" s="38">
        <v>31.016532050000006</v>
      </c>
    </row>
    <row r="235" spans="1:22" x14ac:dyDescent="0.25">
      <c r="A235" s="33" t="s">
        <v>105</v>
      </c>
      <c r="B235" s="15"/>
      <c r="C235" s="16">
        <v>0</v>
      </c>
      <c r="D235" s="16">
        <v>4113</v>
      </c>
      <c r="E235" s="16">
        <v>0</v>
      </c>
      <c r="F235" s="16">
        <v>382</v>
      </c>
      <c r="G235" s="16">
        <v>325</v>
      </c>
      <c r="H235" s="16">
        <v>3788</v>
      </c>
      <c r="I235" s="16"/>
      <c r="J235" s="16">
        <v>4525</v>
      </c>
      <c r="K235" s="16"/>
      <c r="L235" s="23" t="s">
        <v>118</v>
      </c>
      <c r="M235" s="15"/>
      <c r="N235" s="14">
        <v>211.97908333333331</v>
      </c>
      <c r="O235" s="15"/>
      <c r="P235" s="14">
        <v>41.083201625000001</v>
      </c>
      <c r="Q235" s="15"/>
      <c r="R235" s="38">
        <v>31.016532050000006</v>
      </c>
    </row>
    <row r="236" spans="1:22" x14ac:dyDescent="0.25">
      <c r="A236" s="33" t="s">
        <v>106</v>
      </c>
      <c r="B236" s="15"/>
      <c r="C236" s="16">
        <v>0</v>
      </c>
      <c r="D236" s="16">
        <v>3552</v>
      </c>
      <c r="E236" s="16">
        <v>0</v>
      </c>
      <c r="F236" s="16">
        <v>315</v>
      </c>
      <c r="G236" s="16">
        <v>-194</v>
      </c>
      <c r="H236" s="16">
        <v>3315</v>
      </c>
      <c r="I236" s="16"/>
      <c r="J236" s="16">
        <v>4719</v>
      </c>
      <c r="K236" s="16"/>
      <c r="L236" s="23" t="s">
        <v>119</v>
      </c>
      <c r="M236" s="15"/>
      <c r="N236" s="14">
        <v>211.97908333333331</v>
      </c>
      <c r="O236" s="15"/>
      <c r="P236" s="14">
        <v>41.083201625000001</v>
      </c>
      <c r="Q236" s="15"/>
      <c r="R236" s="38">
        <v>31.016532050000006</v>
      </c>
    </row>
    <row r="237" spans="1:22" x14ac:dyDescent="0.25">
      <c r="A237" s="33" t="s">
        <v>107</v>
      </c>
      <c r="B237" s="15"/>
      <c r="C237" s="16">
        <v>0</v>
      </c>
      <c r="D237" s="16">
        <v>4536</v>
      </c>
      <c r="E237" s="16">
        <v>0</v>
      </c>
      <c r="F237" s="16">
        <v>430</v>
      </c>
      <c r="G237" s="16">
        <v>-85</v>
      </c>
      <c r="H237" s="16">
        <v>3794</v>
      </c>
      <c r="I237" s="16"/>
      <c r="J237" s="16">
        <v>4804</v>
      </c>
      <c r="K237" s="16"/>
      <c r="L237" s="23" t="s">
        <v>120</v>
      </c>
      <c r="M237" s="15"/>
      <c r="N237" s="14">
        <v>211.97908333333331</v>
      </c>
      <c r="O237" s="15"/>
      <c r="P237" s="14">
        <v>41.083201625000001</v>
      </c>
      <c r="Q237" s="15"/>
      <c r="R237" s="38">
        <v>31.016532050000006</v>
      </c>
    </row>
    <row r="238" spans="1:22" x14ac:dyDescent="0.25">
      <c r="A238" s="33" t="s">
        <v>108</v>
      </c>
      <c r="B238" s="15"/>
      <c r="C238" s="16">
        <v>0</v>
      </c>
      <c r="D238" s="16">
        <v>3297</v>
      </c>
      <c r="E238" s="16">
        <v>0</v>
      </c>
      <c r="F238" s="16">
        <v>447</v>
      </c>
      <c r="G238" s="16">
        <v>531</v>
      </c>
      <c r="H238" s="16">
        <v>2675</v>
      </c>
      <c r="I238" s="16"/>
      <c r="J238" s="16">
        <v>4273</v>
      </c>
      <c r="K238" s="16"/>
      <c r="L238" s="23" t="s">
        <v>121</v>
      </c>
      <c r="M238" s="15"/>
      <c r="N238" s="14">
        <v>211.97908333333331</v>
      </c>
      <c r="O238" s="15"/>
      <c r="P238" s="14">
        <v>41.083201625000001</v>
      </c>
      <c r="Q238" s="15"/>
      <c r="R238" s="38">
        <v>31.016532050000006</v>
      </c>
    </row>
    <row r="239" spans="1:22" x14ac:dyDescent="0.25">
      <c r="A239" s="33" t="s">
        <v>109</v>
      </c>
      <c r="B239" s="15"/>
      <c r="C239" s="16">
        <v>0</v>
      </c>
      <c r="D239" s="16">
        <v>3095</v>
      </c>
      <c r="E239" s="16">
        <v>0</v>
      </c>
      <c r="F239" s="16">
        <v>134</v>
      </c>
      <c r="G239" s="16">
        <v>133</v>
      </c>
      <c r="H239" s="16">
        <v>2832</v>
      </c>
      <c r="I239" s="16"/>
      <c r="J239" s="16">
        <v>4140</v>
      </c>
      <c r="K239" s="16"/>
      <c r="L239" s="23" t="s">
        <v>122</v>
      </c>
      <c r="M239" s="15"/>
      <c r="N239" s="14">
        <v>211.97908333333331</v>
      </c>
      <c r="O239" s="15"/>
      <c r="P239" s="14">
        <v>41.083201625000001</v>
      </c>
      <c r="Q239" s="15"/>
      <c r="R239" s="38">
        <v>31.016532050000006</v>
      </c>
    </row>
    <row r="240" spans="1:22" x14ac:dyDescent="0.25">
      <c r="A240" s="33" t="s">
        <v>110</v>
      </c>
      <c r="B240" s="15"/>
      <c r="C240" s="16">
        <v>0</v>
      </c>
      <c r="D240" s="16">
        <v>2483</v>
      </c>
      <c r="E240" s="16">
        <v>0</v>
      </c>
      <c r="F240" s="16">
        <v>146</v>
      </c>
      <c r="G240" s="16">
        <v>115</v>
      </c>
      <c r="H240" s="16">
        <v>2542</v>
      </c>
      <c r="I240" s="16"/>
      <c r="J240" s="16">
        <v>4025</v>
      </c>
      <c r="K240" s="16"/>
      <c r="L240" s="23" t="s">
        <v>123</v>
      </c>
      <c r="M240" s="15"/>
      <c r="N240" s="14">
        <v>211.97908333333331</v>
      </c>
      <c r="O240" s="15"/>
      <c r="P240" s="14">
        <v>41.083201625000001</v>
      </c>
      <c r="Q240" s="15"/>
      <c r="R240" s="38">
        <v>31.016532050000006</v>
      </c>
    </row>
    <row r="241" spans="1:25" x14ac:dyDescent="0.25">
      <c r="A241" s="33" t="s">
        <v>111</v>
      </c>
      <c r="B241" s="15"/>
      <c r="C241" s="16">
        <v>0</v>
      </c>
      <c r="D241" s="16">
        <v>2904</v>
      </c>
      <c r="E241" s="16">
        <v>0</v>
      </c>
      <c r="F241" s="16">
        <v>101</v>
      </c>
      <c r="G241" s="16">
        <v>62</v>
      </c>
      <c r="H241" s="16">
        <v>2747</v>
      </c>
      <c r="I241" s="16"/>
      <c r="J241" s="16">
        <v>3963</v>
      </c>
      <c r="K241" s="16"/>
      <c r="L241" s="23" t="s">
        <v>124</v>
      </c>
      <c r="M241" s="15"/>
      <c r="N241" s="14">
        <v>211.97908333333331</v>
      </c>
      <c r="O241" s="15"/>
      <c r="P241" s="14">
        <v>41.083201625000001</v>
      </c>
      <c r="Q241" s="15"/>
      <c r="R241" s="38">
        <v>31.016532050000006</v>
      </c>
      <c r="X241" s="12"/>
      <c r="Y241" s="12"/>
    </row>
    <row r="242" spans="1:25" x14ac:dyDescent="0.25">
      <c r="A242" s="33" t="s">
        <v>112</v>
      </c>
      <c r="B242" s="15"/>
      <c r="C242" s="16">
        <v>0</v>
      </c>
      <c r="D242" s="16">
        <v>3078</v>
      </c>
      <c r="E242" s="16">
        <v>0</v>
      </c>
      <c r="F242" s="16">
        <v>180</v>
      </c>
      <c r="G242" s="16">
        <v>49</v>
      </c>
      <c r="H242" s="16">
        <v>2929</v>
      </c>
      <c r="I242" s="16"/>
      <c r="J242" s="16">
        <v>3914</v>
      </c>
      <c r="K242" s="16"/>
      <c r="L242" s="23" t="s">
        <v>125</v>
      </c>
      <c r="M242" s="15"/>
      <c r="N242" s="14">
        <v>211.97908333333331</v>
      </c>
      <c r="O242" s="15"/>
      <c r="P242" s="14">
        <v>41.083201625000001</v>
      </c>
      <c r="Q242" s="15"/>
      <c r="R242" s="38">
        <v>31.016532050000006</v>
      </c>
    </row>
    <row r="243" spans="1:25" ht="13.8" thickBot="1" x14ac:dyDescent="0.3">
      <c r="A243" s="41" t="s">
        <v>113</v>
      </c>
      <c r="C243" s="42">
        <v>0</v>
      </c>
      <c r="D243" s="42">
        <v>3003</v>
      </c>
      <c r="E243" s="42">
        <v>0</v>
      </c>
      <c r="F243" s="42">
        <v>228</v>
      </c>
      <c r="G243" s="42">
        <v>-196</v>
      </c>
      <c r="H243" s="42">
        <v>2633</v>
      </c>
      <c r="I243" s="16"/>
      <c r="J243" s="42">
        <v>4110</v>
      </c>
      <c r="K243" s="16"/>
      <c r="L243" s="43" t="s">
        <v>113</v>
      </c>
      <c r="M243" s="15"/>
      <c r="N243" s="14">
        <v>211.97908333333331</v>
      </c>
      <c r="O243" s="15"/>
      <c r="P243" s="14">
        <v>41.083201625000001</v>
      </c>
      <c r="Q243" s="15"/>
      <c r="R243" s="14">
        <v>31.016532050000006</v>
      </c>
    </row>
    <row r="244" spans="1:25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J244" s="16"/>
      <c r="K244" s="16"/>
      <c r="L244" s="37">
        <v>2007</v>
      </c>
      <c r="M244" s="15"/>
      <c r="N244" s="14"/>
      <c r="O244" s="15"/>
      <c r="P244" s="14"/>
      <c r="Q244" s="15"/>
      <c r="R244" s="14"/>
    </row>
    <row r="245" spans="1:25" x14ac:dyDescent="0.25">
      <c r="A245" s="33" t="s">
        <v>102</v>
      </c>
      <c r="B245" s="15"/>
      <c r="C245" s="16">
        <v>0</v>
      </c>
      <c r="D245" s="16">
        <v>2966</v>
      </c>
      <c r="E245" s="16">
        <v>46</v>
      </c>
      <c r="F245" s="16">
        <v>225</v>
      </c>
      <c r="G245" s="16">
        <v>517</v>
      </c>
      <c r="H245" s="16">
        <v>3212</v>
      </c>
      <c r="I245" s="16"/>
      <c r="J245" s="16">
        <v>3593</v>
      </c>
      <c r="K245" s="16"/>
      <c r="L245" s="23" t="s">
        <v>115</v>
      </c>
      <c r="M245" s="15"/>
      <c r="N245" s="14">
        <v>214.51333499999998</v>
      </c>
      <c r="O245" s="15"/>
      <c r="P245" s="14">
        <v>28.170426000000003</v>
      </c>
      <c r="Q245" s="15"/>
      <c r="R245" s="14">
        <v>12.261884174525063</v>
      </c>
      <c r="W245" s="12"/>
      <c r="X245" s="12"/>
      <c r="Y245" s="12"/>
    </row>
    <row r="246" spans="1:25" x14ac:dyDescent="0.25">
      <c r="A246" s="33" t="s">
        <v>103</v>
      </c>
      <c r="B246" s="15"/>
      <c r="C246" s="16">
        <v>0</v>
      </c>
      <c r="D246" s="16">
        <v>4885</v>
      </c>
      <c r="E246" s="16">
        <v>150</v>
      </c>
      <c r="F246" s="16">
        <v>205</v>
      </c>
      <c r="G246" s="16">
        <v>-1006</v>
      </c>
      <c r="H246" s="16">
        <v>3524</v>
      </c>
      <c r="I246" s="16"/>
      <c r="J246" s="16">
        <v>4599</v>
      </c>
      <c r="K246" s="16"/>
      <c r="L246" s="23" t="s">
        <v>116</v>
      </c>
      <c r="M246" s="15"/>
      <c r="N246" s="14">
        <v>214.51333499999998</v>
      </c>
      <c r="O246" s="15"/>
      <c r="P246" s="14">
        <v>28.170426000000003</v>
      </c>
      <c r="Q246" s="15"/>
      <c r="R246" s="14">
        <v>12.261884174525063</v>
      </c>
    </row>
    <row r="247" spans="1:25" x14ac:dyDescent="0.25">
      <c r="A247" s="33" t="s">
        <v>104</v>
      </c>
      <c r="B247" s="15"/>
      <c r="C247" s="16">
        <v>0</v>
      </c>
      <c r="D247" s="16">
        <v>2927</v>
      </c>
      <c r="E247" s="16">
        <v>154</v>
      </c>
      <c r="F247" s="16">
        <v>97</v>
      </c>
      <c r="G247" s="16">
        <v>252</v>
      </c>
      <c r="H247" s="16">
        <v>2928</v>
      </c>
      <c r="I247" s="16"/>
      <c r="J247" s="16">
        <v>4347</v>
      </c>
      <c r="K247" s="16"/>
      <c r="L247" s="23" t="s">
        <v>117</v>
      </c>
      <c r="M247" s="15"/>
      <c r="N247" s="14">
        <v>214.51333499999998</v>
      </c>
      <c r="O247" s="15"/>
      <c r="P247" s="14">
        <v>28.170426000000003</v>
      </c>
      <c r="Q247" s="15"/>
      <c r="R247" s="14">
        <v>12.261884174525063</v>
      </c>
    </row>
    <row r="248" spans="1:25" x14ac:dyDescent="0.25">
      <c r="A248" s="33" t="s">
        <v>105</v>
      </c>
      <c r="B248" s="15"/>
      <c r="C248" s="16">
        <v>0</v>
      </c>
      <c r="D248" s="16">
        <v>4263</v>
      </c>
      <c r="E248" s="16">
        <v>285</v>
      </c>
      <c r="F248" s="16">
        <v>368</v>
      </c>
      <c r="G248" s="16">
        <v>175</v>
      </c>
      <c r="H248" s="16">
        <v>3785</v>
      </c>
      <c r="I248" s="16"/>
      <c r="J248" s="16">
        <v>4172</v>
      </c>
      <c r="K248" s="16"/>
      <c r="L248" s="23" t="s">
        <v>118</v>
      </c>
      <c r="M248" s="15"/>
      <c r="N248" s="14">
        <v>214.51333499999998</v>
      </c>
      <c r="O248" s="15"/>
      <c r="P248" s="14">
        <v>28.170426000000003</v>
      </c>
      <c r="Q248" s="15"/>
      <c r="R248" s="14">
        <v>12.261884174525063</v>
      </c>
    </row>
    <row r="249" spans="1:25" x14ac:dyDescent="0.25">
      <c r="A249" s="33" t="s">
        <v>106</v>
      </c>
      <c r="B249" s="15"/>
      <c r="C249" s="16">
        <v>0</v>
      </c>
      <c r="D249" s="16">
        <v>2596</v>
      </c>
      <c r="E249" s="16">
        <v>205</v>
      </c>
      <c r="F249" s="16">
        <v>146</v>
      </c>
      <c r="G249" s="16">
        <v>116</v>
      </c>
      <c r="H249" s="16">
        <v>2536</v>
      </c>
      <c r="I249" s="35"/>
      <c r="J249" s="16">
        <v>4056</v>
      </c>
      <c r="K249" s="35"/>
      <c r="L249" s="23" t="s">
        <v>119</v>
      </c>
      <c r="M249" s="15"/>
      <c r="N249" s="14">
        <v>214.51333499999998</v>
      </c>
      <c r="O249" s="15"/>
      <c r="P249" s="14">
        <v>28.170426000000003</v>
      </c>
      <c r="Q249" s="15"/>
      <c r="R249" s="14">
        <v>12.261884174525063</v>
      </c>
    </row>
    <row r="250" spans="1:25" x14ac:dyDescent="0.25">
      <c r="A250" s="33" t="s">
        <v>107</v>
      </c>
      <c r="B250" s="15"/>
      <c r="C250" s="16">
        <v>0</v>
      </c>
      <c r="D250" s="16">
        <v>3420</v>
      </c>
      <c r="E250" s="16">
        <v>0</v>
      </c>
      <c r="F250" s="16">
        <v>254</v>
      </c>
      <c r="G250" s="16">
        <v>-326</v>
      </c>
      <c r="H250" s="16">
        <v>2840</v>
      </c>
      <c r="I250" s="35"/>
      <c r="J250" s="16">
        <v>4382</v>
      </c>
      <c r="K250" s="35"/>
      <c r="L250" s="23" t="s">
        <v>120</v>
      </c>
      <c r="M250" s="15"/>
      <c r="N250" s="14">
        <v>214.51333499999998</v>
      </c>
      <c r="O250" s="15"/>
      <c r="P250" s="14">
        <v>28.170426000000003</v>
      </c>
      <c r="Q250" s="15"/>
      <c r="R250" s="14">
        <v>12.261884174525063</v>
      </c>
    </row>
    <row r="251" spans="1:25" x14ac:dyDescent="0.25">
      <c r="A251" s="33" t="s">
        <v>108</v>
      </c>
      <c r="B251" s="15"/>
      <c r="C251" s="16">
        <v>0</v>
      </c>
      <c r="D251" s="16">
        <v>3233</v>
      </c>
      <c r="E251" s="16">
        <v>150</v>
      </c>
      <c r="F251" s="16">
        <v>347</v>
      </c>
      <c r="G251" s="16">
        <v>-161</v>
      </c>
      <c r="H251" s="16">
        <v>2575</v>
      </c>
      <c r="I251" s="16"/>
      <c r="J251" s="16">
        <v>4543</v>
      </c>
      <c r="K251" s="16"/>
      <c r="L251" s="23" t="s">
        <v>121</v>
      </c>
      <c r="M251" s="15"/>
      <c r="N251" s="14">
        <v>214.51333499999998</v>
      </c>
      <c r="O251" s="15"/>
      <c r="P251" s="14">
        <v>28.170426000000003</v>
      </c>
      <c r="Q251" s="15"/>
      <c r="R251" s="14">
        <v>12.261884174525063</v>
      </c>
    </row>
    <row r="252" spans="1:25" x14ac:dyDescent="0.25">
      <c r="A252" s="33" t="s">
        <v>109</v>
      </c>
      <c r="B252" s="15"/>
      <c r="C252" s="16">
        <v>0</v>
      </c>
      <c r="D252" s="16">
        <v>2749</v>
      </c>
      <c r="E252" s="16">
        <v>57</v>
      </c>
      <c r="F252" s="16">
        <v>134</v>
      </c>
      <c r="G252" s="16">
        <v>274</v>
      </c>
      <c r="H252" s="16">
        <v>2832</v>
      </c>
      <c r="I252" s="16"/>
      <c r="J252" s="16">
        <v>4269</v>
      </c>
      <c r="K252" s="16"/>
      <c r="L252" s="23" t="s">
        <v>122</v>
      </c>
      <c r="M252" s="15"/>
      <c r="N252" s="14">
        <v>214.51333499999998</v>
      </c>
      <c r="O252" s="15"/>
      <c r="P252" s="14">
        <v>28.170426000000003</v>
      </c>
      <c r="Q252" s="15"/>
      <c r="R252" s="14">
        <v>12.261884174525063</v>
      </c>
    </row>
    <row r="253" spans="1:25" x14ac:dyDescent="0.25">
      <c r="A253" s="33" t="s">
        <v>110</v>
      </c>
      <c r="B253" s="15"/>
      <c r="C253" s="16">
        <v>0</v>
      </c>
      <c r="D253" s="16">
        <v>2596</v>
      </c>
      <c r="E253" s="16">
        <v>205</v>
      </c>
      <c r="F253" s="16">
        <v>146</v>
      </c>
      <c r="G253" s="16">
        <v>96</v>
      </c>
      <c r="H253" s="16">
        <v>2541</v>
      </c>
      <c r="I253" s="16"/>
      <c r="J253" s="16">
        <v>4173</v>
      </c>
      <c r="K253" s="16"/>
      <c r="L253" s="23" t="s">
        <v>123</v>
      </c>
      <c r="M253" s="15"/>
      <c r="N253" s="14">
        <v>214.51333499999998</v>
      </c>
      <c r="O253" s="15"/>
      <c r="P253" s="14">
        <v>28.170426000000003</v>
      </c>
      <c r="Q253" s="15"/>
      <c r="R253" s="14">
        <v>12.261884174525063</v>
      </c>
    </row>
    <row r="254" spans="1:25" x14ac:dyDescent="0.25">
      <c r="A254" s="33" t="s">
        <v>111</v>
      </c>
      <c r="B254" s="15"/>
      <c r="C254" s="16">
        <v>0</v>
      </c>
      <c r="D254" s="16">
        <v>2953</v>
      </c>
      <c r="E254" s="16">
        <v>107</v>
      </c>
      <c r="F254" s="16">
        <v>101</v>
      </c>
      <c r="G254" s="16">
        <v>2</v>
      </c>
      <c r="H254" s="16">
        <v>2747</v>
      </c>
      <c r="I254" s="16"/>
      <c r="J254" s="16">
        <v>4171</v>
      </c>
      <c r="K254" s="16"/>
      <c r="L254" s="23" t="s">
        <v>124</v>
      </c>
      <c r="M254" s="15"/>
      <c r="N254" s="14">
        <v>214.51333499999998</v>
      </c>
      <c r="O254" s="15"/>
      <c r="P254" s="14">
        <v>28.170426000000003</v>
      </c>
      <c r="Q254" s="15"/>
      <c r="R254" s="14">
        <v>12.261884174525063</v>
      </c>
    </row>
    <row r="255" spans="1:25" x14ac:dyDescent="0.25">
      <c r="A255" s="33" t="s">
        <v>112</v>
      </c>
      <c r="B255" s="15"/>
      <c r="C255" s="16">
        <v>0</v>
      </c>
      <c r="D255" s="16">
        <v>3159</v>
      </c>
      <c r="E255" s="16">
        <v>70</v>
      </c>
      <c r="F255" s="16">
        <v>180</v>
      </c>
      <c r="G255" s="16">
        <v>13</v>
      </c>
      <c r="H255" s="16">
        <v>2922</v>
      </c>
      <c r="I255" s="16"/>
      <c r="J255" s="16">
        <v>4158</v>
      </c>
      <c r="K255" s="16"/>
      <c r="L255" s="23" t="s">
        <v>125</v>
      </c>
      <c r="M255" s="15"/>
      <c r="N255" s="14">
        <v>214.51333499999998</v>
      </c>
      <c r="O255" s="15"/>
      <c r="P255" s="14">
        <v>28.170426000000003</v>
      </c>
      <c r="Q255" s="15"/>
      <c r="R255" s="14">
        <v>12.261884174525063</v>
      </c>
    </row>
    <row r="256" spans="1:25" ht="13.8" thickBot="1" x14ac:dyDescent="0.3">
      <c r="A256" s="41" t="s">
        <v>113</v>
      </c>
      <c r="C256" s="42">
        <v>0</v>
      </c>
      <c r="D256" s="42">
        <v>3126</v>
      </c>
      <c r="E256" s="42">
        <v>110</v>
      </c>
      <c r="F256" s="42">
        <v>228</v>
      </c>
      <c r="G256" s="42">
        <v>126</v>
      </c>
      <c r="H256" s="42">
        <v>2927</v>
      </c>
      <c r="I256" s="16"/>
      <c r="J256" s="42">
        <v>4032</v>
      </c>
      <c r="K256" s="16"/>
      <c r="L256" s="43" t="s">
        <v>113</v>
      </c>
      <c r="M256" s="15"/>
      <c r="N256" s="14">
        <v>214.51333499999998</v>
      </c>
      <c r="O256" s="15"/>
      <c r="P256" s="14">
        <v>28.170426000000003</v>
      </c>
      <c r="Q256" s="15"/>
      <c r="R256" s="14">
        <v>12.261884174525063</v>
      </c>
      <c r="U256" s="10"/>
    </row>
    <row r="257" spans="1:21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J257" s="16"/>
      <c r="K257" s="16"/>
      <c r="L257" s="37">
        <v>2008</v>
      </c>
      <c r="M257" s="15"/>
      <c r="N257" s="14"/>
      <c r="O257" s="15"/>
      <c r="P257" s="14"/>
      <c r="Q257" s="15"/>
      <c r="R257" s="14"/>
    </row>
    <row r="258" spans="1:21" x14ac:dyDescent="0.25">
      <c r="A258" s="33" t="s">
        <v>102</v>
      </c>
      <c r="B258" s="15"/>
      <c r="C258" s="16">
        <v>0</v>
      </c>
      <c r="D258" s="16">
        <v>1362</v>
      </c>
      <c r="E258" s="16">
        <v>0</v>
      </c>
      <c r="F258" s="16">
        <v>239</v>
      </c>
      <c r="G258" s="16">
        <v>3510</v>
      </c>
      <c r="H258" s="16">
        <v>1123</v>
      </c>
      <c r="I258" s="16"/>
      <c r="J258" s="16">
        <v>522</v>
      </c>
      <c r="K258" s="16"/>
      <c r="L258" s="23" t="s">
        <v>115</v>
      </c>
      <c r="M258" s="15"/>
      <c r="N258" s="14">
        <v>192.26443500000002</v>
      </c>
      <c r="O258" s="15"/>
      <c r="P258" s="14">
        <v>29.289942</v>
      </c>
      <c r="Q258" s="15"/>
      <c r="R258" s="14">
        <v>5.1764575194444413</v>
      </c>
    </row>
    <row r="259" spans="1:21" x14ac:dyDescent="0.25">
      <c r="A259" s="33" t="s">
        <v>103</v>
      </c>
      <c r="B259" s="15"/>
      <c r="C259" s="16">
        <v>0</v>
      </c>
      <c r="D259" s="16">
        <v>1270</v>
      </c>
      <c r="E259" s="16">
        <v>0</v>
      </c>
      <c r="F259" s="16">
        <v>116</v>
      </c>
      <c r="G259" s="16">
        <v>522</v>
      </c>
      <c r="H259" s="16">
        <v>1093</v>
      </c>
      <c r="I259" s="16"/>
      <c r="J259" s="16">
        <v>0</v>
      </c>
      <c r="K259" s="16"/>
      <c r="L259" s="23" t="s">
        <v>116</v>
      </c>
      <c r="M259" s="15"/>
      <c r="N259" s="14">
        <v>192.26443500000002</v>
      </c>
      <c r="O259" s="15"/>
      <c r="P259" s="14">
        <v>29.289942</v>
      </c>
      <c r="Q259" s="15"/>
      <c r="R259" s="14">
        <v>5.1764575194444413</v>
      </c>
    </row>
    <row r="260" spans="1:21" x14ac:dyDescent="0.25">
      <c r="A260" s="33" t="s">
        <v>104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/>
      <c r="J260" s="16">
        <v>0</v>
      </c>
      <c r="K260" s="16"/>
      <c r="L260" s="23" t="s">
        <v>117</v>
      </c>
      <c r="M260" s="15"/>
      <c r="N260" s="14">
        <v>192.26443500000002</v>
      </c>
      <c r="O260" s="15"/>
      <c r="P260" s="14">
        <v>29.289942</v>
      </c>
      <c r="Q260" s="15"/>
      <c r="R260" s="14">
        <v>5.1764575194444413</v>
      </c>
    </row>
    <row r="261" spans="1:21" x14ac:dyDescent="0.25">
      <c r="A261" s="33" t="s">
        <v>105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/>
      <c r="J261" s="16">
        <v>0</v>
      </c>
      <c r="K261" s="16"/>
      <c r="L261" s="23" t="s">
        <v>118</v>
      </c>
      <c r="M261" s="15"/>
      <c r="N261" s="14">
        <v>192.26443500000002</v>
      </c>
      <c r="O261" s="15"/>
      <c r="P261" s="14">
        <v>29.289942</v>
      </c>
      <c r="Q261" s="15"/>
      <c r="R261" s="14">
        <v>5.1764575194444413</v>
      </c>
    </row>
    <row r="262" spans="1:21" x14ac:dyDescent="0.25">
      <c r="A262" s="33" t="s">
        <v>106</v>
      </c>
      <c r="B262" s="15"/>
      <c r="C262" s="16">
        <v>0</v>
      </c>
      <c r="D262" s="16">
        <v>0</v>
      </c>
      <c r="E262" s="16">
        <v>0</v>
      </c>
      <c r="F262" s="16">
        <v>0</v>
      </c>
      <c r="G262" s="16">
        <v>0</v>
      </c>
      <c r="H262" s="16">
        <v>0</v>
      </c>
      <c r="I262" s="16"/>
      <c r="J262" s="16">
        <v>0</v>
      </c>
      <c r="K262" s="35"/>
      <c r="L262" s="23" t="s">
        <v>119</v>
      </c>
      <c r="M262" s="15"/>
      <c r="N262" s="14">
        <v>192.26443500000002</v>
      </c>
      <c r="O262" s="15"/>
      <c r="P262" s="14">
        <v>29.289942</v>
      </c>
      <c r="Q262" s="15"/>
      <c r="R262" s="14">
        <v>5.1764575194444413</v>
      </c>
    </row>
    <row r="263" spans="1:21" x14ac:dyDescent="0.25">
      <c r="A263" s="33" t="s">
        <v>107</v>
      </c>
      <c r="B263" s="15"/>
      <c r="C263" s="16">
        <v>0</v>
      </c>
      <c r="D263" s="16">
        <v>0</v>
      </c>
      <c r="E263" s="16">
        <v>0</v>
      </c>
      <c r="F263" s="16">
        <v>0</v>
      </c>
      <c r="G263" s="16">
        <v>0</v>
      </c>
      <c r="H263" s="16">
        <v>0</v>
      </c>
      <c r="I263" s="16"/>
      <c r="J263" s="16">
        <v>0</v>
      </c>
      <c r="K263" s="35"/>
      <c r="L263" s="23" t="s">
        <v>120</v>
      </c>
      <c r="M263" s="15"/>
      <c r="N263" s="14">
        <v>192.26443500000002</v>
      </c>
      <c r="O263" s="15"/>
      <c r="P263" s="14">
        <v>29.289942</v>
      </c>
      <c r="Q263" s="15"/>
      <c r="R263" s="14">
        <v>5.1764575194444413</v>
      </c>
    </row>
    <row r="264" spans="1:21" x14ac:dyDescent="0.25">
      <c r="A264" s="33" t="s">
        <v>108</v>
      </c>
      <c r="B264" s="15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/>
      <c r="J264" s="16">
        <v>0</v>
      </c>
      <c r="K264" s="16"/>
      <c r="L264" s="23" t="s">
        <v>121</v>
      </c>
      <c r="M264" s="15"/>
      <c r="N264" s="14">
        <v>192.26443500000002</v>
      </c>
      <c r="O264" s="15"/>
      <c r="P264" s="14">
        <v>29.289942</v>
      </c>
      <c r="Q264" s="15"/>
      <c r="R264" s="14">
        <v>5.1764575194444413</v>
      </c>
    </row>
    <row r="265" spans="1:21" x14ac:dyDescent="0.25">
      <c r="A265" s="33" t="s">
        <v>109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/>
      <c r="J265" s="16">
        <v>0</v>
      </c>
      <c r="K265" s="16"/>
      <c r="L265" s="23" t="s">
        <v>122</v>
      </c>
      <c r="M265" s="15"/>
      <c r="N265" s="14">
        <v>192.26443500000002</v>
      </c>
      <c r="O265" s="15"/>
      <c r="P265" s="14">
        <v>29.289942</v>
      </c>
      <c r="Q265" s="15"/>
      <c r="R265" s="14">
        <v>5.1764575194444413</v>
      </c>
    </row>
    <row r="266" spans="1:21" x14ac:dyDescent="0.25">
      <c r="A266" s="33" t="s">
        <v>110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/>
      <c r="J266" s="16">
        <v>0</v>
      </c>
      <c r="K266" s="16"/>
      <c r="L266" s="23" t="s">
        <v>123</v>
      </c>
      <c r="M266" s="15"/>
      <c r="N266" s="14">
        <v>192.26443500000002</v>
      </c>
      <c r="O266" s="15"/>
      <c r="P266" s="14">
        <v>29.289942</v>
      </c>
      <c r="Q266" s="15"/>
      <c r="R266" s="14">
        <v>5.1764575194444413</v>
      </c>
    </row>
    <row r="267" spans="1:21" x14ac:dyDescent="0.25">
      <c r="A267" s="33" t="s">
        <v>111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/>
      <c r="J267" s="16">
        <v>0</v>
      </c>
      <c r="K267" s="16"/>
      <c r="L267" s="23" t="s">
        <v>124</v>
      </c>
      <c r="M267" s="15"/>
      <c r="N267" s="14">
        <v>192.26443500000002</v>
      </c>
      <c r="O267" s="15"/>
      <c r="P267" s="14">
        <v>29.289942</v>
      </c>
      <c r="Q267" s="15"/>
      <c r="R267" s="14">
        <v>5.1764575194444413</v>
      </c>
    </row>
    <row r="268" spans="1:21" x14ac:dyDescent="0.25">
      <c r="A268" s="33" t="s">
        <v>112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/>
      <c r="J268" s="16">
        <v>0</v>
      </c>
      <c r="K268" s="16"/>
      <c r="L268" s="23" t="s">
        <v>125</v>
      </c>
      <c r="M268" s="15"/>
      <c r="N268" s="14">
        <v>192.26443500000002</v>
      </c>
      <c r="O268" s="15"/>
      <c r="P268" s="14">
        <v>29.289942</v>
      </c>
      <c r="Q268" s="15"/>
      <c r="R268" s="14">
        <v>5.1764575194444413</v>
      </c>
      <c r="U268" s="10"/>
    </row>
    <row r="269" spans="1:21" ht="13.8" thickBot="1" x14ac:dyDescent="0.3">
      <c r="A269" s="41" t="s">
        <v>113</v>
      </c>
      <c r="C269" s="42">
        <v>0</v>
      </c>
      <c r="D269" s="42">
        <v>0</v>
      </c>
      <c r="E269" s="42">
        <v>0</v>
      </c>
      <c r="F269" s="42">
        <v>0</v>
      </c>
      <c r="G269" s="42">
        <v>0</v>
      </c>
      <c r="H269" s="42">
        <v>0</v>
      </c>
      <c r="I269" s="16"/>
      <c r="J269" s="42">
        <v>0</v>
      </c>
      <c r="K269" s="16"/>
      <c r="L269" s="43" t="s">
        <v>113</v>
      </c>
      <c r="M269" s="15"/>
      <c r="N269" s="14">
        <v>192.26443500000002</v>
      </c>
      <c r="O269" s="15"/>
      <c r="P269" s="14">
        <v>29.289942</v>
      </c>
      <c r="Q269" s="15"/>
      <c r="R269" s="14">
        <v>5.1764575194444413</v>
      </c>
      <c r="U269" s="10"/>
    </row>
    <row r="270" spans="1:21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J270" s="16"/>
      <c r="K270" s="16"/>
      <c r="L270" s="37">
        <v>2009</v>
      </c>
      <c r="M270" s="15"/>
      <c r="N270" s="14"/>
      <c r="O270" s="15"/>
      <c r="P270" s="14"/>
      <c r="Q270" s="15"/>
      <c r="R270" s="14"/>
      <c r="U270" s="10"/>
    </row>
    <row r="271" spans="1:21" x14ac:dyDescent="0.25">
      <c r="A271" s="33" t="s">
        <v>102</v>
      </c>
      <c r="B271" s="16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/>
      <c r="J271" s="16">
        <v>0</v>
      </c>
      <c r="K271" s="16"/>
      <c r="L271" s="23" t="s">
        <v>115</v>
      </c>
      <c r="M271" s="15"/>
      <c r="N271" s="14">
        <v>176.33138730856828</v>
      </c>
      <c r="O271" s="40"/>
      <c r="P271" s="14">
        <v>33.905038249999997</v>
      </c>
      <c r="Q271" s="40"/>
      <c r="R271" s="14">
        <v>3.061245969444442</v>
      </c>
    </row>
    <row r="272" spans="1:21" x14ac:dyDescent="0.25">
      <c r="A272" s="33" t="s">
        <v>103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/>
      <c r="J272" s="16">
        <v>0</v>
      </c>
      <c r="K272" s="16"/>
      <c r="L272" s="23" t="s">
        <v>116</v>
      </c>
      <c r="M272" s="15"/>
      <c r="N272" s="14">
        <v>176.33138730856828</v>
      </c>
      <c r="O272" s="40"/>
      <c r="P272" s="14">
        <v>33.905038249999997</v>
      </c>
      <c r="Q272" s="40"/>
      <c r="R272" s="14">
        <v>3.061245969444442</v>
      </c>
    </row>
    <row r="273" spans="1:21" x14ac:dyDescent="0.25">
      <c r="A273" s="33" t="s">
        <v>104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/>
      <c r="J273" s="16">
        <v>0</v>
      </c>
      <c r="K273" s="16"/>
      <c r="L273" s="23" t="s">
        <v>117</v>
      </c>
      <c r="M273" s="15"/>
      <c r="N273" s="14">
        <v>176.33138730856828</v>
      </c>
      <c r="O273" s="40"/>
      <c r="P273" s="14">
        <v>33.905038249999997</v>
      </c>
      <c r="Q273" s="40"/>
      <c r="R273" s="14">
        <v>3.061245969444442</v>
      </c>
    </row>
    <row r="274" spans="1:21" x14ac:dyDescent="0.25">
      <c r="A274" s="33" t="s">
        <v>105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/>
      <c r="J274" s="16">
        <v>0</v>
      </c>
      <c r="K274" s="16"/>
      <c r="L274" s="23" t="s">
        <v>118</v>
      </c>
      <c r="M274" s="15"/>
      <c r="N274" s="14">
        <v>176.33138730856828</v>
      </c>
      <c r="O274" s="15"/>
      <c r="P274" s="14">
        <v>33.905038249999997</v>
      </c>
      <c r="Q274" s="15"/>
      <c r="R274" s="14">
        <v>3.061245969444442</v>
      </c>
    </row>
    <row r="275" spans="1:21" x14ac:dyDescent="0.25">
      <c r="A275" s="33" t="s">
        <v>106</v>
      </c>
      <c r="B275" s="15"/>
      <c r="C275" s="16">
        <v>0</v>
      </c>
      <c r="D275" s="16">
        <v>0</v>
      </c>
      <c r="E275" s="16">
        <v>0</v>
      </c>
      <c r="F275" s="16">
        <v>0</v>
      </c>
      <c r="G275" s="16">
        <v>0</v>
      </c>
      <c r="H275" s="16">
        <v>0</v>
      </c>
      <c r="I275" s="16"/>
      <c r="J275" s="16">
        <v>0</v>
      </c>
      <c r="K275" s="16"/>
      <c r="L275" s="23" t="s">
        <v>119</v>
      </c>
      <c r="M275" s="15"/>
      <c r="N275" s="14">
        <v>176.33138730856828</v>
      </c>
      <c r="O275" s="15"/>
      <c r="P275" s="14">
        <v>33.905038249999997</v>
      </c>
      <c r="Q275" s="15"/>
      <c r="R275" s="14">
        <v>3.061245969444442</v>
      </c>
    </row>
    <row r="276" spans="1:21" x14ac:dyDescent="0.25">
      <c r="A276" s="33" t="s">
        <v>107</v>
      </c>
      <c r="B276" s="15"/>
      <c r="C276" s="16">
        <v>0</v>
      </c>
      <c r="D276" s="16">
        <v>0</v>
      </c>
      <c r="E276" s="16">
        <v>0</v>
      </c>
      <c r="F276" s="16">
        <v>0</v>
      </c>
      <c r="G276" s="16">
        <v>0</v>
      </c>
      <c r="H276" s="16">
        <v>0</v>
      </c>
      <c r="I276" s="16"/>
      <c r="J276" s="16">
        <v>0</v>
      </c>
      <c r="K276" s="16"/>
      <c r="L276" s="23" t="s">
        <v>120</v>
      </c>
      <c r="M276" s="15"/>
      <c r="N276" s="14">
        <v>176.33138730856828</v>
      </c>
      <c r="O276" s="15"/>
      <c r="P276" s="14">
        <v>33.905038249999997</v>
      </c>
      <c r="Q276" s="15"/>
      <c r="R276" s="14">
        <v>3.061245969444442</v>
      </c>
    </row>
    <row r="277" spans="1:21" x14ac:dyDescent="0.25">
      <c r="A277" s="33" t="s">
        <v>108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/>
      <c r="J277" s="16">
        <v>0</v>
      </c>
      <c r="K277" s="16"/>
      <c r="L277" s="23" t="s">
        <v>121</v>
      </c>
      <c r="M277" s="15"/>
      <c r="N277" s="14">
        <v>176.33138730856828</v>
      </c>
      <c r="O277" s="15"/>
      <c r="P277" s="14">
        <v>33.905038249999997</v>
      </c>
      <c r="Q277" s="15"/>
      <c r="R277" s="14">
        <v>3.061245969444442</v>
      </c>
    </row>
    <row r="278" spans="1:21" x14ac:dyDescent="0.25">
      <c r="A278" s="33" t="s">
        <v>109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/>
      <c r="J278" s="16">
        <v>0</v>
      </c>
      <c r="K278" s="16"/>
      <c r="L278" s="23" t="s">
        <v>122</v>
      </c>
      <c r="M278" s="15"/>
      <c r="N278" s="14">
        <v>176.33138730856828</v>
      </c>
      <c r="O278" s="15"/>
      <c r="P278" s="14">
        <v>33.905038249999997</v>
      </c>
      <c r="Q278" s="15"/>
      <c r="R278" s="14">
        <v>3.061245969444442</v>
      </c>
    </row>
    <row r="279" spans="1:21" x14ac:dyDescent="0.25">
      <c r="A279" s="33" t="s">
        <v>110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/>
      <c r="J279" s="16">
        <v>0</v>
      </c>
      <c r="K279" s="16"/>
      <c r="L279" s="23" t="s">
        <v>123</v>
      </c>
      <c r="M279" s="15"/>
      <c r="N279" s="14">
        <v>176.33138730856828</v>
      </c>
      <c r="O279" s="15"/>
      <c r="P279" s="14">
        <v>33.905038249999997</v>
      </c>
      <c r="Q279" s="15"/>
      <c r="R279" s="14">
        <v>3.061245969444442</v>
      </c>
    </row>
    <row r="280" spans="1:21" x14ac:dyDescent="0.25">
      <c r="A280" s="33" t="s">
        <v>111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/>
      <c r="J280" s="16">
        <v>0</v>
      </c>
      <c r="K280" s="16"/>
      <c r="L280" s="23" t="s">
        <v>124</v>
      </c>
      <c r="M280" s="15"/>
      <c r="N280" s="14">
        <v>176.33138730856828</v>
      </c>
      <c r="O280" s="15"/>
      <c r="P280" s="14">
        <v>33.905038249999997</v>
      </c>
      <c r="Q280" s="15"/>
      <c r="R280" s="14">
        <v>3.061245969444442</v>
      </c>
      <c r="U280" s="10"/>
    </row>
    <row r="281" spans="1:21" x14ac:dyDescent="0.25">
      <c r="A281" s="33" t="s">
        <v>112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/>
      <c r="J281" s="16">
        <v>0</v>
      </c>
      <c r="K281" s="16"/>
      <c r="L281" s="23" t="s">
        <v>125</v>
      </c>
      <c r="M281" s="15"/>
      <c r="N281" s="14">
        <v>176.33138730856828</v>
      </c>
      <c r="O281" s="15"/>
      <c r="P281" s="14">
        <v>33.905038249999997</v>
      </c>
      <c r="Q281" s="15"/>
      <c r="R281" s="14">
        <v>3.061245969444442</v>
      </c>
      <c r="U281" s="10"/>
    </row>
    <row r="282" spans="1:21" ht="13.8" thickBot="1" x14ac:dyDescent="0.3">
      <c r="A282" s="41" t="s">
        <v>113</v>
      </c>
      <c r="C282" s="42">
        <v>0</v>
      </c>
      <c r="D282" s="42">
        <v>0</v>
      </c>
      <c r="E282" s="42">
        <v>0</v>
      </c>
      <c r="F282" s="42">
        <v>0</v>
      </c>
      <c r="G282" s="42">
        <v>0</v>
      </c>
      <c r="H282" s="42">
        <v>0</v>
      </c>
      <c r="I282" s="16"/>
      <c r="J282" s="42">
        <v>0</v>
      </c>
      <c r="K282" s="16"/>
      <c r="L282" s="43" t="s">
        <v>113</v>
      </c>
      <c r="M282" s="15"/>
      <c r="N282" s="14">
        <v>176.33138730856828</v>
      </c>
      <c r="O282" s="15"/>
      <c r="P282" s="14">
        <v>33.905038249999997</v>
      </c>
      <c r="Q282" s="15"/>
      <c r="R282" s="14">
        <v>3.061245969444442</v>
      </c>
      <c r="U282" s="10"/>
    </row>
    <row r="283" spans="1:21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J283" s="16"/>
      <c r="K283" s="16"/>
      <c r="L283" s="37">
        <v>2010</v>
      </c>
      <c r="M283" s="15"/>
      <c r="N283" s="14"/>
      <c r="O283" s="15"/>
      <c r="P283" s="14"/>
      <c r="Q283" s="15"/>
      <c r="R283" s="14"/>
      <c r="U283" s="10"/>
    </row>
    <row r="284" spans="1:21" x14ac:dyDescent="0.25">
      <c r="A284" s="33" t="s">
        <v>102</v>
      </c>
      <c r="B284" s="15"/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/>
      <c r="J284" s="16">
        <v>0</v>
      </c>
      <c r="K284" s="15"/>
      <c r="L284" s="23" t="s">
        <v>115</v>
      </c>
      <c r="M284" s="15"/>
      <c r="N284" s="14">
        <v>179.19233333333332</v>
      </c>
      <c r="O284" s="40"/>
      <c r="P284" s="46">
        <v>31.862107875000003</v>
      </c>
      <c r="Q284" s="40"/>
      <c r="R284" s="14">
        <v>3.2245161611111084</v>
      </c>
    </row>
    <row r="285" spans="1:21" x14ac:dyDescent="0.25">
      <c r="A285" s="33" t="s">
        <v>103</v>
      </c>
      <c r="B285" s="15"/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/>
      <c r="J285" s="16">
        <v>0</v>
      </c>
      <c r="K285" s="15"/>
      <c r="L285" s="23" t="s">
        <v>116</v>
      </c>
      <c r="M285" s="15"/>
      <c r="N285" s="14">
        <v>179.19233333333332</v>
      </c>
      <c r="O285" s="40"/>
      <c r="P285" s="46">
        <v>31.862107875000003</v>
      </c>
      <c r="Q285" s="40"/>
      <c r="R285" s="14">
        <v>3.2245161611111084</v>
      </c>
    </row>
    <row r="286" spans="1:21" x14ac:dyDescent="0.25">
      <c r="A286" s="33" t="s">
        <v>104</v>
      </c>
      <c r="B286" s="15"/>
      <c r="C286" s="16">
        <v>0</v>
      </c>
      <c r="D286" s="16">
        <v>0</v>
      </c>
      <c r="E286" s="16">
        <v>0</v>
      </c>
      <c r="F286" s="16">
        <v>0</v>
      </c>
      <c r="G286" s="16">
        <v>0</v>
      </c>
      <c r="H286" s="16">
        <v>0</v>
      </c>
      <c r="I286" s="16"/>
      <c r="J286" s="16">
        <v>0</v>
      </c>
      <c r="K286" s="15"/>
      <c r="L286" s="23" t="s">
        <v>117</v>
      </c>
      <c r="M286" s="15"/>
      <c r="N286" s="14">
        <v>179.19233333333332</v>
      </c>
      <c r="O286" s="40"/>
      <c r="P286" s="46">
        <v>31.862107875000003</v>
      </c>
      <c r="Q286" s="40"/>
      <c r="R286" s="14">
        <v>3.2245161611111084</v>
      </c>
    </row>
    <row r="287" spans="1:21" x14ac:dyDescent="0.25">
      <c r="A287" s="33" t="s">
        <v>105</v>
      </c>
      <c r="B287" s="15"/>
      <c r="C287" s="16">
        <v>0</v>
      </c>
      <c r="D287" s="16">
        <v>0</v>
      </c>
      <c r="E287" s="16">
        <v>0</v>
      </c>
      <c r="F287" s="16">
        <v>0</v>
      </c>
      <c r="G287" s="16">
        <v>0</v>
      </c>
      <c r="H287" s="16">
        <v>0</v>
      </c>
      <c r="I287" s="16"/>
      <c r="J287" s="16">
        <v>0</v>
      </c>
      <c r="K287"/>
      <c r="L287" s="23" t="s">
        <v>118</v>
      </c>
      <c r="N287" s="14">
        <v>179.19233333333332</v>
      </c>
      <c r="O287" s="17"/>
      <c r="P287" s="46">
        <v>31.862107875000003</v>
      </c>
      <c r="R287" s="14">
        <v>3.2245161611111084</v>
      </c>
    </row>
    <row r="288" spans="1:21" x14ac:dyDescent="0.25">
      <c r="A288" s="33" t="s">
        <v>106</v>
      </c>
      <c r="B288" s="15"/>
      <c r="C288" s="16">
        <v>0</v>
      </c>
      <c r="D288" s="16">
        <v>0</v>
      </c>
      <c r="E288" s="16">
        <v>0</v>
      </c>
      <c r="F288" s="16">
        <v>0</v>
      </c>
      <c r="G288" s="16">
        <v>0</v>
      </c>
      <c r="H288" s="16">
        <v>0</v>
      </c>
      <c r="I288" s="16"/>
      <c r="J288" s="16">
        <v>0</v>
      </c>
      <c r="K288"/>
      <c r="L288" s="23" t="s">
        <v>119</v>
      </c>
      <c r="N288" s="14">
        <v>179.19233333333332</v>
      </c>
      <c r="O288" s="17"/>
      <c r="P288" s="46">
        <v>31.862107875000003</v>
      </c>
      <c r="R288" s="14">
        <v>3.2245161611111084</v>
      </c>
    </row>
    <row r="289" spans="1:21" x14ac:dyDescent="0.25">
      <c r="A289" s="33" t="s">
        <v>107</v>
      </c>
      <c r="B289" s="15"/>
      <c r="C289" s="16">
        <v>0</v>
      </c>
      <c r="D289" s="16">
        <v>0</v>
      </c>
      <c r="E289" s="16">
        <v>0</v>
      </c>
      <c r="F289" s="16">
        <v>0</v>
      </c>
      <c r="G289" s="16">
        <v>0</v>
      </c>
      <c r="H289" s="16">
        <v>0</v>
      </c>
      <c r="I289" s="16"/>
      <c r="J289" s="16">
        <v>0</v>
      </c>
      <c r="K289"/>
      <c r="L289" s="23" t="s">
        <v>120</v>
      </c>
      <c r="N289" s="14">
        <v>179.19233333333332</v>
      </c>
      <c r="O289" s="17"/>
      <c r="P289" s="46">
        <v>31.862107875000003</v>
      </c>
      <c r="R289" s="14">
        <v>3.2245161611111084</v>
      </c>
    </row>
    <row r="290" spans="1:21" x14ac:dyDescent="0.25">
      <c r="A290" s="33" t="s">
        <v>129</v>
      </c>
      <c r="B290" s="15"/>
      <c r="C290" s="16">
        <v>0</v>
      </c>
      <c r="D290" s="16">
        <v>0</v>
      </c>
      <c r="E290" s="16">
        <v>0</v>
      </c>
      <c r="F290" s="16">
        <v>0</v>
      </c>
      <c r="G290" s="16">
        <v>0</v>
      </c>
      <c r="H290" s="16">
        <v>0</v>
      </c>
      <c r="I290" s="16"/>
      <c r="J290" s="16">
        <v>0</v>
      </c>
      <c r="K290"/>
      <c r="L290" s="23" t="s">
        <v>121</v>
      </c>
      <c r="N290" s="14">
        <v>179.19233333333332</v>
      </c>
      <c r="O290" s="17"/>
      <c r="P290" s="46">
        <v>31.862107875000003</v>
      </c>
      <c r="R290" s="14">
        <v>3.2245161611111084</v>
      </c>
    </row>
    <row r="291" spans="1:21" x14ac:dyDescent="0.25">
      <c r="A291" s="33" t="s">
        <v>122</v>
      </c>
      <c r="C291" s="16">
        <v>0</v>
      </c>
      <c r="D291" s="16">
        <v>0</v>
      </c>
      <c r="E291" s="16">
        <v>0</v>
      </c>
      <c r="F291" s="16">
        <v>0</v>
      </c>
      <c r="G291" s="16">
        <v>0</v>
      </c>
      <c r="H291" s="16">
        <v>0</v>
      </c>
      <c r="I291" s="16"/>
      <c r="J291" s="16">
        <v>0</v>
      </c>
      <c r="K291"/>
      <c r="L291" s="23" t="s">
        <v>122</v>
      </c>
      <c r="N291" s="14">
        <v>179.19233333333332</v>
      </c>
      <c r="O291" s="17"/>
      <c r="P291" s="46">
        <v>31.862107875000003</v>
      </c>
      <c r="R291" s="14">
        <v>3.2245161611111084</v>
      </c>
    </row>
    <row r="292" spans="1:21" x14ac:dyDescent="0.25">
      <c r="A292" s="33" t="s">
        <v>123</v>
      </c>
      <c r="C292" s="16">
        <v>0</v>
      </c>
      <c r="D292" s="16">
        <v>0</v>
      </c>
      <c r="E292" s="16">
        <v>0</v>
      </c>
      <c r="F292" s="16">
        <v>0</v>
      </c>
      <c r="G292" s="16">
        <v>0</v>
      </c>
      <c r="H292" s="16">
        <v>0</v>
      </c>
      <c r="I292" s="16"/>
      <c r="J292" s="16">
        <v>0</v>
      </c>
      <c r="K292"/>
      <c r="L292" s="23" t="s">
        <v>123</v>
      </c>
      <c r="N292" s="14">
        <v>179.19233333333332</v>
      </c>
      <c r="O292" s="17"/>
      <c r="P292" s="46">
        <v>31.862107875000003</v>
      </c>
      <c r="R292" s="14">
        <v>3.2245161611111084</v>
      </c>
      <c r="U292" s="10"/>
    </row>
    <row r="293" spans="1:21" x14ac:dyDescent="0.25">
      <c r="A293" s="33" t="s">
        <v>131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/>
      <c r="J293" s="16">
        <v>0</v>
      </c>
      <c r="K293"/>
      <c r="L293" s="23" t="s">
        <v>124</v>
      </c>
      <c r="N293" s="14">
        <v>179.19233333333332</v>
      </c>
      <c r="O293" s="17"/>
      <c r="P293" s="46">
        <v>31.862107875000003</v>
      </c>
      <c r="R293" s="14">
        <v>3.2245161611111084</v>
      </c>
      <c r="U293" s="10"/>
    </row>
    <row r="294" spans="1:21" x14ac:dyDescent="0.25">
      <c r="A294" s="33" t="s">
        <v>125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/>
      <c r="J294" s="16">
        <v>0</v>
      </c>
      <c r="K294"/>
      <c r="L294" s="23" t="s">
        <v>125</v>
      </c>
      <c r="N294" s="14">
        <v>179.19233333333332</v>
      </c>
      <c r="O294" s="17"/>
      <c r="P294" s="46">
        <v>31.862107875000003</v>
      </c>
      <c r="R294" s="14">
        <v>3.2245161611111084</v>
      </c>
      <c r="U294" s="10"/>
    </row>
    <row r="295" spans="1:21" ht="13.8" thickBot="1" x14ac:dyDescent="0.3">
      <c r="A295" s="41" t="s">
        <v>113</v>
      </c>
      <c r="C295" s="42">
        <v>0</v>
      </c>
      <c r="D295" s="42">
        <v>0</v>
      </c>
      <c r="E295" s="42">
        <v>0</v>
      </c>
      <c r="F295" s="42">
        <v>0</v>
      </c>
      <c r="G295" s="42">
        <v>0</v>
      </c>
      <c r="H295" s="42">
        <v>0</v>
      </c>
      <c r="I295" s="16"/>
      <c r="J295" s="42">
        <v>0</v>
      </c>
      <c r="K295"/>
      <c r="L295" s="43" t="s">
        <v>113</v>
      </c>
      <c r="N295" s="14">
        <v>179.19233333333332</v>
      </c>
      <c r="O295" s="17"/>
      <c r="P295" s="46">
        <v>31.862107875000003</v>
      </c>
      <c r="R295" s="14">
        <v>3.2245161611111084</v>
      </c>
      <c r="U295" s="10"/>
    </row>
    <row r="296" spans="1:21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J296" s="16"/>
      <c r="K296"/>
      <c r="L296" s="37">
        <v>2011</v>
      </c>
      <c r="N296" s="14"/>
      <c r="O296" s="17"/>
      <c r="P296" s="14"/>
      <c r="R296" s="14"/>
      <c r="U296" s="10"/>
    </row>
    <row r="297" spans="1:21" x14ac:dyDescent="0.25">
      <c r="A297" s="33" t="s">
        <v>102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/>
      <c r="J297" s="16">
        <v>0</v>
      </c>
      <c r="K297"/>
      <c r="L297" s="23" t="s">
        <v>115</v>
      </c>
      <c r="N297" s="14">
        <v>179.19233333333332</v>
      </c>
      <c r="O297" s="17"/>
      <c r="P297" s="14">
        <v>31.914017874999999</v>
      </c>
      <c r="R297" s="14">
        <v>3.4336119583333335</v>
      </c>
    </row>
    <row r="298" spans="1:21" x14ac:dyDescent="0.25">
      <c r="A298" s="33" t="s">
        <v>103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/>
      <c r="J298" s="16">
        <v>0</v>
      </c>
      <c r="K298"/>
      <c r="L298" s="23" t="s">
        <v>116</v>
      </c>
      <c r="N298" s="14">
        <v>179.19233333333332</v>
      </c>
      <c r="O298" s="17"/>
      <c r="P298" s="14">
        <v>31.914017874999999</v>
      </c>
      <c r="R298" s="14">
        <v>3.4336119583333335</v>
      </c>
    </row>
    <row r="299" spans="1:21" x14ac:dyDescent="0.25">
      <c r="A299" s="33" t="s">
        <v>104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/>
      <c r="J299" s="16">
        <v>0</v>
      </c>
      <c r="K299"/>
      <c r="L299" s="23" t="s">
        <v>117</v>
      </c>
      <c r="N299" s="14">
        <v>179.19233333333332</v>
      </c>
      <c r="O299" s="17"/>
      <c r="P299" s="14">
        <v>31.914017874999999</v>
      </c>
      <c r="R299" s="14">
        <v>3.4336119583333335</v>
      </c>
    </row>
    <row r="300" spans="1:21" x14ac:dyDescent="0.25">
      <c r="A300" s="33" t="s">
        <v>105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/>
      <c r="J300" s="16">
        <v>0</v>
      </c>
      <c r="K300"/>
      <c r="L300" s="23" t="s">
        <v>118</v>
      </c>
      <c r="N300" s="14">
        <v>179.19233333333332</v>
      </c>
      <c r="O300" s="17"/>
      <c r="P300" s="14">
        <v>31.914017874999999</v>
      </c>
      <c r="R300" s="14">
        <v>3.4336119583333335</v>
      </c>
    </row>
    <row r="301" spans="1:21" x14ac:dyDescent="0.25">
      <c r="A301" s="33" t="s">
        <v>137</v>
      </c>
      <c r="C301" s="3">
        <v>0</v>
      </c>
      <c r="D301" s="3">
        <v>0</v>
      </c>
      <c r="E301" s="3">
        <v>0</v>
      </c>
      <c r="F301" s="3">
        <v>0</v>
      </c>
      <c r="G301" s="3">
        <v>0</v>
      </c>
      <c r="H301" s="16">
        <v>0</v>
      </c>
      <c r="I301" s="16"/>
      <c r="J301" s="16">
        <v>0</v>
      </c>
      <c r="K301"/>
      <c r="L301" s="23" t="s">
        <v>119</v>
      </c>
      <c r="N301" s="14">
        <v>179.19233333333332</v>
      </c>
      <c r="O301" s="17"/>
      <c r="P301" s="14">
        <v>31.914017874999999</v>
      </c>
      <c r="R301" s="14">
        <v>3.4336119583333335</v>
      </c>
    </row>
    <row r="302" spans="1:21" x14ac:dyDescent="0.25">
      <c r="A302" s="33" t="s">
        <v>138</v>
      </c>
      <c r="C302" s="3">
        <v>0</v>
      </c>
      <c r="D302" s="3">
        <v>0</v>
      </c>
      <c r="E302" s="3">
        <v>0</v>
      </c>
      <c r="F302" s="3">
        <v>0</v>
      </c>
      <c r="G302" s="3">
        <v>0</v>
      </c>
      <c r="H302" s="16">
        <v>0</v>
      </c>
      <c r="I302" s="16"/>
      <c r="J302" s="16">
        <v>0</v>
      </c>
      <c r="K302"/>
      <c r="L302" s="23" t="s">
        <v>120</v>
      </c>
      <c r="N302" s="14">
        <v>179.19233333333332</v>
      </c>
      <c r="O302" s="17"/>
      <c r="P302" s="14">
        <v>31.914017874999999</v>
      </c>
      <c r="R302" s="14">
        <v>3.4336119583333335</v>
      </c>
    </row>
    <row r="303" spans="1:21" x14ac:dyDescent="0.25">
      <c r="A303" s="33" t="s">
        <v>129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/>
      <c r="J303" s="16">
        <v>0</v>
      </c>
      <c r="K303"/>
      <c r="L303" s="23" t="s">
        <v>121</v>
      </c>
      <c r="N303" s="14">
        <v>179.19233333333332</v>
      </c>
      <c r="O303" s="17"/>
      <c r="P303" s="14">
        <v>31.914017874999999</v>
      </c>
      <c r="R303" s="14">
        <v>3.4336119583333335</v>
      </c>
    </row>
    <row r="304" spans="1:21" x14ac:dyDescent="0.25">
      <c r="A304" s="33" t="s">
        <v>122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/>
      <c r="J304" s="16">
        <v>0</v>
      </c>
      <c r="K304"/>
      <c r="L304" s="23" t="s">
        <v>122</v>
      </c>
      <c r="N304" s="14">
        <v>179.19233333333332</v>
      </c>
      <c r="O304" s="17"/>
      <c r="P304" s="14">
        <v>31.914017874999999</v>
      </c>
      <c r="R304" s="14">
        <v>3.4336119583333335</v>
      </c>
      <c r="U304" s="10"/>
    </row>
    <row r="305" spans="1:21" x14ac:dyDescent="0.25">
      <c r="A305" s="33" t="s">
        <v>123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/>
      <c r="J305" s="16">
        <v>0</v>
      </c>
      <c r="K305"/>
      <c r="L305" s="23" t="s">
        <v>123</v>
      </c>
      <c r="N305" s="14">
        <v>179.19233333333332</v>
      </c>
      <c r="O305" s="17"/>
      <c r="P305" s="14">
        <v>31.914017874999999</v>
      </c>
      <c r="R305" s="14">
        <v>3.4336119583333335</v>
      </c>
      <c r="U305" s="10"/>
    </row>
    <row r="306" spans="1:21" x14ac:dyDescent="0.25">
      <c r="A306" s="33" t="s">
        <v>131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/>
      <c r="J306" s="16">
        <v>0</v>
      </c>
      <c r="K306"/>
      <c r="L306" s="23" t="s">
        <v>124</v>
      </c>
      <c r="N306" s="14">
        <v>179.19233333333332</v>
      </c>
      <c r="O306" s="17"/>
      <c r="P306" s="14">
        <v>31.914017874999999</v>
      </c>
      <c r="R306" s="14">
        <v>3.4336119583333335</v>
      </c>
      <c r="U306" s="10"/>
    </row>
    <row r="307" spans="1:21" x14ac:dyDescent="0.25">
      <c r="A307" s="33" t="s">
        <v>125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/>
      <c r="J307" s="16">
        <v>0</v>
      </c>
      <c r="K307"/>
      <c r="L307" s="23" t="s">
        <v>125</v>
      </c>
      <c r="N307" s="14">
        <v>179.19233333333332</v>
      </c>
      <c r="O307" s="17"/>
      <c r="P307" s="14">
        <v>31.914017874999999</v>
      </c>
      <c r="R307" s="14">
        <v>3.4336119583333335</v>
      </c>
      <c r="U307" s="10"/>
    </row>
    <row r="308" spans="1:21" ht="13.8" thickBot="1" x14ac:dyDescent="0.3">
      <c r="A308" s="41" t="s">
        <v>113</v>
      </c>
      <c r="C308" s="42">
        <v>0</v>
      </c>
      <c r="D308" s="42">
        <v>0</v>
      </c>
      <c r="E308" s="42">
        <v>0</v>
      </c>
      <c r="F308" s="42">
        <v>0</v>
      </c>
      <c r="G308" s="42">
        <v>0</v>
      </c>
      <c r="H308" s="42">
        <v>0</v>
      </c>
      <c r="I308" s="16"/>
      <c r="J308" s="42">
        <v>0</v>
      </c>
      <c r="K308"/>
      <c r="L308" s="43" t="s">
        <v>113</v>
      </c>
      <c r="N308" s="14">
        <v>179.19233333333332</v>
      </c>
      <c r="O308" s="17"/>
      <c r="P308" s="14">
        <v>31.914017874999999</v>
      </c>
      <c r="R308" s="14">
        <v>3.4336119583333335</v>
      </c>
      <c r="U308" s="10"/>
    </row>
    <row r="309" spans="1:21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J309" s="16"/>
      <c r="K309"/>
      <c r="L309" s="37">
        <v>2012</v>
      </c>
      <c r="N309" s="14"/>
      <c r="O309" s="17"/>
      <c r="P309" s="14"/>
      <c r="R309" s="14"/>
      <c r="U309" s="10"/>
    </row>
    <row r="310" spans="1:21" x14ac:dyDescent="0.25">
      <c r="A310" s="33" t="s">
        <v>153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/>
      <c r="J310" s="16">
        <v>0</v>
      </c>
      <c r="K310"/>
      <c r="L310" s="23" t="s">
        <v>115</v>
      </c>
      <c r="N310" s="14">
        <v>179.19233333333332</v>
      </c>
      <c r="O310" s="17"/>
      <c r="P310" s="14">
        <v>34.280562875000001</v>
      </c>
      <c r="R310" s="14">
        <v>3.3089844916666671</v>
      </c>
    </row>
    <row r="311" spans="1:21" x14ac:dyDescent="0.25">
      <c r="A311" s="33" t="s">
        <v>154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/>
      <c r="J311" s="16">
        <v>0</v>
      </c>
      <c r="K311"/>
      <c r="L311" s="23" t="s">
        <v>116</v>
      </c>
      <c r="N311" s="14">
        <v>179.19233333333332</v>
      </c>
      <c r="O311" s="17"/>
      <c r="P311" s="14">
        <v>34.280562875000001</v>
      </c>
      <c r="R311" s="14">
        <v>3.3089844916666671</v>
      </c>
    </row>
    <row r="312" spans="1:21" x14ac:dyDescent="0.25">
      <c r="A312" s="33" t="s">
        <v>155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/>
      <c r="J312" s="16">
        <v>0</v>
      </c>
      <c r="K312"/>
      <c r="L312" s="23" t="s">
        <v>117</v>
      </c>
      <c r="N312" s="14">
        <v>179.19233333333332</v>
      </c>
      <c r="O312" s="17"/>
      <c r="P312" s="14">
        <v>34.280562875000001</v>
      </c>
      <c r="R312" s="14">
        <v>3.3089844916666671</v>
      </c>
    </row>
    <row r="313" spans="1:21" x14ac:dyDescent="0.25">
      <c r="A313" s="33" t="s">
        <v>118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/>
      <c r="J313" s="16">
        <v>0</v>
      </c>
      <c r="K313"/>
      <c r="L313" s="23" t="s">
        <v>118</v>
      </c>
      <c r="N313" s="14">
        <v>179.19233333333332</v>
      </c>
      <c r="O313" s="17"/>
      <c r="P313" s="14">
        <v>34.280562875000001</v>
      </c>
      <c r="R313" s="14">
        <v>3.3089844916666671</v>
      </c>
    </row>
    <row r="314" spans="1:21" x14ac:dyDescent="0.25">
      <c r="A314" s="33" t="s">
        <v>137</v>
      </c>
      <c r="C314" s="3">
        <v>0</v>
      </c>
      <c r="D314" s="3">
        <v>0</v>
      </c>
      <c r="E314" s="3">
        <v>0</v>
      </c>
      <c r="F314" s="3">
        <v>0</v>
      </c>
      <c r="G314" s="3">
        <v>0</v>
      </c>
      <c r="H314" s="16">
        <v>0</v>
      </c>
      <c r="I314" s="16"/>
      <c r="J314" s="16">
        <v>0</v>
      </c>
      <c r="K314"/>
      <c r="L314" s="23" t="s">
        <v>119</v>
      </c>
      <c r="N314" s="14">
        <v>179.19233333333332</v>
      </c>
      <c r="O314" s="17"/>
      <c r="P314" s="14">
        <v>34.280562875000001</v>
      </c>
      <c r="R314" s="14">
        <v>3.3089844916666671</v>
      </c>
    </row>
    <row r="315" spans="1:21" x14ac:dyDescent="0.25">
      <c r="A315" s="33" t="s">
        <v>138</v>
      </c>
      <c r="C315" s="3">
        <v>0</v>
      </c>
      <c r="D315" s="3">
        <v>0</v>
      </c>
      <c r="E315" s="3">
        <v>0</v>
      </c>
      <c r="F315" s="3">
        <v>0</v>
      </c>
      <c r="G315" s="3">
        <v>0</v>
      </c>
      <c r="H315" s="16">
        <v>0</v>
      </c>
      <c r="I315" s="16"/>
      <c r="J315" s="16">
        <v>0</v>
      </c>
      <c r="K315"/>
      <c r="L315" s="23" t="s">
        <v>120</v>
      </c>
      <c r="N315" s="14">
        <v>179.19233333333332</v>
      </c>
      <c r="O315" s="17"/>
      <c r="P315" s="14">
        <v>34.280562875000001</v>
      </c>
      <c r="R315" s="14">
        <v>3.3089844916666671</v>
      </c>
    </row>
    <row r="316" spans="1:21" x14ac:dyDescent="0.25">
      <c r="A316" s="33" t="s">
        <v>129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/>
      <c r="J316" s="16">
        <v>0</v>
      </c>
      <c r="K316"/>
      <c r="L316" s="23" t="s">
        <v>121</v>
      </c>
      <c r="N316" s="14">
        <v>179.19233333333332</v>
      </c>
      <c r="O316" s="17"/>
      <c r="P316" s="14">
        <v>34.280562875000001</v>
      </c>
      <c r="R316" s="14">
        <v>3.3089844916666671</v>
      </c>
    </row>
    <row r="317" spans="1:21" x14ac:dyDescent="0.25">
      <c r="A317" s="33" t="s">
        <v>122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/>
      <c r="J317" s="16">
        <v>0</v>
      </c>
      <c r="K317"/>
      <c r="L317" s="23" t="s">
        <v>122</v>
      </c>
      <c r="N317" s="14">
        <v>179.19233333333332</v>
      </c>
      <c r="O317" s="17"/>
      <c r="P317" s="14">
        <v>34.280562875000001</v>
      </c>
      <c r="R317" s="14">
        <v>3.3089844916666671</v>
      </c>
    </row>
    <row r="318" spans="1:21" x14ac:dyDescent="0.25">
      <c r="A318" s="33" t="s">
        <v>123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/>
      <c r="J318" s="16">
        <v>0</v>
      </c>
      <c r="K318"/>
      <c r="L318" s="23" t="s">
        <v>123</v>
      </c>
      <c r="N318" s="14">
        <v>179.19233333333332</v>
      </c>
      <c r="O318" s="17"/>
      <c r="P318" s="14">
        <v>34.280562875000001</v>
      </c>
      <c r="R318" s="14">
        <v>3.3089844916666671</v>
      </c>
    </row>
    <row r="319" spans="1:21" x14ac:dyDescent="0.25">
      <c r="A319" s="33" t="s">
        <v>131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/>
      <c r="J319" s="16">
        <v>0</v>
      </c>
      <c r="K319"/>
      <c r="L319" s="23" t="s">
        <v>124</v>
      </c>
      <c r="N319" s="14">
        <v>179.19233333333332</v>
      </c>
      <c r="P319" s="14">
        <v>34.280562875000001</v>
      </c>
      <c r="R319" s="14">
        <v>3.3089844916666671</v>
      </c>
    </row>
    <row r="320" spans="1:21" x14ac:dyDescent="0.25">
      <c r="A320" s="33" t="s">
        <v>125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/>
      <c r="J320" s="16">
        <v>0</v>
      </c>
      <c r="K320"/>
      <c r="L320" s="23" t="s">
        <v>125</v>
      </c>
      <c r="N320" s="14">
        <v>179.19233333333332</v>
      </c>
      <c r="P320" s="14">
        <v>34.280562875000001</v>
      </c>
      <c r="R320" s="14">
        <v>3.3089844916666671</v>
      </c>
    </row>
    <row r="321" spans="1:18" ht="13.8" thickBot="1" x14ac:dyDescent="0.3">
      <c r="A321" s="41" t="s">
        <v>113</v>
      </c>
      <c r="C321" s="42">
        <v>0</v>
      </c>
      <c r="D321" s="42">
        <v>0</v>
      </c>
      <c r="E321" s="42">
        <v>0</v>
      </c>
      <c r="F321" s="42">
        <v>0</v>
      </c>
      <c r="G321" s="42">
        <v>0</v>
      </c>
      <c r="H321" s="42">
        <v>0</v>
      </c>
      <c r="I321" s="16"/>
      <c r="J321" s="42">
        <v>0</v>
      </c>
      <c r="K321"/>
      <c r="L321" s="43" t="s">
        <v>113</v>
      </c>
      <c r="N321" s="14">
        <v>179.19233333333332</v>
      </c>
      <c r="P321" s="14">
        <v>34.280562875000001</v>
      </c>
      <c r="R321" s="14">
        <v>3.3089844916666671</v>
      </c>
    </row>
    <row r="322" spans="1:18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J322" s="16"/>
      <c r="K322"/>
      <c r="L322" s="37">
        <v>2013</v>
      </c>
      <c r="N322" s="14"/>
      <c r="O322" s="17"/>
      <c r="P322" s="14"/>
      <c r="R322" s="14"/>
    </row>
    <row r="323" spans="1:18" x14ac:dyDescent="0.25">
      <c r="A323" s="33" t="s">
        <v>153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/>
      <c r="J323" s="16">
        <v>0</v>
      </c>
      <c r="K323"/>
      <c r="L323" s="23" t="s">
        <v>115</v>
      </c>
      <c r="N323" s="14">
        <v>179.19233333333332</v>
      </c>
      <c r="O323" s="17"/>
      <c r="P323" s="14">
        <v>37.660306249999998</v>
      </c>
      <c r="R323" s="14">
        <v>3.4075755500000002</v>
      </c>
    </row>
    <row r="324" spans="1:18" x14ac:dyDescent="0.25">
      <c r="A324" s="33" t="s">
        <v>154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/>
      <c r="J324" s="16">
        <v>0</v>
      </c>
      <c r="K324"/>
      <c r="L324" s="23" t="s">
        <v>116</v>
      </c>
      <c r="N324" s="14">
        <v>179.19233333333332</v>
      </c>
      <c r="O324" s="17"/>
      <c r="P324" s="14">
        <v>37.660306249999998</v>
      </c>
      <c r="R324" s="14">
        <v>3.4075755500000002</v>
      </c>
    </row>
    <row r="325" spans="1:18" x14ac:dyDescent="0.25">
      <c r="A325" s="33" t="s">
        <v>155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/>
      <c r="J325" s="16">
        <v>0</v>
      </c>
      <c r="K325"/>
      <c r="L325" s="23" t="s">
        <v>117</v>
      </c>
      <c r="N325" s="14">
        <v>179.19233333333332</v>
      </c>
      <c r="O325" s="17"/>
      <c r="P325" s="14">
        <v>37.660306249999998</v>
      </c>
      <c r="R325" s="14">
        <v>3.4075755500000002</v>
      </c>
    </row>
    <row r="326" spans="1:18" x14ac:dyDescent="0.25">
      <c r="A326" s="33" t="s">
        <v>118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/>
      <c r="J326" s="16">
        <v>0</v>
      </c>
      <c r="K326"/>
      <c r="L326" s="23" t="s">
        <v>118</v>
      </c>
      <c r="N326" s="14">
        <v>179.19233333333332</v>
      </c>
      <c r="O326" s="17"/>
      <c r="P326" s="14">
        <v>37.660306249999998</v>
      </c>
      <c r="R326" s="14">
        <v>3.4075755500000002</v>
      </c>
    </row>
    <row r="327" spans="1:18" x14ac:dyDescent="0.25">
      <c r="A327" s="33" t="s">
        <v>137</v>
      </c>
      <c r="C327" s="3">
        <v>0</v>
      </c>
      <c r="D327" s="3">
        <v>0</v>
      </c>
      <c r="E327" s="3">
        <v>0</v>
      </c>
      <c r="F327" s="3">
        <v>0</v>
      </c>
      <c r="G327" s="3">
        <v>0</v>
      </c>
      <c r="H327" s="16">
        <v>0</v>
      </c>
      <c r="I327" s="16"/>
      <c r="J327" s="16">
        <v>0</v>
      </c>
      <c r="K327"/>
      <c r="L327" s="23" t="s">
        <v>119</v>
      </c>
      <c r="N327" s="14">
        <v>179.19233333333332</v>
      </c>
      <c r="O327" s="17"/>
      <c r="P327" s="14">
        <v>37.660306249999998</v>
      </c>
      <c r="R327" s="14">
        <v>3.4075755500000002</v>
      </c>
    </row>
    <row r="328" spans="1:18" x14ac:dyDescent="0.25">
      <c r="A328" s="33" t="s">
        <v>138</v>
      </c>
      <c r="C328" s="3">
        <v>0</v>
      </c>
      <c r="D328" s="3">
        <v>0</v>
      </c>
      <c r="E328" s="3">
        <v>0</v>
      </c>
      <c r="F328" s="3">
        <v>0</v>
      </c>
      <c r="G328" s="3">
        <v>0</v>
      </c>
      <c r="H328" s="16">
        <v>0</v>
      </c>
      <c r="I328" s="16"/>
      <c r="J328" s="16">
        <v>0</v>
      </c>
      <c r="K328"/>
      <c r="L328" s="23" t="s">
        <v>120</v>
      </c>
      <c r="N328" s="14">
        <v>179.19233333333332</v>
      </c>
      <c r="O328" s="17"/>
      <c r="P328" s="14">
        <v>37.660306249999998</v>
      </c>
      <c r="R328" s="14">
        <v>3.4075755500000002</v>
      </c>
    </row>
    <row r="329" spans="1:18" x14ac:dyDescent="0.25">
      <c r="A329" s="33" t="s">
        <v>129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/>
      <c r="J329" s="16">
        <v>0</v>
      </c>
      <c r="K329"/>
      <c r="L329" s="23" t="s">
        <v>121</v>
      </c>
      <c r="N329" s="14">
        <v>179.19233333333332</v>
      </c>
      <c r="O329" s="17"/>
      <c r="P329" s="14">
        <v>37.660306249999998</v>
      </c>
      <c r="R329" s="14">
        <v>3.4075755500000002</v>
      </c>
    </row>
    <row r="330" spans="1:18" x14ac:dyDescent="0.25">
      <c r="A330" s="33" t="s">
        <v>122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/>
      <c r="J330" s="16">
        <v>0</v>
      </c>
      <c r="K330"/>
      <c r="L330" s="23" t="s">
        <v>122</v>
      </c>
      <c r="N330" s="14">
        <v>179.19233333333332</v>
      </c>
      <c r="O330" s="17"/>
      <c r="P330" s="14">
        <v>37.660306249999998</v>
      </c>
      <c r="R330" s="14">
        <v>3.4075755500000002</v>
      </c>
    </row>
    <row r="331" spans="1:18" x14ac:dyDescent="0.25">
      <c r="A331" s="33" t="s">
        <v>123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/>
      <c r="J331" s="16">
        <v>0</v>
      </c>
      <c r="K331"/>
      <c r="L331" s="23" t="s">
        <v>123</v>
      </c>
      <c r="N331" s="14">
        <v>179.19233333333332</v>
      </c>
      <c r="O331" s="17"/>
      <c r="P331" s="14">
        <v>37.660306249999998</v>
      </c>
      <c r="R331" s="14">
        <v>3.4075755500000002</v>
      </c>
    </row>
    <row r="332" spans="1:18" x14ac:dyDescent="0.25">
      <c r="A332" s="33" t="s">
        <v>131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/>
      <c r="J332" s="16">
        <v>0</v>
      </c>
      <c r="K332"/>
      <c r="L332" s="23" t="s">
        <v>124</v>
      </c>
      <c r="N332" s="14">
        <v>179.19233333333332</v>
      </c>
      <c r="O332" s="17"/>
      <c r="P332" s="14">
        <v>37.660306249999998</v>
      </c>
      <c r="R332" s="14">
        <v>3.4075755500000002</v>
      </c>
    </row>
    <row r="333" spans="1:18" x14ac:dyDescent="0.25">
      <c r="A333" s="33" t="s">
        <v>125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/>
      <c r="J333" s="16">
        <v>0</v>
      </c>
      <c r="K333"/>
      <c r="L333" s="23" t="s">
        <v>125</v>
      </c>
      <c r="N333" s="14">
        <v>179.19233333333332</v>
      </c>
      <c r="O333" s="17"/>
      <c r="P333" s="14">
        <v>37.660306249999998</v>
      </c>
      <c r="R333" s="14">
        <v>3.4075755500000002</v>
      </c>
    </row>
    <row r="334" spans="1:18" ht="13.8" thickBot="1" x14ac:dyDescent="0.3">
      <c r="A334" s="41" t="s">
        <v>113</v>
      </c>
      <c r="C334" s="42">
        <v>0</v>
      </c>
      <c r="D334" s="42">
        <v>0</v>
      </c>
      <c r="E334" s="42">
        <v>0</v>
      </c>
      <c r="F334" s="42">
        <v>0</v>
      </c>
      <c r="G334" s="42">
        <v>0</v>
      </c>
      <c r="H334" s="42">
        <v>0</v>
      </c>
      <c r="I334" s="16"/>
      <c r="J334" s="42">
        <v>0</v>
      </c>
      <c r="K334"/>
      <c r="L334" s="43" t="s">
        <v>113</v>
      </c>
      <c r="N334" s="14">
        <v>179.19233333333332</v>
      </c>
      <c r="O334" s="17"/>
      <c r="P334" s="14">
        <v>37.660306249999998</v>
      </c>
      <c r="R334" s="14">
        <v>3.4075755500000002</v>
      </c>
    </row>
    <row r="335" spans="1:18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J335" s="16"/>
      <c r="K335"/>
      <c r="L335" s="37">
        <f>'Olieforbrug, TJ'!M335</f>
        <v>2014</v>
      </c>
      <c r="N335" s="14"/>
      <c r="O335" s="17"/>
      <c r="P335" s="14"/>
      <c r="R335" s="14"/>
    </row>
    <row r="336" spans="1:18" x14ac:dyDescent="0.25">
      <c r="A336" s="33" t="s">
        <v>153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/>
      <c r="J336" s="16">
        <v>0</v>
      </c>
      <c r="K336"/>
      <c r="L336" s="23" t="s">
        <v>115</v>
      </c>
      <c r="N336" s="14">
        <v>179.19233333333332</v>
      </c>
      <c r="O336" s="17"/>
      <c r="P336" s="14">
        <v>29.839115000000003</v>
      </c>
      <c r="R336" s="14">
        <v>1.2237409083333335</v>
      </c>
    </row>
    <row r="337" spans="1:18" x14ac:dyDescent="0.25">
      <c r="A337" s="33" t="s">
        <v>154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/>
      <c r="J337" s="16">
        <v>0</v>
      </c>
      <c r="K337"/>
      <c r="L337" s="23" t="s">
        <v>116</v>
      </c>
      <c r="N337" s="14">
        <v>179.19233333333332</v>
      </c>
      <c r="O337" s="17"/>
      <c r="P337" s="14">
        <v>29.839115000000003</v>
      </c>
      <c r="R337" s="14">
        <v>1.2237409083333335</v>
      </c>
    </row>
    <row r="338" spans="1:18" x14ac:dyDescent="0.25">
      <c r="A338" s="33" t="s">
        <v>155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/>
      <c r="J338" s="16">
        <v>0</v>
      </c>
      <c r="K338"/>
      <c r="L338" s="23" t="s">
        <v>117</v>
      </c>
      <c r="N338" s="14">
        <v>179.19233333333332</v>
      </c>
      <c r="O338" s="17"/>
      <c r="P338" s="14">
        <v>29.839115000000003</v>
      </c>
      <c r="R338" s="14">
        <v>1.2237409083333335</v>
      </c>
    </row>
    <row r="339" spans="1:18" x14ac:dyDescent="0.25">
      <c r="A339" s="33" t="s">
        <v>118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/>
      <c r="J339" s="16">
        <v>0</v>
      </c>
      <c r="K339"/>
      <c r="L339" s="23" t="s">
        <v>118</v>
      </c>
      <c r="N339" s="14">
        <v>179.19233333333332</v>
      </c>
      <c r="O339" s="17"/>
      <c r="P339" s="14">
        <v>29.839115000000003</v>
      </c>
      <c r="R339" s="14">
        <v>1.2237409083333335</v>
      </c>
    </row>
    <row r="340" spans="1:18" x14ac:dyDescent="0.25">
      <c r="A340" s="33" t="s">
        <v>137</v>
      </c>
      <c r="C340" s="3">
        <v>0</v>
      </c>
      <c r="D340" s="3">
        <v>0</v>
      </c>
      <c r="E340" s="3">
        <v>0</v>
      </c>
      <c r="F340" s="3">
        <v>0</v>
      </c>
      <c r="G340" s="3">
        <v>0</v>
      </c>
      <c r="H340" s="16">
        <v>0</v>
      </c>
      <c r="I340" s="16"/>
      <c r="J340" s="16">
        <v>0</v>
      </c>
      <c r="K340"/>
      <c r="L340" s="23" t="s">
        <v>119</v>
      </c>
      <c r="N340" s="14">
        <v>179.19233333333332</v>
      </c>
      <c r="O340" s="17"/>
      <c r="P340" s="14">
        <v>29.839115000000003</v>
      </c>
      <c r="R340" s="14">
        <v>1.2237409083333335</v>
      </c>
    </row>
    <row r="341" spans="1:18" x14ac:dyDescent="0.25">
      <c r="A341" s="33" t="s">
        <v>138</v>
      </c>
      <c r="C341" s="3">
        <v>0</v>
      </c>
      <c r="D341" s="3">
        <v>0</v>
      </c>
      <c r="E341" s="3">
        <v>0</v>
      </c>
      <c r="F341" s="3">
        <v>0</v>
      </c>
      <c r="G341" s="3">
        <v>0</v>
      </c>
      <c r="H341" s="16">
        <v>0</v>
      </c>
      <c r="I341" s="16"/>
      <c r="J341" s="16">
        <v>0</v>
      </c>
      <c r="K341"/>
      <c r="L341" s="23" t="s">
        <v>120</v>
      </c>
      <c r="N341" s="14">
        <v>179.19233333333332</v>
      </c>
      <c r="O341" s="17"/>
      <c r="P341" s="14">
        <v>29.839115000000003</v>
      </c>
      <c r="R341" s="14">
        <v>1.2237409083333335</v>
      </c>
    </row>
    <row r="342" spans="1:18" x14ac:dyDescent="0.25">
      <c r="A342" s="33" t="s">
        <v>129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/>
      <c r="J342" s="16">
        <v>0</v>
      </c>
      <c r="K342"/>
      <c r="L342" s="23" t="s">
        <v>121</v>
      </c>
      <c r="N342" s="14">
        <v>179.19233333333332</v>
      </c>
      <c r="O342" s="17"/>
      <c r="P342" s="14">
        <v>29.839115000000003</v>
      </c>
      <c r="R342" s="14">
        <v>1.2237409083333335</v>
      </c>
    </row>
    <row r="343" spans="1:18" x14ac:dyDescent="0.25">
      <c r="A343" s="33" t="s">
        <v>122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/>
      <c r="J343" s="16">
        <v>0</v>
      </c>
      <c r="K343"/>
      <c r="L343" s="23" t="s">
        <v>122</v>
      </c>
      <c r="N343" s="14">
        <v>179.19233333333332</v>
      </c>
      <c r="O343" s="17"/>
      <c r="P343" s="14">
        <v>29.839115000000003</v>
      </c>
      <c r="R343" s="14">
        <v>1.2237409083333335</v>
      </c>
    </row>
    <row r="344" spans="1:18" x14ac:dyDescent="0.25">
      <c r="A344" s="33" t="s">
        <v>123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/>
      <c r="J344" s="16">
        <v>0</v>
      </c>
      <c r="L344" s="23" t="s">
        <v>123</v>
      </c>
      <c r="N344" s="14">
        <v>179.19233333333332</v>
      </c>
      <c r="P344" s="14">
        <v>29.839115000000003</v>
      </c>
      <c r="R344" s="14">
        <v>1.2237409083333335</v>
      </c>
    </row>
    <row r="345" spans="1:18" x14ac:dyDescent="0.25">
      <c r="A345" s="33" t="s">
        <v>131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/>
      <c r="J345" s="16">
        <v>0</v>
      </c>
      <c r="K345"/>
      <c r="L345" s="23" t="s">
        <v>124</v>
      </c>
      <c r="N345" s="14">
        <v>179.19233333333332</v>
      </c>
      <c r="O345" s="17"/>
      <c r="P345" s="14">
        <v>29.839115000000003</v>
      </c>
      <c r="R345" s="14">
        <v>1.2237409083333335</v>
      </c>
    </row>
    <row r="346" spans="1:18" x14ac:dyDescent="0.25">
      <c r="A346" s="33" t="s">
        <v>125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/>
      <c r="J346" s="16">
        <v>0</v>
      </c>
      <c r="L346" s="23" t="s">
        <v>125</v>
      </c>
      <c r="N346" s="14">
        <v>179.19233333333332</v>
      </c>
      <c r="P346" s="14">
        <v>29.839115000000003</v>
      </c>
      <c r="R346" s="14">
        <v>1.2237409083333335</v>
      </c>
    </row>
    <row r="347" spans="1:18" ht="13.8" thickBot="1" x14ac:dyDescent="0.3">
      <c r="A347" s="41" t="s">
        <v>113</v>
      </c>
      <c r="C347" s="42">
        <v>0</v>
      </c>
      <c r="D347" s="42">
        <v>0</v>
      </c>
      <c r="E347" s="42">
        <v>0</v>
      </c>
      <c r="F347" s="42">
        <v>0</v>
      </c>
      <c r="G347" s="42">
        <v>0</v>
      </c>
      <c r="H347" s="42">
        <v>0</v>
      </c>
      <c r="I347" s="16"/>
      <c r="J347" s="42">
        <v>0</v>
      </c>
      <c r="K347"/>
      <c r="L347" s="43" t="s">
        <v>113</v>
      </c>
      <c r="N347" s="14">
        <v>179.19233333333332</v>
      </c>
      <c r="O347" s="17"/>
      <c r="P347" s="14">
        <v>29.839115000000003</v>
      </c>
      <c r="R347" s="14">
        <v>1.2237409083333335</v>
      </c>
    </row>
    <row r="348" spans="1:18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J348" s="16"/>
      <c r="K348"/>
      <c r="L348" s="37">
        <f>'Olieforbrug, TJ'!M348</f>
        <v>2015</v>
      </c>
      <c r="N348" s="14"/>
      <c r="O348" s="17"/>
      <c r="P348" s="14"/>
      <c r="R348" s="14"/>
    </row>
    <row r="349" spans="1:18" x14ac:dyDescent="0.25">
      <c r="A349" s="33" t="str">
        <f>'Olieforbrug, TJ'!A349</f>
        <v>Januar</v>
      </c>
      <c r="C349" s="3">
        <v>0</v>
      </c>
      <c r="D349" s="3">
        <v>0</v>
      </c>
      <c r="E349" s="3">
        <v>0</v>
      </c>
      <c r="F349" s="3">
        <v>0</v>
      </c>
      <c r="G349" s="3">
        <v>0</v>
      </c>
      <c r="H349" s="16">
        <v>0</v>
      </c>
      <c r="I349" s="16"/>
      <c r="J349" s="16">
        <v>0</v>
      </c>
      <c r="K349"/>
      <c r="L349" s="23" t="str">
        <f>'Olieforbrug, TJ'!M349</f>
        <v>January</v>
      </c>
      <c r="N349" s="14">
        <v>179.19233333333332</v>
      </c>
      <c r="O349" s="17"/>
      <c r="P349" s="14">
        <v>26.582995</v>
      </c>
      <c r="R349" s="14">
        <v>4.0137504333333345</v>
      </c>
    </row>
    <row r="350" spans="1:18" x14ac:dyDescent="0.25">
      <c r="A350" s="33" t="str">
        <f>'Olieforbrug, TJ'!A350</f>
        <v>Februar</v>
      </c>
      <c r="C350" s="3">
        <v>0</v>
      </c>
      <c r="D350" s="3">
        <v>0</v>
      </c>
      <c r="E350" s="3">
        <v>0</v>
      </c>
      <c r="F350" s="3">
        <v>0</v>
      </c>
      <c r="G350" s="3">
        <v>0</v>
      </c>
      <c r="H350" s="16">
        <v>0</v>
      </c>
      <c r="I350" s="16"/>
      <c r="J350" s="16">
        <v>0</v>
      </c>
      <c r="K350"/>
      <c r="L350" s="23" t="str">
        <f>'Olieforbrug, TJ'!M350</f>
        <v>February</v>
      </c>
      <c r="N350" s="14">
        <v>179.19233333333332</v>
      </c>
      <c r="O350" s="17"/>
      <c r="P350" s="14">
        <v>26.582995</v>
      </c>
      <c r="R350" s="14">
        <v>4.0137504333333345</v>
      </c>
    </row>
    <row r="351" spans="1:18" x14ac:dyDescent="0.25">
      <c r="A351" s="33" t="str">
        <f>'Olieforbrug, TJ'!A351</f>
        <v>Marts</v>
      </c>
      <c r="C351" s="3">
        <v>0</v>
      </c>
      <c r="D351" s="3">
        <v>0</v>
      </c>
      <c r="E351" s="3">
        <v>0</v>
      </c>
      <c r="F351" s="3">
        <v>0</v>
      </c>
      <c r="G351" s="3">
        <v>0</v>
      </c>
      <c r="H351" s="16">
        <v>0</v>
      </c>
      <c r="I351" s="16"/>
      <c r="J351" s="16">
        <v>0</v>
      </c>
      <c r="K351"/>
      <c r="L351" s="23" t="str">
        <f>'Olieforbrug, TJ'!M351</f>
        <v>March</v>
      </c>
      <c r="N351" s="14">
        <v>179.19233333333332</v>
      </c>
      <c r="O351" s="17"/>
      <c r="P351" s="14">
        <v>26.582995</v>
      </c>
      <c r="R351" s="14">
        <v>4.0137504333333345</v>
      </c>
    </row>
    <row r="352" spans="1:18" x14ac:dyDescent="0.25">
      <c r="A352" s="33" t="str">
        <f>'Olieforbrug, TJ'!A352</f>
        <v>April</v>
      </c>
      <c r="C352" s="3">
        <v>0</v>
      </c>
      <c r="D352" s="3">
        <v>0</v>
      </c>
      <c r="E352" s="3">
        <v>0</v>
      </c>
      <c r="F352" s="3">
        <v>0</v>
      </c>
      <c r="G352" s="3">
        <v>0</v>
      </c>
      <c r="H352" s="16">
        <v>0</v>
      </c>
      <c r="I352" s="16"/>
      <c r="J352" s="16">
        <v>0</v>
      </c>
      <c r="K352"/>
      <c r="L352" s="23" t="str">
        <f>'Olieforbrug, TJ'!M352</f>
        <v>April</v>
      </c>
      <c r="N352" s="14">
        <v>179.19233333333332</v>
      </c>
      <c r="O352" s="17"/>
      <c r="P352" s="14">
        <v>26.582995</v>
      </c>
      <c r="R352" s="14">
        <v>4.0137504333333345</v>
      </c>
    </row>
    <row r="353" spans="1:18" x14ac:dyDescent="0.25">
      <c r="A353" s="33" t="str">
        <f>'Olieforbrug, TJ'!A353</f>
        <v>Maj</v>
      </c>
      <c r="C353" s="3">
        <v>0</v>
      </c>
      <c r="D353" s="3">
        <v>0</v>
      </c>
      <c r="E353" s="3">
        <v>0</v>
      </c>
      <c r="F353" s="3">
        <v>0</v>
      </c>
      <c r="G353" s="3">
        <v>0</v>
      </c>
      <c r="H353" s="16">
        <v>0</v>
      </c>
      <c r="I353" s="16"/>
      <c r="J353" s="16">
        <v>0</v>
      </c>
      <c r="K353"/>
      <c r="L353" s="23" t="str">
        <f>'Olieforbrug, TJ'!M353</f>
        <v>May</v>
      </c>
      <c r="N353" s="14">
        <v>179.19233333333332</v>
      </c>
      <c r="O353" s="17"/>
      <c r="P353" s="14">
        <v>26.582995</v>
      </c>
      <c r="R353" s="14">
        <v>4.0137504333333345</v>
      </c>
    </row>
    <row r="354" spans="1:18" x14ac:dyDescent="0.25">
      <c r="A354" s="33" t="str">
        <f>'Olieforbrug, TJ'!A354</f>
        <v>Juni</v>
      </c>
      <c r="C354" s="3">
        <v>0</v>
      </c>
      <c r="D354" s="3">
        <v>0</v>
      </c>
      <c r="E354" s="3">
        <v>0</v>
      </c>
      <c r="F354" s="3">
        <v>0</v>
      </c>
      <c r="G354" s="3">
        <v>0</v>
      </c>
      <c r="H354" s="16">
        <v>0</v>
      </c>
      <c r="I354" s="16"/>
      <c r="J354" s="16">
        <v>0</v>
      </c>
      <c r="K354"/>
      <c r="L354" s="23" t="str">
        <f>'Olieforbrug, TJ'!M354</f>
        <v>June</v>
      </c>
      <c r="N354" s="14">
        <v>179.19233333333332</v>
      </c>
      <c r="O354" s="17"/>
      <c r="P354" s="14">
        <v>26.582995</v>
      </c>
      <c r="R354" s="14">
        <v>4.0137504333333345</v>
      </c>
    </row>
    <row r="355" spans="1:18" x14ac:dyDescent="0.25">
      <c r="A355" s="33" t="str">
        <f>'Olieforbrug, TJ'!A355</f>
        <v>Juli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/>
      <c r="J355" s="16">
        <v>0</v>
      </c>
      <c r="K355"/>
      <c r="L355" s="23" t="str">
        <f>'Olieforbrug, TJ'!M355</f>
        <v>July</v>
      </c>
      <c r="N355" s="14">
        <v>179.19233333333332</v>
      </c>
      <c r="P355" s="14">
        <v>26.582995</v>
      </c>
      <c r="R355" s="14">
        <v>4.0137504333333345</v>
      </c>
    </row>
    <row r="356" spans="1:18" x14ac:dyDescent="0.25">
      <c r="A356" s="33" t="str">
        <f>'Olieforbrug, TJ'!A356</f>
        <v>August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/>
      <c r="J356" s="16">
        <v>0</v>
      </c>
      <c r="K356"/>
      <c r="L356" s="23" t="str">
        <f>'Olieforbrug, TJ'!M356</f>
        <v>August</v>
      </c>
      <c r="N356" s="14">
        <v>179.19233333333332</v>
      </c>
      <c r="P356" s="14">
        <v>26.582995</v>
      </c>
      <c r="R356" s="14">
        <v>4.0137504333333345</v>
      </c>
    </row>
    <row r="357" spans="1:18" x14ac:dyDescent="0.25">
      <c r="A357" s="33" t="str">
        <f>'Olieforbrug, TJ'!A357</f>
        <v>September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/>
      <c r="J357" s="16">
        <v>0</v>
      </c>
      <c r="L357" s="23" t="str">
        <f>'Olieforbrug, TJ'!M357</f>
        <v>September</v>
      </c>
      <c r="N357" s="14">
        <v>179.19233333333332</v>
      </c>
      <c r="P357" s="14">
        <v>26.582995</v>
      </c>
      <c r="R357" s="14">
        <v>4.0137504333333345</v>
      </c>
    </row>
    <row r="358" spans="1:18" x14ac:dyDescent="0.25">
      <c r="A358" s="33" t="str">
        <f>'Olieforbrug, TJ'!A358</f>
        <v>Oktober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/>
      <c r="J358" s="16">
        <v>0</v>
      </c>
      <c r="L358" s="23" t="str">
        <f>'Olieforbrug, TJ'!M358</f>
        <v>October</v>
      </c>
      <c r="N358" s="14">
        <v>179.19233333333332</v>
      </c>
      <c r="P358" s="14">
        <v>26.582995</v>
      </c>
      <c r="R358" s="14">
        <v>4.0137504333333345</v>
      </c>
    </row>
    <row r="359" spans="1:18" x14ac:dyDescent="0.25">
      <c r="A359" s="33" t="str">
        <f>'Olieforbrug, TJ'!A359</f>
        <v>November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/>
      <c r="J359" s="16">
        <v>0</v>
      </c>
      <c r="L359" s="23" t="str">
        <f>'Olieforbrug, TJ'!M359</f>
        <v>November</v>
      </c>
      <c r="N359" s="14">
        <v>179.19233333333332</v>
      </c>
      <c r="P359" s="14">
        <v>26.582995</v>
      </c>
      <c r="R359" s="14">
        <v>4.0137504333333345</v>
      </c>
    </row>
    <row r="360" spans="1:18" ht="13.8" thickBot="1" x14ac:dyDescent="0.3">
      <c r="A360" s="41" t="str">
        <f>'Olieforbrug, TJ'!A360</f>
        <v>December</v>
      </c>
      <c r="C360" s="42">
        <v>0</v>
      </c>
      <c r="D360" s="42">
        <v>0</v>
      </c>
      <c r="E360" s="42">
        <v>0</v>
      </c>
      <c r="F360" s="42">
        <v>0</v>
      </c>
      <c r="G360" s="42">
        <v>0</v>
      </c>
      <c r="H360" s="42">
        <v>0</v>
      </c>
      <c r="I360" s="16"/>
      <c r="J360" s="42">
        <v>0</v>
      </c>
      <c r="K360"/>
      <c r="L360" s="43" t="str">
        <f>'Olieforbrug, TJ'!M360</f>
        <v>December</v>
      </c>
      <c r="N360" s="14">
        <v>179.19233333333332</v>
      </c>
      <c r="O360" s="17"/>
      <c r="P360" s="14">
        <v>26.582995</v>
      </c>
      <c r="R360" s="14">
        <v>4.0137504333333345</v>
      </c>
    </row>
    <row r="361" spans="1:18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J361" s="16"/>
      <c r="K361"/>
      <c r="L361" s="37">
        <v>2016</v>
      </c>
      <c r="N361" s="14"/>
      <c r="O361" s="17"/>
      <c r="P361" s="14"/>
      <c r="R361" s="14"/>
    </row>
    <row r="362" spans="1:18" x14ac:dyDescent="0.25">
      <c r="A362" s="33" t="str">
        <f>'Olieforbrug, TJ'!A362</f>
        <v>Januar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/>
      <c r="J362" s="16">
        <v>0</v>
      </c>
      <c r="K362"/>
      <c r="L362" s="23" t="str">
        <f>'Olieforbrug, TJ'!M362</f>
        <v>January</v>
      </c>
      <c r="N362" s="14">
        <v>179.19233333333332</v>
      </c>
      <c r="O362" s="17"/>
      <c r="P362" s="14">
        <v>29.719856124999996</v>
      </c>
      <c r="R362" s="14">
        <v>1.6248416666666701</v>
      </c>
    </row>
    <row r="363" spans="1:18" x14ac:dyDescent="0.25">
      <c r="A363" s="33" t="str">
        <f>'Olieforbrug, TJ'!A363</f>
        <v>Februar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/>
      <c r="J363" s="16">
        <v>0</v>
      </c>
      <c r="K363"/>
      <c r="L363" s="23" t="str">
        <f>'Olieforbrug, TJ'!M363</f>
        <v>February</v>
      </c>
      <c r="N363" s="14">
        <v>179.19233333333332</v>
      </c>
      <c r="O363" s="17"/>
      <c r="P363" s="14">
        <v>29.719856124999996</v>
      </c>
      <c r="R363" s="14">
        <v>1.6248416666666701</v>
      </c>
    </row>
    <row r="364" spans="1:18" x14ac:dyDescent="0.25">
      <c r="A364" s="33" t="str">
        <f>'Olieforbrug, TJ'!A364</f>
        <v>Marts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/>
      <c r="J364" s="16">
        <v>0</v>
      </c>
      <c r="K364"/>
      <c r="L364" s="23" t="str">
        <f>'Olieforbrug, TJ'!M364</f>
        <v>March</v>
      </c>
      <c r="N364" s="14">
        <v>179.19233333333332</v>
      </c>
      <c r="O364" s="17"/>
      <c r="P364" s="14">
        <v>29.719856124999996</v>
      </c>
      <c r="R364" s="14">
        <v>1.6248416666666701</v>
      </c>
    </row>
    <row r="365" spans="1:18" x14ac:dyDescent="0.25">
      <c r="A365" s="33" t="str">
        <f>'Olieforbrug, TJ'!A365</f>
        <v>April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/>
      <c r="J365" s="16">
        <v>0</v>
      </c>
      <c r="K365"/>
      <c r="L365" s="23" t="str">
        <f>'Olieforbrug, TJ'!M365</f>
        <v>April</v>
      </c>
      <c r="N365" s="14">
        <v>179.19233333333332</v>
      </c>
      <c r="O365" s="17"/>
      <c r="P365" s="14">
        <v>29.719856124999996</v>
      </c>
      <c r="R365" s="14">
        <v>1.6248416666666701</v>
      </c>
    </row>
    <row r="366" spans="1:18" x14ac:dyDescent="0.25">
      <c r="A366" s="33" t="str">
        <f>'Olieforbrug, TJ'!A366</f>
        <v>Maj</v>
      </c>
      <c r="C366" s="3">
        <v>0</v>
      </c>
      <c r="D366" s="3">
        <v>0</v>
      </c>
      <c r="E366" s="3">
        <v>0</v>
      </c>
      <c r="F366" s="3">
        <v>0</v>
      </c>
      <c r="G366" s="3">
        <v>0</v>
      </c>
      <c r="H366" s="16">
        <v>0</v>
      </c>
      <c r="I366" s="16"/>
      <c r="J366" s="16">
        <v>0</v>
      </c>
      <c r="K366"/>
      <c r="L366" s="23" t="str">
        <f>'Olieforbrug, TJ'!M366</f>
        <v>May</v>
      </c>
      <c r="N366" s="14">
        <v>179.19233333333332</v>
      </c>
      <c r="O366" s="17"/>
      <c r="P366" s="14">
        <v>29.719856124999996</v>
      </c>
      <c r="R366" s="14">
        <v>1.6248416666666701</v>
      </c>
    </row>
    <row r="367" spans="1:18" x14ac:dyDescent="0.25">
      <c r="A367" s="33" t="str">
        <f>'Olieforbrug, TJ'!A367</f>
        <v>Juni</v>
      </c>
      <c r="C367" s="3">
        <v>0</v>
      </c>
      <c r="D367" s="3">
        <v>0</v>
      </c>
      <c r="E367" s="3">
        <v>0</v>
      </c>
      <c r="F367" s="3">
        <v>0</v>
      </c>
      <c r="G367" s="3">
        <v>0</v>
      </c>
      <c r="H367" s="16">
        <v>0</v>
      </c>
      <c r="I367" s="16"/>
      <c r="J367" s="16">
        <v>0</v>
      </c>
      <c r="K367"/>
      <c r="L367" s="23" t="str">
        <f>'Olieforbrug, TJ'!M367</f>
        <v>June</v>
      </c>
      <c r="N367" s="14">
        <v>179.19233333333332</v>
      </c>
      <c r="O367" s="17"/>
      <c r="P367" s="14">
        <v>29.719856124999996</v>
      </c>
      <c r="R367" s="14">
        <v>1.6248416666666701</v>
      </c>
    </row>
    <row r="368" spans="1:18" x14ac:dyDescent="0.25">
      <c r="A368" s="33" t="str">
        <f>'Olieforbrug, TJ'!A368</f>
        <v>Juli</v>
      </c>
      <c r="C368" s="3">
        <v>0</v>
      </c>
      <c r="D368" s="3">
        <v>0</v>
      </c>
      <c r="E368" s="3">
        <v>0</v>
      </c>
      <c r="F368" s="3">
        <v>0</v>
      </c>
      <c r="G368" s="3">
        <v>0</v>
      </c>
      <c r="H368" s="16">
        <v>0</v>
      </c>
      <c r="I368" s="16"/>
      <c r="J368" s="16">
        <v>0</v>
      </c>
      <c r="K368"/>
      <c r="L368" s="23" t="str">
        <f>'Olieforbrug, TJ'!M368</f>
        <v>July</v>
      </c>
      <c r="N368" s="14">
        <v>179.19233333333332</v>
      </c>
      <c r="O368" s="17"/>
      <c r="P368" s="14">
        <v>29.719856124999996</v>
      </c>
      <c r="R368" s="14">
        <v>1.6248416666666701</v>
      </c>
    </row>
    <row r="369" spans="1:18" x14ac:dyDescent="0.25">
      <c r="A369" s="33" t="str">
        <f>'Olieforbrug, TJ'!A369</f>
        <v>August</v>
      </c>
      <c r="C369" s="3">
        <v>0</v>
      </c>
      <c r="D369" s="3">
        <v>0</v>
      </c>
      <c r="E369" s="3">
        <v>0</v>
      </c>
      <c r="F369" s="3">
        <v>0</v>
      </c>
      <c r="G369" s="3">
        <v>0</v>
      </c>
      <c r="H369" s="16">
        <v>0</v>
      </c>
      <c r="I369" s="16"/>
      <c r="J369" s="16">
        <v>0</v>
      </c>
      <c r="L369" s="23" t="str">
        <f>'Olieforbrug, TJ'!M369</f>
        <v>August</v>
      </c>
      <c r="N369" s="14">
        <v>179.19233333333332</v>
      </c>
      <c r="O369" s="17"/>
      <c r="P369" s="14">
        <v>29.719856124999996</v>
      </c>
      <c r="R369" s="14">
        <v>1.6248416666666701</v>
      </c>
    </row>
    <row r="370" spans="1:18" x14ac:dyDescent="0.25">
      <c r="A370" s="33" t="str">
        <f>'Olieforbrug, TJ'!A370</f>
        <v>September</v>
      </c>
      <c r="C370" s="3">
        <v>0</v>
      </c>
      <c r="D370" s="3">
        <v>0</v>
      </c>
      <c r="E370" s="3">
        <v>0</v>
      </c>
      <c r="F370" s="3">
        <v>0</v>
      </c>
      <c r="G370" s="3">
        <v>0</v>
      </c>
      <c r="H370" s="16">
        <v>0</v>
      </c>
      <c r="I370" s="16"/>
      <c r="J370" s="16">
        <v>0</v>
      </c>
      <c r="L370" s="23" t="str">
        <f>'Olieforbrug, TJ'!M370</f>
        <v>September</v>
      </c>
      <c r="N370" s="14">
        <v>179.19233333333332</v>
      </c>
      <c r="O370" s="17"/>
      <c r="P370" s="14">
        <v>29.719856124999996</v>
      </c>
      <c r="R370" s="14">
        <v>1.6248416666666701</v>
      </c>
    </row>
    <row r="371" spans="1:18" x14ac:dyDescent="0.25">
      <c r="A371" s="33" t="str">
        <f>'Olieforbrug, TJ'!A371</f>
        <v>Oktober</v>
      </c>
      <c r="C371" s="3">
        <v>0</v>
      </c>
      <c r="D371" s="3">
        <v>0</v>
      </c>
      <c r="E371" s="3">
        <v>0</v>
      </c>
      <c r="F371" s="3">
        <v>0</v>
      </c>
      <c r="G371" s="3">
        <v>0</v>
      </c>
      <c r="H371" s="16">
        <v>0</v>
      </c>
      <c r="I371" s="16"/>
      <c r="J371" s="16">
        <v>0</v>
      </c>
      <c r="L371" s="23" t="str">
        <f>'Olieforbrug, TJ'!M371</f>
        <v>October</v>
      </c>
      <c r="N371" s="14">
        <v>179.19233333333332</v>
      </c>
      <c r="O371" s="17"/>
      <c r="P371" s="14">
        <v>29.719856124999996</v>
      </c>
      <c r="R371" s="14">
        <v>1.6248416666666701</v>
      </c>
    </row>
    <row r="372" spans="1:18" x14ac:dyDescent="0.25">
      <c r="A372" s="33" t="str">
        <f>'Olieforbrug, TJ'!A372</f>
        <v>November</v>
      </c>
      <c r="C372" s="3">
        <v>0</v>
      </c>
      <c r="D372" s="3">
        <v>0</v>
      </c>
      <c r="E372" s="3">
        <v>0</v>
      </c>
      <c r="F372" s="3">
        <v>0</v>
      </c>
      <c r="G372" s="3">
        <v>0</v>
      </c>
      <c r="H372" s="16">
        <v>0</v>
      </c>
      <c r="I372" s="16"/>
      <c r="J372" s="16">
        <v>0</v>
      </c>
      <c r="L372" s="23" t="str">
        <f>'Olieforbrug, TJ'!M372</f>
        <v>November</v>
      </c>
      <c r="N372" s="14">
        <v>179.19233333333332</v>
      </c>
      <c r="O372" s="17"/>
      <c r="P372" s="14">
        <v>29.719856124999996</v>
      </c>
      <c r="R372" s="14">
        <v>1.6248416666666701</v>
      </c>
    </row>
    <row r="373" spans="1:18" ht="13.8" thickBot="1" x14ac:dyDescent="0.3">
      <c r="A373" s="41" t="str">
        <f>'Olieforbrug, TJ'!A373</f>
        <v>December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0</v>
      </c>
      <c r="I373" s="16"/>
      <c r="J373" s="42">
        <v>0</v>
      </c>
      <c r="K373"/>
      <c r="L373" s="43" t="str">
        <f>'Olieforbrug, TJ'!M373</f>
        <v>December</v>
      </c>
      <c r="N373" s="14">
        <v>179.19233333333332</v>
      </c>
      <c r="O373" s="17"/>
      <c r="P373" s="14">
        <v>29.719856124999996</v>
      </c>
      <c r="R373" s="14">
        <v>1.6248416666666701</v>
      </c>
    </row>
    <row r="374" spans="1:18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6"/>
      <c r="K374"/>
      <c r="L374" s="37">
        <v>2017</v>
      </c>
      <c r="N374" s="14"/>
      <c r="O374" s="17"/>
      <c r="P374" s="14"/>
      <c r="R374" s="14"/>
    </row>
    <row r="375" spans="1:18" x14ac:dyDescent="0.25">
      <c r="A375" s="23" t="str">
        <f>'Olieforbrug, TJ'!A375</f>
        <v>Januar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/>
      <c r="J375" s="16">
        <v>0</v>
      </c>
      <c r="L375" s="23" t="str">
        <f>'Olieforbrug, TJ'!M375</f>
        <v>January</v>
      </c>
      <c r="N375" s="14">
        <v>179.19233333333332</v>
      </c>
      <c r="O375" s="17"/>
      <c r="P375" s="14">
        <v>22.448972499999996</v>
      </c>
      <c r="R375" s="14">
        <v>1.6152575</v>
      </c>
    </row>
    <row r="376" spans="1:18" x14ac:dyDescent="0.25">
      <c r="A376" s="23" t="str">
        <f>'Olieforbrug, TJ'!A376</f>
        <v>Februar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/>
      <c r="J376" s="16">
        <v>0</v>
      </c>
      <c r="L376" s="23" t="str">
        <f>'Olieforbrug, TJ'!M376</f>
        <v>February</v>
      </c>
      <c r="N376" s="14">
        <v>179.19233333333332</v>
      </c>
      <c r="O376" s="17"/>
      <c r="P376" s="14">
        <v>22.448972499999996</v>
      </c>
      <c r="R376" s="14">
        <v>1.6152575</v>
      </c>
    </row>
    <row r="377" spans="1:18" x14ac:dyDescent="0.25">
      <c r="A377" s="23" t="str">
        <f>'Olieforbrug, TJ'!A377</f>
        <v>Marts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/>
      <c r="J377" s="16">
        <v>0</v>
      </c>
      <c r="L377" s="23" t="str">
        <f>'Olieforbrug, TJ'!M377</f>
        <v>March</v>
      </c>
      <c r="N377" s="14">
        <v>179.19233333333332</v>
      </c>
      <c r="O377" s="17"/>
      <c r="P377" s="14">
        <v>22.448972499999996</v>
      </c>
      <c r="R377" s="14">
        <v>1.6152575</v>
      </c>
    </row>
    <row r="378" spans="1:18" x14ac:dyDescent="0.25">
      <c r="A378" s="23" t="str">
        <f>'Olieforbrug, TJ'!A378</f>
        <v>April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/>
      <c r="J378" s="16">
        <v>0</v>
      </c>
      <c r="L378" s="23" t="str">
        <f>'Olieforbrug, TJ'!M378</f>
        <v>April</v>
      </c>
      <c r="N378" s="14">
        <v>179.19233333333332</v>
      </c>
      <c r="O378" s="17"/>
      <c r="P378" s="14">
        <v>22.448972499999996</v>
      </c>
      <c r="R378" s="14">
        <v>1.6152575</v>
      </c>
    </row>
    <row r="379" spans="1:18" x14ac:dyDescent="0.25">
      <c r="A379" s="23" t="str">
        <f>'Olieforbrug, TJ'!A379</f>
        <v>Maj</v>
      </c>
      <c r="C379" s="16">
        <v>0</v>
      </c>
      <c r="D379" s="16">
        <v>0</v>
      </c>
      <c r="E379" s="16">
        <v>0</v>
      </c>
      <c r="F379" s="16">
        <v>0</v>
      </c>
      <c r="G379" s="16">
        <v>0</v>
      </c>
      <c r="H379" s="16">
        <v>0</v>
      </c>
      <c r="I379" s="16"/>
      <c r="J379" s="16">
        <v>0</v>
      </c>
      <c r="L379" s="23" t="str">
        <f>'Olieforbrug, TJ'!M379</f>
        <v>May</v>
      </c>
      <c r="N379" s="14">
        <v>179.19233333333332</v>
      </c>
      <c r="O379" s="17"/>
      <c r="P379" s="14">
        <v>22.448972499999996</v>
      </c>
      <c r="R379" s="14">
        <v>1.6152575</v>
      </c>
    </row>
    <row r="380" spans="1:18" x14ac:dyDescent="0.25">
      <c r="A380" s="23" t="str">
        <f>'Olieforbrug, TJ'!A380</f>
        <v>Juni</v>
      </c>
      <c r="C380" s="16">
        <v>0</v>
      </c>
      <c r="D380" s="16">
        <v>0</v>
      </c>
      <c r="E380" s="16">
        <v>0</v>
      </c>
      <c r="F380" s="16">
        <v>0</v>
      </c>
      <c r="G380" s="16">
        <v>0</v>
      </c>
      <c r="H380" s="16">
        <v>0</v>
      </c>
      <c r="I380" s="16"/>
      <c r="J380" s="16">
        <v>0</v>
      </c>
      <c r="L380" s="23" t="str">
        <f>'Olieforbrug, TJ'!M380</f>
        <v>June</v>
      </c>
      <c r="N380" s="14">
        <v>179.19233333333332</v>
      </c>
      <c r="O380" s="17"/>
      <c r="P380" s="14">
        <v>22.448972499999996</v>
      </c>
      <c r="R380" s="14">
        <v>1.6152575</v>
      </c>
    </row>
    <row r="381" spans="1:18" x14ac:dyDescent="0.25">
      <c r="A381" s="23" t="str">
        <f>'Olieforbrug, TJ'!A381</f>
        <v>Juli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/>
      <c r="J381" s="16">
        <v>0</v>
      </c>
      <c r="L381" s="23" t="str">
        <f>'Olieforbrug, TJ'!M381</f>
        <v>July</v>
      </c>
      <c r="N381" s="14">
        <v>179.19233333333332</v>
      </c>
      <c r="O381" s="17"/>
      <c r="P381" s="14">
        <v>22.448972499999996</v>
      </c>
      <c r="R381" s="14">
        <v>1.6152575</v>
      </c>
    </row>
    <row r="382" spans="1:18" x14ac:dyDescent="0.25">
      <c r="A382" s="23" t="str">
        <f>'Olieforbrug, TJ'!A382</f>
        <v>August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/>
      <c r="J382" s="16">
        <v>0</v>
      </c>
      <c r="L382" s="23" t="str">
        <f>'Olieforbrug, TJ'!M382</f>
        <v>August</v>
      </c>
      <c r="N382" s="14">
        <v>179.19233333333332</v>
      </c>
      <c r="O382" s="17"/>
      <c r="P382" s="14">
        <v>22.448972499999996</v>
      </c>
      <c r="R382" s="14">
        <v>1.6152575</v>
      </c>
    </row>
    <row r="383" spans="1:18" x14ac:dyDescent="0.25">
      <c r="A383" s="23" t="str">
        <f>'Olieforbrug, TJ'!A383</f>
        <v>September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/>
      <c r="J383" s="16">
        <v>0</v>
      </c>
      <c r="L383" s="23" t="str">
        <f>'Olieforbrug, TJ'!M383</f>
        <v>September</v>
      </c>
      <c r="N383" s="14">
        <v>179.19233333333332</v>
      </c>
      <c r="O383" s="17"/>
      <c r="P383" s="14">
        <v>22.448972499999996</v>
      </c>
      <c r="R383" s="14">
        <v>1.6152575</v>
      </c>
    </row>
    <row r="384" spans="1:18" x14ac:dyDescent="0.25">
      <c r="A384" s="23" t="str">
        <f>'Olieforbrug, TJ'!A384</f>
        <v>Oktober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/>
      <c r="J384" s="16">
        <v>0</v>
      </c>
      <c r="L384" s="23" t="str">
        <f>'Olieforbrug, TJ'!M384</f>
        <v>October</v>
      </c>
      <c r="N384" s="14">
        <v>179.19233333333332</v>
      </c>
      <c r="O384" s="17"/>
      <c r="P384" s="14">
        <v>22.448972499999996</v>
      </c>
      <c r="R384" s="14">
        <v>1.6152575</v>
      </c>
    </row>
    <row r="385" spans="1:18" x14ac:dyDescent="0.25">
      <c r="A385" s="23" t="str">
        <f>'Olieforbrug, TJ'!A385</f>
        <v>November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/>
      <c r="J385" s="16">
        <v>0</v>
      </c>
      <c r="L385" s="23" t="str">
        <f>'Olieforbrug, TJ'!M385</f>
        <v>November</v>
      </c>
      <c r="N385" s="14">
        <v>179.19233333333332</v>
      </c>
      <c r="O385" s="17"/>
      <c r="P385" s="14">
        <v>22.448972499999996</v>
      </c>
      <c r="R385" s="14">
        <v>1.6152575</v>
      </c>
    </row>
    <row r="386" spans="1:18" ht="13.8" thickBot="1" x14ac:dyDescent="0.3">
      <c r="A386" s="41" t="str">
        <f>'Olieforbrug, TJ'!A386</f>
        <v>December</v>
      </c>
      <c r="C386" s="42">
        <v>0</v>
      </c>
      <c r="D386" s="42">
        <v>0</v>
      </c>
      <c r="E386" s="42">
        <v>0</v>
      </c>
      <c r="F386" s="42">
        <v>0</v>
      </c>
      <c r="G386" s="42">
        <v>0</v>
      </c>
      <c r="H386" s="42">
        <v>0</v>
      </c>
      <c r="I386" s="16"/>
      <c r="J386" s="42">
        <v>0</v>
      </c>
      <c r="K386"/>
      <c r="L386" s="43" t="str">
        <f>'Olieforbrug, TJ'!M386</f>
        <v>December</v>
      </c>
      <c r="N386" s="14">
        <v>179.19233333333332</v>
      </c>
      <c r="O386" s="17"/>
      <c r="P386" s="14">
        <v>22.448972499999996</v>
      </c>
      <c r="R386" s="14">
        <v>1.6152575</v>
      </c>
    </row>
    <row r="387" spans="1:18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6"/>
      <c r="K387"/>
      <c r="L387" s="37">
        <v>2018</v>
      </c>
      <c r="N387" s="14"/>
      <c r="O387" s="17"/>
      <c r="P387" s="14"/>
      <c r="R387" s="14"/>
    </row>
    <row r="388" spans="1:18" x14ac:dyDescent="0.25">
      <c r="A388" s="23" t="str">
        <f>'Olieforbrug, TJ'!A388</f>
        <v>Januar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/>
      <c r="J388" s="16">
        <v>0</v>
      </c>
      <c r="L388" s="23" t="str">
        <f>'Olieforbrug, TJ'!M388</f>
        <v>January</v>
      </c>
      <c r="N388" s="14">
        <v>179.19233333333332</v>
      </c>
      <c r="O388" s="17"/>
      <c r="P388" s="14">
        <v>21.774410750000001</v>
      </c>
      <c r="R388" s="14">
        <v>0.21606293333333301</v>
      </c>
    </row>
    <row r="389" spans="1:18" x14ac:dyDescent="0.25">
      <c r="A389" s="23" t="str">
        <f>'Olieforbrug, TJ'!A389</f>
        <v>Februar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/>
      <c r="J389" s="16">
        <v>0</v>
      </c>
      <c r="L389" s="23" t="str">
        <f>'Olieforbrug, TJ'!M389</f>
        <v>February</v>
      </c>
      <c r="N389" s="14">
        <v>179.19233333333332</v>
      </c>
      <c r="O389" s="17"/>
      <c r="P389" s="14">
        <v>21.774410750000001</v>
      </c>
      <c r="R389" s="14">
        <v>0.21606293333333301</v>
      </c>
    </row>
    <row r="390" spans="1:18" x14ac:dyDescent="0.25">
      <c r="A390" s="23" t="str">
        <f>'Olieforbrug, TJ'!A390</f>
        <v>Marts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/>
      <c r="J390" s="16">
        <v>0</v>
      </c>
      <c r="L390" s="23" t="str">
        <f>'Olieforbrug, TJ'!M390</f>
        <v>March</v>
      </c>
      <c r="N390" s="14">
        <v>179.19233333333332</v>
      </c>
      <c r="O390" s="17"/>
      <c r="P390" s="14">
        <v>21.774410750000001</v>
      </c>
      <c r="R390" s="14">
        <v>0.21606293333333301</v>
      </c>
    </row>
    <row r="391" spans="1:18" x14ac:dyDescent="0.25">
      <c r="A391" s="23" t="str">
        <f>'Olieforbrug, TJ'!A391</f>
        <v>April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/>
      <c r="J391" s="16">
        <v>0</v>
      </c>
      <c r="L391" s="23" t="str">
        <f>'Olieforbrug, TJ'!M391</f>
        <v>April</v>
      </c>
      <c r="N391" s="14">
        <v>179.19233333333332</v>
      </c>
      <c r="O391" s="17"/>
      <c r="P391" s="14">
        <v>21.774410750000001</v>
      </c>
      <c r="R391" s="14">
        <v>0.21606293333333301</v>
      </c>
    </row>
    <row r="392" spans="1:18" x14ac:dyDescent="0.25">
      <c r="A392" s="23" t="str">
        <f>'Olieforbrug, TJ'!A392</f>
        <v>Maj</v>
      </c>
      <c r="C392" s="16">
        <v>0</v>
      </c>
      <c r="D392" s="16">
        <v>0</v>
      </c>
      <c r="E392" s="16">
        <v>0</v>
      </c>
      <c r="F392" s="16">
        <v>0</v>
      </c>
      <c r="G392" s="16">
        <v>0</v>
      </c>
      <c r="H392" s="16">
        <v>0</v>
      </c>
      <c r="I392" s="16"/>
      <c r="J392" s="16">
        <v>0</v>
      </c>
      <c r="L392" s="23" t="str">
        <f>'Olieforbrug, TJ'!M392</f>
        <v>May</v>
      </c>
      <c r="N392" s="14">
        <v>179.19233333333332</v>
      </c>
      <c r="O392" s="17"/>
      <c r="P392" s="14">
        <v>21.774410750000001</v>
      </c>
      <c r="R392" s="14">
        <v>0.21606293333333301</v>
      </c>
    </row>
    <row r="393" spans="1:18" x14ac:dyDescent="0.25">
      <c r="A393" s="23" t="str">
        <f>'Olieforbrug, TJ'!A393</f>
        <v>Juni</v>
      </c>
      <c r="C393" s="16">
        <v>0</v>
      </c>
      <c r="D393" s="16">
        <v>0</v>
      </c>
      <c r="E393" s="16">
        <v>0</v>
      </c>
      <c r="F393" s="16">
        <v>0</v>
      </c>
      <c r="G393" s="16">
        <v>0</v>
      </c>
      <c r="H393" s="16">
        <v>0</v>
      </c>
      <c r="I393" s="16"/>
      <c r="J393" s="16">
        <v>0</v>
      </c>
      <c r="L393" s="23" t="str">
        <f>'Olieforbrug, TJ'!M393</f>
        <v>June</v>
      </c>
      <c r="N393" s="14">
        <v>179.19233333333332</v>
      </c>
      <c r="O393" s="17"/>
      <c r="P393" s="14">
        <v>21.774410750000001</v>
      </c>
      <c r="R393" s="14">
        <v>0.21606293333333301</v>
      </c>
    </row>
    <row r="394" spans="1:18" x14ac:dyDescent="0.25">
      <c r="A394" s="23" t="str">
        <f>'Olieforbrug, TJ'!A394</f>
        <v>Juli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/>
      <c r="J394" s="16">
        <v>0</v>
      </c>
      <c r="L394" s="23" t="str">
        <f>'Olieforbrug, TJ'!M394</f>
        <v>July</v>
      </c>
      <c r="N394" s="14">
        <v>179.19233333333332</v>
      </c>
      <c r="O394" s="17"/>
      <c r="P394" s="14">
        <v>21.774410750000001</v>
      </c>
      <c r="R394" s="14">
        <v>0.21606293333333301</v>
      </c>
    </row>
    <row r="395" spans="1:18" x14ac:dyDescent="0.25">
      <c r="A395" s="23" t="str">
        <f>'Olieforbrug, TJ'!A395</f>
        <v>August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/>
      <c r="J395" s="16">
        <v>0</v>
      </c>
      <c r="L395" s="23" t="str">
        <f>'Olieforbrug, TJ'!M395</f>
        <v>August</v>
      </c>
      <c r="N395" s="14">
        <v>179.19233333333332</v>
      </c>
      <c r="O395" s="17"/>
      <c r="P395" s="14">
        <v>21.774410750000001</v>
      </c>
      <c r="R395" s="14">
        <v>0.21606293333333301</v>
      </c>
    </row>
    <row r="396" spans="1:18" x14ac:dyDescent="0.25">
      <c r="A396" s="23" t="str">
        <f>'Olieforbrug, TJ'!A396</f>
        <v>September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/>
      <c r="J396" s="16">
        <v>0</v>
      </c>
      <c r="L396" s="23" t="str">
        <f>'Olieforbrug, TJ'!M396</f>
        <v>September</v>
      </c>
      <c r="N396" s="14">
        <v>179.19233333333332</v>
      </c>
      <c r="O396" s="17"/>
      <c r="P396" s="14">
        <v>21.774410750000001</v>
      </c>
      <c r="R396" s="14">
        <v>0.21606293333333301</v>
      </c>
    </row>
    <row r="397" spans="1:18" x14ac:dyDescent="0.25">
      <c r="A397" s="23" t="str">
        <f>'Olieforbrug, TJ'!A397</f>
        <v>Oktober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/>
      <c r="J397" s="16">
        <v>0</v>
      </c>
      <c r="L397" s="23" t="str">
        <f>'Olieforbrug, TJ'!M397</f>
        <v>October</v>
      </c>
      <c r="N397" s="14">
        <v>179.19233333333332</v>
      </c>
      <c r="O397" s="17"/>
      <c r="P397" s="14">
        <v>21.774410750000001</v>
      </c>
      <c r="R397" s="14">
        <v>0.21606293333333301</v>
      </c>
    </row>
    <row r="398" spans="1:18" x14ac:dyDescent="0.25">
      <c r="A398" s="23" t="str">
        <f>'Olieforbrug, TJ'!A398</f>
        <v>November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/>
      <c r="J398" s="16">
        <v>0</v>
      </c>
      <c r="L398" s="23" t="str">
        <f>'Olieforbrug, TJ'!M398</f>
        <v>November</v>
      </c>
      <c r="N398" s="14">
        <v>179.19233333333332</v>
      </c>
      <c r="O398" s="17"/>
      <c r="P398" s="14">
        <v>21.774410750000001</v>
      </c>
      <c r="R398" s="14">
        <v>0.21606293333333301</v>
      </c>
    </row>
    <row r="399" spans="1:18" ht="13.8" thickBot="1" x14ac:dyDescent="0.3">
      <c r="A399" s="41" t="str">
        <f>'Olieforbrug, TJ'!A399</f>
        <v>December</v>
      </c>
      <c r="C399" s="42">
        <v>0</v>
      </c>
      <c r="D399" s="42">
        <v>0</v>
      </c>
      <c r="E399" s="42">
        <v>0</v>
      </c>
      <c r="F399" s="42">
        <v>0</v>
      </c>
      <c r="G399" s="42">
        <v>0</v>
      </c>
      <c r="H399" s="42">
        <v>0</v>
      </c>
      <c r="I399" s="16"/>
      <c r="J399" s="42">
        <v>0</v>
      </c>
      <c r="K399"/>
      <c r="L399" s="43" t="str">
        <f>'Olieforbrug, TJ'!M399</f>
        <v>December</v>
      </c>
      <c r="N399" s="14">
        <v>179.19233333333332</v>
      </c>
      <c r="O399" s="17"/>
      <c r="P399" s="14">
        <v>21.774410750000001</v>
      </c>
      <c r="R399" s="14">
        <v>0.21606293333333301</v>
      </c>
    </row>
    <row r="400" spans="1:18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6"/>
      <c r="K400"/>
      <c r="L400" s="37">
        <v>2019</v>
      </c>
      <c r="N400" s="14"/>
      <c r="O400" s="17"/>
      <c r="P400" s="14"/>
      <c r="R400" s="14"/>
    </row>
    <row r="401" spans="1:18" x14ac:dyDescent="0.25">
      <c r="A401" s="23" t="str">
        <f>'Olieforbrug, TJ'!A401</f>
        <v>Januar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/>
      <c r="J401" s="16">
        <v>0</v>
      </c>
      <c r="L401" s="23" t="str">
        <f>'Olieforbrug, TJ'!M401</f>
        <v>January</v>
      </c>
      <c r="N401" s="14">
        <v>179.19233333333332</v>
      </c>
      <c r="O401" s="17"/>
      <c r="P401" s="14">
        <v>27.942482375000001</v>
      </c>
      <c r="R401" s="14">
        <v>0.21470583333333301</v>
      </c>
    </row>
    <row r="402" spans="1:18" x14ac:dyDescent="0.25">
      <c r="A402" s="23" t="str">
        <f>'Olieforbrug, TJ'!A402</f>
        <v>Februar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/>
      <c r="J402" s="16">
        <v>0</v>
      </c>
      <c r="L402" s="23" t="str">
        <f>'Olieforbrug, TJ'!M402</f>
        <v>February</v>
      </c>
      <c r="N402" s="14">
        <v>179.19233333333332</v>
      </c>
      <c r="O402" s="17"/>
      <c r="P402" s="14">
        <v>27.942482375000001</v>
      </c>
      <c r="R402" s="14">
        <v>0.21470583333333301</v>
      </c>
    </row>
    <row r="403" spans="1:18" x14ac:dyDescent="0.25">
      <c r="A403" s="23" t="str">
        <f>'Olieforbrug, TJ'!A403</f>
        <v>Marts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/>
      <c r="J403" s="16">
        <v>0</v>
      </c>
      <c r="L403" s="23" t="str">
        <f>'Olieforbrug, TJ'!M403</f>
        <v>March</v>
      </c>
      <c r="N403" s="14">
        <v>179.19233333333332</v>
      </c>
      <c r="O403" s="17"/>
      <c r="P403" s="14">
        <v>27.942482375000001</v>
      </c>
      <c r="R403" s="14">
        <v>0.21470583333333301</v>
      </c>
    </row>
    <row r="404" spans="1:18" x14ac:dyDescent="0.25">
      <c r="A404" s="23" t="str">
        <f>'Olieforbrug, TJ'!A404</f>
        <v>April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/>
      <c r="J404" s="16">
        <v>0</v>
      </c>
      <c r="L404" s="23" t="str">
        <f>'Olieforbrug, TJ'!M404</f>
        <v>April</v>
      </c>
      <c r="N404" s="14">
        <v>179.19233333333332</v>
      </c>
      <c r="O404" s="17"/>
      <c r="P404" s="14">
        <v>27.942482375000001</v>
      </c>
      <c r="R404" s="14">
        <v>0.21470583333333301</v>
      </c>
    </row>
    <row r="405" spans="1:18" x14ac:dyDescent="0.25">
      <c r="A405" s="23" t="str">
        <f>'Olieforbrug, TJ'!A405</f>
        <v>Maj</v>
      </c>
      <c r="C405" s="16">
        <v>0</v>
      </c>
      <c r="D405" s="16">
        <v>0</v>
      </c>
      <c r="E405" s="16">
        <v>0</v>
      </c>
      <c r="F405" s="16">
        <v>0</v>
      </c>
      <c r="G405" s="16">
        <v>0</v>
      </c>
      <c r="H405" s="16">
        <v>0</v>
      </c>
      <c r="I405" s="16"/>
      <c r="J405" s="16">
        <v>0</v>
      </c>
      <c r="L405" s="23" t="str">
        <f>'Olieforbrug, TJ'!M405</f>
        <v>May</v>
      </c>
      <c r="N405" s="14">
        <v>179.19233333333332</v>
      </c>
      <c r="O405" s="17"/>
      <c r="P405" s="14">
        <v>27.942482375000001</v>
      </c>
      <c r="R405" s="14">
        <v>0.21470583333333301</v>
      </c>
    </row>
    <row r="406" spans="1:18" x14ac:dyDescent="0.25">
      <c r="A406" s="23" t="str">
        <f>'Olieforbrug, TJ'!A406</f>
        <v>Juni</v>
      </c>
      <c r="C406" s="16">
        <v>0</v>
      </c>
      <c r="D406" s="16">
        <v>0</v>
      </c>
      <c r="E406" s="16">
        <v>0</v>
      </c>
      <c r="F406" s="16">
        <v>0</v>
      </c>
      <c r="G406" s="16">
        <v>0</v>
      </c>
      <c r="H406" s="16">
        <v>0</v>
      </c>
      <c r="I406" s="16"/>
      <c r="J406" s="16">
        <v>0</v>
      </c>
      <c r="L406" s="23" t="str">
        <f>'Olieforbrug, TJ'!M406</f>
        <v>June</v>
      </c>
      <c r="N406" s="14">
        <v>179.19233333333332</v>
      </c>
      <c r="O406" s="17"/>
      <c r="P406" s="14">
        <v>27.942482375000001</v>
      </c>
      <c r="R406" s="14">
        <v>0.21470583333333301</v>
      </c>
    </row>
    <row r="407" spans="1:18" x14ac:dyDescent="0.25">
      <c r="A407" s="23" t="str">
        <f>'Olieforbrug, TJ'!A407</f>
        <v>Juli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/>
      <c r="J407" s="16">
        <v>0</v>
      </c>
      <c r="L407" s="23" t="str">
        <f>'Olieforbrug, TJ'!M407</f>
        <v>July</v>
      </c>
      <c r="N407" s="14">
        <v>179.19233333333332</v>
      </c>
      <c r="O407" s="17"/>
      <c r="P407" s="14">
        <v>27.942482375000001</v>
      </c>
      <c r="R407" s="14">
        <v>0.21470583333333301</v>
      </c>
    </row>
    <row r="408" spans="1:18" x14ac:dyDescent="0.25">
      <c r="A408" s="23" t="str">
        <f>'Olieforbrug, TJ'!A408</f>
        <v>August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/>
      <c r="J408" s="16">
        <v>0</v>
      </c>
      <c r="L408" s="23" t="str">
        <f>'Olieforbrug, TJ'!M408</f>
        <v>August</v>
      </c>
      <c r="N408" s="14">
        <v>179.19233333333332</v>
      </c>
      <c r="O408" s="17"/>
      <c r="P408" s="14">
        <v>27.942482375000001</v>
      </c>
      <c r="R408" s="14">
        <v>0.21470583333333301</v>
      </c>
    </row>
    <row r="409" spans="1:18" x14ac:dyDescent="0.25">
      <c r="A409" s="23" t="str">
        <f>'Olieforbrug, TJ'!A409</f>
        <v>September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/>
      <c r="J409" s="16">
        <v>0</v>
      </c>
      <c r="L409" s="23" t="str">
        <f>'Olieforbrug, TJ'!M409</f>
        <v>September</v>
      </c>
      <c r="N409" s="14">
        <v>179.19233333333332</v>
      </c>
      <c r="O409" s="17"/>
      <c r="P409" s="14">
        <v>27.942482375000001</v>
      </c>
      <c r="R409" s="14">
        <v>0.21470583333333301</v>
      </c>
    </row>
    <row r="410" spans="1:18" x14ac:dyDescent="0.25">
      <c r="A410" s="23" t="str">
        <f>'Olieforbrug, TJ'!A410</f>
        <v>Oktober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/>
      <c r="J410" s="16">
        <v>0</v>
      </c>
      <c r="L410" s="23" t="str">
        <f>'Olieforbrug, TJ'!M410</f>
        <v>October</v>
      </c>
      <c r="N410" s="14">
        <v>179.19233333333332</v>
      </c>
      <c r="O410" s="17"/>
      <c r="P410" s="14">
        <v>27.942482375000001</v>
      </c>
      <c r="R410" s="14">
        <v>0.21470583333333301</v>
      </c>
    </row>
    <row r="411" spans="1:18" x14ac:dyDescent="0.25">
      <c r="A411" s="23" t="str">
        <f>'Olieforbrug, TJ'!A411</f>
        <v>November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/>
      <c r="J411" s="16">
        <v>0</v>
      </c>
      <c r="L411" s="23" t="str">
        <f>'Olieforbrug, TJ'!M411</f>
        <v>November</v>
      </c>
      <c r="N411" s="14">
        <v>179.19233333333332</v>
      </c>
      <c r="O411" s="17"/>
      <c r="P411" s="14">
        <v>27.942482375000001</v>
      </c>
      <c r="R411" s="14">
        <v>0.21470583333333301</v>
      </c>
    </row>
    <row r="412" spans="1:18" ht="13.8" thickBot="1" x14ac:dyDescent="0.3">
      <c r="A412" s="41" t="str">
        <f>'Olieforbrug, TJ'!A412</f>
        <v>December</v>
      </c>
      <c r="C412" s="42">
        <v>0</v>
      </c>
      <c r="D412" s="42">
        <v>0</v>
      </c>
      <c r="E412" s="42">
        <v>0</v>
      </c>
      <c r="F412" s="42">
        <v>0</v>
      </c>
      <c r="G412" s="42">
        <v>0</v>
      </c>
      <c r="H412" s="42">
        <v>0</v>
      </c>
      <c r="I412" s="16"/>
      <c r="J412" s="42">
        <v>0</v>
      </c>
      <c r="K412"/>
      <c r="L412" s="43" t="str">
        <f>'Olieforbrug, TJ'!M412</f>
        <v>December</v>
      </c>
      <c r="N412" s="14">
        <v>179.19233333333332</v>
      </c>
      <c r="O412" s="17"/>
      <c r="P412" s="14">
        <v>27.942482375000001</v>
      </c>
      <c r="R412" s="14">
        <v>0.21470583333333301</v>
      </c>
    </row>
    <row r="413" spans="1:18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6"/>
      <c r="K413"/>
      <c r="L413" s="37">
        <v>2020</v>
      </c>
      <c r="N413" s="14"/>
      <c r="O413" s="17"/>
      <c r="P413" s="14"/>
      <c r="R413" s="14"/>
    </row>
    <row r="414" spans="1:18" x14ac:dyDescent="0.25">
      <c r="A414" s="23" t="str">
        <f>'Olieforbrug, TJ'!A414</f>
        <v>Januar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I414" s="16"/>
      <c r="J414" s="16">
        <v>0</v>
      </c>
      <c r="L414" s="23" t="str">
        <f>'Olieforbrug, TJ'!M414</f>
        <v>January</v>
      </c>
      <c r="N414" s="14">
        <v>179.19233333333332</v>
      </c>
      <c r="O414" s="17"/>
      <c r="P414" s="14">
        <v>29.207973500000001</v>
      </c>
      <c r="R414" s="14">
        <v>0.12519916666666672</v>
      </c>
    </row>
    <row r="415" spans="1:18" ht="12.9" customHeight="1" x14ac:dyDescent="0.25">
      <c r="A415" s="23" t="str">
        <f>'Olieforbrug, TJ'!A415</f>
        <v>Februar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I415" s="16"/>
      <c r="J415" s="16">
        <v>0</v>
      </c>
      <c r="L415" s="23" t="str">
        <f>'Olieforbrug, TJ'!M415</f>
        <v>February</v>
      </c>
      <c r="N415" s="14">
        <v>179.19233333333332</v>
      </c>
      <c r="O415" s="17"/>
      <c r="P415" s="14">
        <v>29.207973500000001</v>
      </c>
      <c r="R415" s="14">
        <v>0.12519916666666672</v>
      </c>
    </row>
    <row r="416" spans="1:18" ht="12.9" customHeight="1" x14ac:dyDescent="0.25">
      <c r="A416" s="23" t="str">
        <f>'Olieforbrug, TJ'!A416</f>
        <v>Marts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I416" s="16"/>
      <c r="J416" s="16">
        <v>0</v>
      </c>
      <c r="L416" s="23" t="str">
        <f>'Olieforbrug, TJ'!M416</f>
        <v>March</v>
      </c>
      <c r="N416" s="14">
        <v>179.19233333333332</v>
      </c>
      <c r="O416" s="17"/>
      <c r="P416" s="14">
        <v>29.207973500000001</v>
      </c>
      <c r="R416" s="14">
        <v>0.12519916666666672</v>
      </c>
    </row>
    <row r="417" spans="1:18" ht="12.9" customHeight="1" x14ac:dyDescent="0.25">
      <c r="A417" s="23" t="str">
        <f>'Olieforbrug, TJ'!A417</f>
        <v>April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I417" s="16"/>
      <c r="J417" s="16">
        <v>0</v>
      </c>
      <c r="L417" s="23" t="str">
        <f>'Olieforbrug, TJ'!M417</f>
        <v>April</v>
      </c>
      <c r="N417" s="14">
        <v>179.19233333333332</v>
      </c>
      <c r="O417" s="17"/>
      <c r="P417" s="14">
        <v>29.207973500000001</v>
      </c>
      <c r="R417" s="14">
        <v>0.12519916666666672</v>
      </c>
    </row>
    <row r="418" spans="1:18" ht="12.9" customHeight="1" x14ac:dyDescent="0.25">
      <c r="A418" s="23" t="str">
        <f>'Olieforbrug, TJ'!A418</f>
        <v>Maj</v>
      </c>
      <c r="C418" s="16">
        <v>0</v>
      </c>
      <c r="D418" s="16">
        <v>0</v>
      </c>
      <c r="E418" s="16">
        <v>0</v>
      </c>
      <c r="F418" s="16">
        <v>0</v>
      </c>
      <c r="G418" s="16">
        <v>0</v>
      </c>
      <c r="H418" s="16">
        <v>0</v>
      </c>
      <c r="I418" s="16"/>
      <c r="J418" s="16">
        <v>0</v>
      </c>
      <c r="L418" s="23" t="str">
        <f>'Olieforbrug, TJ'!M418</f>
        <v>May</v>
      </c>
      <c r="N418" s="14">
        <v>179.19233333333332</v>
      </c>
      <c r="O418" s="17"/>
      <c r="P418" s="14">
        <v>29.207973500000001</v>
      </c>
      <c r="R418" s="14">
        <v>0.12519916666666672</v>
      </c>
    </row>
    <row r="419" spans="1:18" ht="12.9" customHeight="1" x14ac:dyDescent="0.25">
      <c r="A419" s="23" t="str">
        <f>'Olieforbrug, TJ'!A419</f>
        <v>Juni</v>
      </c>
      <c r="C419" s="16">
        <v>0</v>
      </c>
      <c r="D419" s="16">
        <v>0</v>
      </c>
      <c r="E419" s="16">
        <v>0</v>
      </c>
      <c r="F419" s="16">
        <v>0</v>
      </c>
      <c r="G419" s="16">
        <v>0</v>
      </c>
      <c r="H419" s="16">
        <v>0</v>
      </c>
      <c r="I419" s="16"/>
      <c r="J419" s="16">
        <v>0</v>
      </c>
      <c r="L419" s="23" t="str">
        <f>'Olieforbrug, TJ'!M419</f>
        <v>June</v>
      </c>
      <c r="N419" s="14">
        <v>179.19233333333332</v>
      </c>
      <c r="O419" s="17"/>
      <c r="P419" s="14">
        <v>29.207973500000001</v>
      </c>
      <c r="R419" s="14">
        <v>0.12519916666666672</v>
      </c>
    </row>
    <row r="420" spans="1:18" ht="12.75" customHeight="1" x14ac:dyDescent="0.25">
      <c r="A420" s="23" t="str">
        <f>'Olieforbrug, TJ'!A420</f>
        <v>Juli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/>
      <c r="J420" s="16">
        <v>0</v>
      </c>
      <c r="L420" s="23" t="str">
        <f>'Olieforbrug, TJ'!M420</f>
        <v>July</v>
      </c>
      <c r="N420" s="14">
        <v>179.19233333333332</v>
      </c>
      <c r="O420" s="17"/>
      <c r="P420" s="14">
        <v>29.207973500000001</v>
      </c>
      <c r="R420" s="14">
        <v>0.12519916666666672</v>
      </c>
    </row>
    <row r="421" spans="1:18" x14ac:dyDescent="0.25">
      <c r="A421" s="23" t="str">
        <f>'Olieforbrug, TJ'!A421</f>
        <v>August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J421" s="16">
        <v>0</v>
      </c>
      <c r="L421" s="23" t="str">
        <f>'Olieforbrug, TJ'!M421</f>
        <v>August</v>
      </c>
      <c r="N421" s="14">
        <v>179.19233333333332</v>
      </c>
      <c r="P421" s="14">
        <v>29.207973500000001</v>
      </c>
      <c r="R421" s="14">
        <v>0.12519916666666672</v>
      </c>
    </row>
    <row r="422" spans="1:18" x14ac:dyDescent="0.25">
      <c r="A422" s="23" t="str">
        <f>'Olieforbrug, TJ'!A422</f>
        <v>September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J422" s="16">
        <v>0</v>
      </c>
      <c r="L422" s="23" t="str">
        <f>'Olieforbrug, TJ'!M422</f>
        <v>September</v>
      </c>
      <c r="N422" s="14">
        <v>179.19233333333332</v>
      </c>
      <c r="P422" s="14">
        <v>29.207973500000001</v>
      </c>
      <c r="R422" s="14">
        <v>0.12519916666666672</v>
      </c>
    </row>
    <row r="423" spans="1:18" x14ac:dyDescent="0.25">
      <c r="A423" s="23" t="str">
        <f>'Olieforbrug, TJ'!A423</f>
        <v>Oktober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J423" s="16">
        <v>0</v>
      </c>
      <c r="L423" s="23" t="str">
        <f>'Olieforbrug, TJ'!M423</f>
        <v>October</v>
      </c>
      <c r="N423" s="14">
        <v>179.19233333333332</v>
      </c>
      <c r="P423" s="14">
        <v>29.207973500000001</v>
      </c>
      <c r="R423" s="14">
        <v>0.12519916666666672</v>
      </c>
    </row>
    <row r="424" spans="1:18" x14ac:dyDescent="0.25">
      <c r="A424" s="23" t="str">
        <f>'Olieforbrug, TJ'!A424</f>
        <v>November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J424" s="16">
        <v>0</v>
      </c>
      <c r="L424" s="23" t="str">
        <f>'Olieforbrug, TJ'!M424</f>
        <v>November</v>
      </c>
      <c r="N424" s="14">
        <v>179.19233333333332</v>
      </c>
      <c r="P424" s="14">
        <v>29.207973500000001</v>
      </c>
      <c r="R424" s="14">
        <v>0.12519916666666672</v>
      </c>
    </row>
    <row r="425" spans="1:18" ht="13.8" thickBot="1" x14ac:dyDescent="0.3">
      <c r="A425" s="41" t="str">
        <f>'Olieforbrug, TJ'!A425</f>
        <v>December</v>
      </c>
      <c r="C425" s="42">
        <v>0</v>
      </c>
      <c r="D425" s="42">
        <v>0</v>
      </c>
      <c r="E425" s="42">
        <v>0</v>
      </c>
      <c r="F425" s="42">
        <v>0</v>
      </c>
      <c r="G425" s="42">
        <v>0</v>
      </c>
      <c r="H425" s="42">
        <v>0</v>
      </c>
      <c r="I425" s="16"/>
      <c r="J425" s="42">
        <v>0</v>
      </c>
      <c r="K425"/>
      <c r="L425" s="43" t="str">
        <f>'Olieforbrug, TJ'!M425</f>
        <v>December</v>
      </c>
      <c r="N425" s="14">
        <v>179.19233333333332</v>
      </c>
      <c r="O425" s="17"/>
      <c r="P425" s="14">
        <v>29.207973500000001</v>
      </c>
      <c r="R425" s="14">
        <v>0.12519916666666672</v>
      </c>
    </row>
    <row r="426" spans="1:18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6"/>
      <c r="K426"/>
      <c r="L426" s="37">
        <v>2021</v>
      </c>
      <c r="N426" s="14"/>
      <c r="O426" s="17"/>
      <c r="P426" s="14"/>
      <c r="R426" s="14"/>
    </row>
    <row r="427" spans="1:18" x14ac:dyDescent="0.25">
      <c r="A427" s="23" t="str">
        <f>'Olieforbrug, TJ'!A427</f>
        <v>Januar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/>
      <c r="J427" s="16">
        <v>0</v>
      </c>
      <c r="L427" s="23" t="str">
        <f>'Olieforbrug, TJ'!M427</f>
        <v>January</v>
      </c>
      <c r="N427" s="14">
        <v>179.19233333333332</v>
      </c>
      <c r="O427" s="17"/>
      <c r="P427" s="14">
        <v>38.474879999999999</v>
      </c>
      <c r="R427" s="14">
        <v>0.12519916666666672</v>
      </c>
    </row>
    <row r="428" spans="1:18" x14ac:dyDescent="0.25">
      <c r="A428" s="23" t="str">
        <f>'Olieforbrug, TJ'!A428</f>
        <v>Februar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/>
      <c r="J428" s="16">
        <v>0</v>
      </c>
      <c r="L428" s="23" t="str">
        <f>'Olieforbrug, TJ'!M428</f>
        <v>February</v>
      </c>
      <c r="N428" s="14">
        <v>179.19233333333332</v>
      </c>
      <c r="O428" s="17"/>
      <c r="P428" s="14">
        <v>38.474879999999999</v>
      </c>
      <c r="R428" s="14">
        <v>0.12519916666666672</v>
      </c>
    </row>
    <row r="429" spans="1:18" x14ac:dyDescent="0.25">
      <c r="A429" s="23" t="str">
        <f>'Olieforbrug, TJ'!A429</f>
        <v>Marts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/>
      <c r="J429" s="16">
        <v>0</v>
      </c>
      <c r="L429" s="23" t="str">
        <f>'Olieforbrug, TJ'!M429</f>
        <v>March</v>
      </c>
      <c r="N429" s="14">
        <v>179.19233333333332</v>
      </c>
      <c r="O429" s="17"/>
      <c r="P429" s="14">
        <v>38.474879999999999</v>
      </c>
      <c r="R429" s="14">
        <v>0.12519916666666672</v>
      </c>
    </row>
    <row r="430" spans="1:18" x14ac:dyDescent="0.25">
      <c r="A430" s="23" t="str">
        <f>'Olieforbrug, TJ'!A430</f>
        <v>April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/>
      <c r="J430" s="16">
        <v>0</v>
      </c>
      <c r="L430" s="23" t="str">
        <f>'Olieforbrug, TJ'!M430</f>
        <v>April</v>
      </c>
      <c r="N430" s="14">
        <v>179.19233333333332</v>
      </c>
      <c r="O430" s="17"/>
      <c r="P430" s="14">
        <v>38.474879999999999</v>
      </c>
      <c r="R430" s="14">
        <v>0.12519916666666672</v>
      </c>
    </row>
    <row r="431" spans="1:18" x14ac:dyDescent="0.25">
      <c r="A431" s="23" t="str">
        <f>'Olieforbrug, TJ'!A431</f>
        <v>Maj</v>
      </c>
      <c r="C431" s="16">
        <v>0</v>
      </c>
      <c r="D431" s="16">
        <v>0</v>
      </c>
      <c r="E431" s="16">
        <v>0</v>
      </c>
      <c r="F431" s="16">
        <v>0</v>
      </c>
      <c r="G431" s="16">
        <v>0</v>
      </c>
      <c r="H431" s="16">
        <v>0</v>
      </c>
      <c r="I431" s="16"/>
      <c r="J431" s="16">
        <v>0</v>
      </c>
      <c r="L431" s="23" t="str">
        <f>'Olieforbrug, TJ'!M431</f>
        <v>May</v>
      </c>
      <c r="N431" s="14">
        <v>179.19233333333332</v>
      </c>
      <c r="O431" s="17"/>
      <c r="P431" s="14">
        <v>38.474879999999999</v>
      </c>
      <c r="R431" s="14">
        <v>0.12519916666666672</v>
      </c>
    </row>
    <row r="432" spans="1:18" x14ac:dyDescent="0.25">
      <c r="A432" s="23" t="str">
        <f>'Olieforbrug, TJ'!A432</f>
        <v>Juni</v>
      </c>
      <c r="C432" s="16">
        <v>0</v>
      </c>
      <c r="D432" s="16">
        <v>0</v>
      </c>
      <c r="E432" s="16">
        <v>0</v>
      </c>
      <c r="F432" s="16">
        <v>0</v>
      </c>
      <c r="G432" s="16">
        <v>0</v>
      </c>
      <c r="H432" s="16">
        <v>0</v>
      </c>
      <c r="I432" s="16"/>
      <c r="J432" s="16">
        <v>0</v>
      </c>
      <c r="L432" s="23" t="str">
        <f>'Olieforbrug, TJ'!M432</f>
        <v>June</v>
      </c>
      <c r="N432" s="14">
        <v>179.19233333333332</v>
      </c>
      <c r="O432" s="17"/>
      <c r="P432" s="14">
        <v>38.474879999999999</v>
      </c>
      <c r="R432" s="14">
        <v>0.12519916666666672</v>
      </c>
    </row>
    <row r="433" spans="1:18" x14ac:dyDescent="0.25">
      <c r="A433" s="23" t="str">
        <f>'Olieforbrug, TJ'!A433</f>
        <v>Juli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/>
      <c r="J433" s="16">
        <v>0</v>
      </c>
      <c r="L433" s="23" t="str">
        <f>'Olieforbrug, TJ'!M433</f>
        <v>July</v>
      </c>
      <c r="N433" s="14">
        <v>179.19233333333332</v>
      </c>
      <c r="O433" s="17"/>
      <c r="P433" s="14">
        <v>38.474879999999999</v>
      </c>
      <c r="R433" s="14">
        <v>0.12519916666666672</v>
      </c>
    </row>
    <row r="434" spans="1:18" x14ac:dyDescent="0.25">
      <c r="A434" s="23" t="str">
        <f>'Olieforbrug, TJ'!A434</f>
        <v>August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/>
      <c r="J434" s="16">
        <v>0</v>
      </c>
      <c r="L434" s="23" t="str">
        <f>'Olieforbrug, TJ'!M434</f>
        <v>August</v>
      </c>
      <c r="N434" s="14">
        <v>179.19233333333332</v>
      </c>
      <c r="O434" s="17"/>
      <c r="P434" s="14">
        <v>38.474879999999999</v>
      </c>
      <c r="R434" s="14">
        <v>0.12519916666666672</v>
      </c>
    </row>
    <row r="435" spans="1:18" x14ac:dyDescent="0.25">
      <c r="A435" s="23" t="str">
        <f>'Olieforbrug, TJ'!A435</f>
        <v>September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/>
      <c r="J435" s="16">
        <v>0</v>
      </c>
      <c r="L435" s="23" t="str">
        <f>'Olieforbrug, TJ'!M435</f>
        <v>September</v>
      </c>
      <c r="N435" s="14">
        <v>179.19233333333332</v>
      </c>
      <c r="O435" s="17"/>
      <c r="P435" s="14">
        <v>38.474879999999999</v>
      </c>
      <c r="R435" s="14">
        <v>0.12519916666666672</v>
      </c>
    </row>
    <row r="436" spans="1:18" x14ac:dyDescent="0.25">
      <c r="A436" s="23" t="str">
        <f>'Olieforbrug, TJ'!A436</f>
        <v>Oktober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/>
      <c r="J436" s="16">
        <v>0</v>
      </c>
      <c r="L436" s="23" t="str">
        <f>'Olieforbrug, TJ'!M436</f>
        <v>October</v>
      </c>
      <c r="N436" s="14">
        <v>179.19233333333332</v>
      </c>
      <c r="O436" s="17"/>
      <c r="P436" s="14">
        <v>38.474879999999999</v>
      </c>
      <c r="R436" s="14">
        <v>0.12519916666666672</v>
      </c>
    </row>
    <row r="437" spans="1:18" x14ac:dyDescent="0.25">
      <c r="A437" s="23" t="str">
        <f>'Olieforbrug, TJ'!A437</f>
        <v>November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/>
      <c r="J437" s="16">
        <v>0</v>
      </c>
      <c r="L437" s="23" t="str">
        <f>'Olieforbrug, TJ'!M437</f>
        <v>November</v>
      </c>
      <c r="N437" s="14">
        <v>179.19233333333332</v>
      </c>
      <c r="P437" s="14">
        <v>38.474879999999999</v>
      </c>
      <c r="R437" s="14">
        <v>0.12519916666666672</v>
      </c>
    </row>
    <row r="438" spans="1:18" ht="13.8" thickBot="1" x14ac:dyDescent="0.3">
      <c r="A438" s="43" t="str">
        <f>'Olieforbrug, TJ'!A438</f>
        <v>December</v>
      </c>
      <c r="B438" s="2"/>
      <c r="C438" s="42">
        <v>0</v>
      </c>
      <c r="D438" s="42">
        <v>0</v>
      </c>
      <c r="E438" s="42">
        <v>0</v>
      </c>
      <c r="F438" s="42">
        <v>0</v>
      </c>
      <c r="G438" s="42">
        <v>0</v>
      </c>
      <c r="H438" s="42">
        <v>0</v>
      </c>
      <c r="I438" s="42"/>
      <c r="J438" s="42">
        <v>0</v>
      </c>
      <c r="K438" s="42"/>
      <c r="L438" s="43" t="str">
        <f>'Olieforbrug, TJ'!M438</f>
        <v>December</v>
      </c>
      <c r="M438" s="15"/>
      <c r="N438" s="14">
        <v>179.19233333333332</v>
      </c>
      <c r="O438" s="15"/>
      <c r="P438" s="14">
        <v>38.474879999999999</v>
      </c>
      <c r="Q438" s="15"/>
      <c r="R438" s="14">
        <v>0.12519916666666672</v>
      </c>
    </row>
    <row r="439" spans="1:18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6"/>
      <c r="K439"/>
      <c r="L439" s="37">
        <v>2022</v>
      </c>
      <c r="N439" s="14"/>
      <c r="O439" s="17"/>
      <c r="P439" s="14"/>
      <c r="R439" s="14"/>
    </row>
    <row r="440" spans="1:18" x14ac:dyDescent="0.25">
      <c r="A440" s="23" t="str">
        <f>'Olieforbrug, TJ'!A440</f>
        <v>Januar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/>
      <c r="J440" s="16">
        <v>0</v>
      </c>
      <c r="L440" s="23" t="str">
        <f>'Olieforbrug, TJ'!M440</f>
        <v>January</v>
      </c>
      <c r="N440" s="14">
        <v>179.19233333333301</v>
      </c>
      <c r="O440" s="17"/>
      <c r="P440" s="14">
        <v>20.862500000000001</v>
      </c>
      <c r="R440" s="14">
        <v>0.125199166666667</v>
      </c>
    </row>
    <row r="441" spans="1:18" x14ac:dyDescent="0.25">
      <c r="A441" s="23" t="str">
        <f>'Olieforbrug, TJ'!A441</f>
        <v>Februar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/>
      <c r="J441" s="16">
        <v>0</v>
      </c>
      <c r="L441" s="23" t="str">
        <f>'Olieforbrug, TJ'!M441</f>
        <v>February</v>
      </c>
      <c r="N441" s="14">
        <v>179.19233333333301</v>
      </c>
      <c r="O441" s="17"/>
      <c r="P441" s="14">
        <v>20.862500000000001</v>
      </c>
      <c r="R441" s="14">
        <v>0.125199166666667</v>
      </c>
    </row>
    <row r="442" spans="1:18" x14ac:dyDescent="0.25">
      <c r="A442" s="23" t="str">
        <f>'Olieforbrug, TJ'!A442</f>
        <v>Marts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/>
      <c r="J442" s="16">
        <v>0</v>
      </c>
      <c r="L442" s="23" t="str">
        <f>'Olieforbrug, TJ'!M442</f>
        <v>March</v>
      </c>
      <c r="N442" s="14">
        <v>179.19233333333301</v>
      </c>
      <c r="O442" s="17"/>
      <c r="P442" s="14">
        <v>20.862500000000001</v>
      </c>
      <c r="R442" s="14">
        <v>0.125199166666667</v>
      </c>
    </row>
    <row r="443" spans="1:18" x14ac:dyDescent="0.25">
      <c r="A443" s="23" t="str">
        <f>'Olieforbrug, TJ'!A443</f>
        <v>April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/>
      <c r="J443" s="16">
        <v>0</v>
      </c>
      <c r="L443" s="23" t="str">
        <f>'Olieforbrug, TJ'!M443</f>
        <v>April</v>
      </c>
      <c r="N443" s="14">
        <v>179.19233333333301</v>
      </c>
      <c r="O443" s="17"/>
      <c r="P443" s="14">
        <v>20.862500000000001</v>
      </c>
      <c r="R443" s="14">
        <v>0.125199166666667</v>
      </c>
    </row>
    <row r="444" spans="1:18" x14ac:dyDescent="0.25">
      <c r="A444" s="23" t="str">
        <f>'Olieforbrug, TJ'!A444</f>
        <v>Maj</v>
      </c>
      <c r="C444" s="16">
        <v>0</v>
      </c>
      <c r="D444" s="16">
        <v>0</v>
      </c>
      <c r="E444" s="16">
        <v>0</v>
      </c>
      <c r="F444" s="16">
        <v>0</v>
      </c>
      <c r="G444" s="16">
        <v>0</v>
      </c>
      <c r="H444" s="16">
        <v>0</v>
      </c>
      <c r="I444" s="16"/>
      <c r="J444" s="16">
        <v>0</v>
      </c>
      <c r="L444" s="23" t="str">
        <f>'Olieforbrug, TJ'!M444</f>
        <v>May</v>
      </c>
      <c r="N444" s="14">
        <v>179.19233333333301</v>
      </c>
      <c r="O444" s="17"/>
      <c r="P444" s="14">
        <v>20.862500000000001</v>
      </c>
      <c r="R444" s="14">
        <v>0.125199166666667</v>
      </c>
    </row>
    <row r="445" spans="1:18" x14ac:dyDescent="0.25">
      <c r="A445" s="23" t="str">
        <f>'Olieforbrug, TJ'!A445</f>
        <v>Juni</v>
      </c>
      <c r="C445" s="16">
        <v>0</v>
      </c>
      <c r="D445" s="16">
        <v>0</v>
      </c>
      <c r="E445" s="16">
        <v>0</v>
      </c>
      <c r="F445" s="16">
        <v>0</v>
      </c>
      <c r="G445" s="16">
        <v>0</v>
      </c>
      <c r="H445" s="16">
        <v>0</v>
      </c>
      <c r="I445" s="16"/>
      <c r="J445" s="16">
        <v>0</v>
      </c>
      <c r="L445" s="23" t="str">
        <f>'Olieforbrug, TJ'!M445</f>
        <v>June</v>
      </c>
      <c r="N445" s="14">
        <v>179.19233333333301</v>
      </c>
      <c r="O445" s="17"/>
      <c r="P445" s="14">
        <v>20.862500000000001</v>
      </c>
      <c r="R445" s="14">
        <v>0.125199166666667</v>
      </c>
    </row>
    <row r="446" spans="1:18" x14ac:dyDescent="0.25">
      <c r="A446" s="23" t="str">
        <f>'Olieforbrug, TJ'!A446</f>
        <v>Juli</v>
      </c>
      <c r="C446" s="16">
        <v>0</v>
      </c>
      <c r="D446" s="16">
        <v>0</v>
      </c>
      <c r="E446" s="16">
        <v>0</v>
      </c>
      <c r="F446" s="16">
        <v>0</v>
      </c>
      <c r="G446" s="16">
        <v>0</v>
      </c>
      <c r="H446" s="16">
        <v>0</v>
      </c>
      <c r="I446" s="16"/>
      <c r="J446" s="16">
        <v>0</v>
      </c>
      <c r="L446" s="23" t="str">
        <f>'Olieforbrug, TJ'!M446</f>
        <v>July</v>
      </c>
      <c r="N446" s="14">
        <v>179.19233333333301</v>
      </c>
      <c r="O446" s="17"/>
      <c r="P446" s="14">
        <v>20.862500000000001</v>
      </c>
      <c r="R446" s="14">
        <v>0.125199166666667</v>
      </c>
    </row>
    <row r="447" spans="1:18" x14ac:dyDescent="0.25">
      <c r="A447" s="23" t="str">
        <f>'Olieforbrug, TJ'!A447</f>
        <v>August</v>
      </c>
      <c r="C447" s="16">
        <v>0</v>
      </c>
      <c r="D447" s="16">
        <v>0</v>
      </c>
      <c r="E447" s="16">
        <v>0</v>
      </c>
      <c r="F447" s="16">
        <v>0</v>
      </c>
      <c r="G447" s="16">
        <v>0</v>
      </c>
      <c r="H447" s="16">
        <v>0</v>
      </c>
      <c r="I447" s="16"/>
      <c r="J447" s="16">
        <v>0</v>
      </c>
      <c r="L447" s="23" t="str">
        <f>'Olieforbrug, TJ'!M447</f>
        <v>August</v>
      </c>
      <c r="N447" s="14">
        <v>179.19233333333301</v>
      </c>
      <c r="O447" s="17"/>
      <c r="P447" s="14">
        <v>20.862500000000001</v>
      </c>
      <c r="R447" s="14">
        <v>0.125199166666667</v>
      </c>
    </row>
    <row r="448" spans="1:18" x14ac:dyDescent="0.25">
      <c r="A448" s="23" t="str">
        <f>'Olieforbrug, TJ'!A448</f>
        <v>September</v>
      </c>
      <c r="C448" s="16">
        <v>0</v>
      </c>
      <c r="D448" s="16">
        <v>0</v>
      </c>
      <c r="E448" s="16">
        <v>0</v>
      </c>
      <c r="F448" s="16">
        <v>0</v>
      </c>
      <c r="G448" s="16">
        <v>0</v>
      </c>
      <c r="H448" s="16">
        <v>0</v>
      </c>
      <c r="I448" s="16"/>
      <c r="J448" s="16">
        <v>0</v>
      </c>
      <c r="L448" s="23" t="str">
        <f>'Olieforbrug, TJ'!M448</f>
        <v>September</v>
      </c>
      <c r="N448" s="14">
        <v>179.19233333333301</v>
      </c>
      <c r="O448" s="17"/>
      <c r="P448" s="14">
        <v>20.862500000000001</v>
      </c>
      <c r="R448" s="14">
        <v>0.125199166666667</v>
      </c>
    </row>
    <row r="449" spans="1:20" x14ac:dyDescent="0.25">
      <c r="A449" s="23" t="str">
        <f>'Olieforbrug, TJ'!A449</f>
        <v>Oktober</v>
      </c>
      <c r="C449" s="16">
        <v>0</v>
      </c>
      <c r="D449" s="16">
        <v>0</v>
      </c>
      <c r="E449" s="16">
        <v>0</v>
      </c>
      <c r="F449" s="16">
        <v>0</v>
      </c>
      <c r="G449" s="16">
        <v>0</v>
      </c>
      <c r="H449" s="16">
        <v>0</v>
      </c>
      <c r="I449" s="16"/>
      <c r="J449" s="16">
        <v>0</v>
      </c>
      <c r="L449" s="23" t="str">
        <f>'Olieforbrug, TJ'!M449</f>
        <v>October</v>
      </c>
      <c r="N449" s="14">
        <v>179.19233333333301</v>
      </c>
      <c r="O449" s="17"/>
      <c r="P449" s="14">
        <v>20.862500000000001</v>
      </c>
      <c r="R449" s="14">
        <v>0.125199166666667</v>
      </c>
    </row>
    <row r="450" spans="1:20" x14ac:dyDescent="0.25">
      <c r="A450" s="23" t="str">
        <f>'Olieforbrug, TJ'!A450</f>
        <v>November</v>
      </c>
      <c r="C450" s="16">
        <v>0</v>
      </c>
      <c r="D450" s="16">
        <v>0</v>
      </c>
      <c r="E450" s="16">
        <v>0</v>
      </c>
      <c r="F450" s="16">
        <v>0</v>
      </c>
      <c r="G450" s="16">
        <v>0</v>
      </c>
      <c r="H450" s="16">
        <v>0</v>
      </c>
      <c r="I450" s="16"/>
      <c r="J450" s="16">
        <v>0</v>
      </c>
      <c r="L450" s="23" t="str">
        <f>'Olieforbrug, TJ'!M450</f>
        <v>November</v>
      </c>
      <c r="N450" s="14">
        <v>179.19233333333301</v>
      </c>
      <c r="O450" s="17"/>
      <c r="P450" s="14">
        <v>20.862500000000001</v>
      </c>
      <c r="R450" s="14">
        <v>0.125199166666667</v>
      </c>
    </row>
    <row r="451" spans="1:20" ht="13.8" thickBot="1" x14ac:dyDescent="0.3">
      <c r="A451" s="43" t="str">
        <f>'Olieforbrug, TJ'!A451</f>
        <v>December</v>
      </c>
      <c r="B451" s="15"/>
      <c r="C451" s="42">
        <v>0</v>
      </c>
      <c r="D451" s="42">
        <v>0</v>
      </c>
      <c r="E451" s="42">
        <v>0</v>
      </c>
      <c r="F451" s="42">
        <v>0</v>
      </c>
      <c r="G451" s="42">
        <v>0</v>
      </c>
      <c r="H451" s="42">
        <v>0</v>
      </c>
      <c r="I451" s="42"/>
      <c r="J451" s="42">
        <v>0</v>
      </c>
      <c r="K451" s="16"/>
      <c r="L451" s="43" t="str">
        <f>'Olieforbrug, TJ'!M451</f>
        <v>December</v>
      </c>
      <c r="N451" s="14">
        <v>179.19233333333301</v>
      </c>
      <c r="O451" s="40"/>
      <c r="P451" s="14">
        <v>20.862500000000001</v>
      </c>
      <c r="Q451" s="15"/>
      <c r="R451" s="14">
        <v>0.125199166666667</v>
      </c>
      <c r="S451" s="10"/>
    </row>
    <row r="452" spans="1:20" x14ac:dyDescent="0.25">
      <c r="A452" s="22">
        <f>'Olieforbrug, TJ'!A452</f>
        <v>2023</v>
      </c>
      <c r="C452" s="16"/>
      <c r="D452" s="16"/>
      <c r="E452" s="16"/>
      <c r="F452" s="16"/>
      <c r="G452" s="16"/>
      <c r="H452" s="16"/>
      <c r="I452" s="16"/>
      <c r="J452" s="16"/>
      <c r="L452" s="22">
        <f>'Olieforbrug, TJ'!M452</f>
        <v>2023</v>
      </c>
      <c r="N452" s="14"/>
      <c r="O452" s="17"/>
      <c r="P452" s="14"/>
      <c r="R452" s="14"/>
    </row>
    <row r="453" spans="1:20" x14ac:dyDescent="0.25">
      <c r="A453" s="23" t="str">
        <f>'Olieforbrug, TJ'!A453</f>
        <v>Januar</v>
      </c>
      <c r="C453" s="16">
        <v>0</v>
      </c>
      <c r="D453" s="16">
        <v>0</v>
      </c>
      <c r="E453" s="16">
        <v>0</v>
      </c>
      <c r="F453" s="16">
        <v>0</v>
      </c>
      <c r="G453" s="69">
        <f>I451-I453</f>
        <v>0</v>
      </c>
      <c r="H453" s="16">
        <v>0</v>
      </c>
      <c r="I453" s="16"/>
      <c r="J453" s="16">
        <v>0</v>
      </c>
      <c r="L453" s="23" t="str">
        <f>'Olieforbrug, TJ'!M453</f>
        <v>January</v>
      </c>
      <c r="N453" s="14">
        <v>179.19233333333301</v>
      </c>
      <c r="O453" s="17"/>
      <c r="P453" s="14">
        <v>31.953559375000001</v>
      </c>
      <c r="R453" s="14">
        <v>0.125199166666667</v>
      </c>
      <c r="T453" s="12"/>
    </row>
    <row r="454" spans="1:20" x14ac:dyDescent="0.25">
      <c r="A454" s="23" t="str">
        <f>'Olieforbrug, TJ'!A454</f>
        <v>Februar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:G459" si="183">I453-I454</f>
        <v>0</v>
      </c>
      <c r="H454" s="16">
        <v>0</v>
      </c>
      <c r="I454" s="16"/>
      <c r="J454" s="16">
        <v>0</v>
      </c>
      <c r="L454" s="23" t="str">
        <f>'Olieforbrug, TJ'!M454</f>
        <v>February</v>
      </c>
      <c r="N454" s="14">
        <v>179.19233333333301</v>
      </c>
      <c r="O454" s="17"/>
      <c r="P454" s="14">
        <v>31.953559375000001</v>
      </c>
      <c r="R454" s="14">
        <v>0.125199166666667</v>
      </c>
    </row>
    <row r="455" spans="1:20" x14ac:dyDescent="0.25">
      <c r="A455" s="23" t="str">
        <f>'Olieforbrug, TJ'!A455</f>
        <v>Marts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si="183"/>
        <v>0</v>
      </c>
      <c r="H455" s="16">
        <v>0</v>
      </c>
      <c r="I455" s="16"/>
      <c r="J455" s="16">
        <v>0</v>
      </c>
      <c r="L455" s="23" t="str">
        <f>'Olieforbrug, TJ'!M455</f>
        <v>March</v>
      </c>
      <c r="N455" s="14">
        <v>179.19233333333301</v>
      </c>
      <c r="O455" s="17"/>
      <c r="P455" s="14">
        <v>31.953559375000001</v>
      </c>
      <c r="R455" s="14">
        <v>0.125199166666667</v>
      </c>
    </row>
    <row r="456" spans="1:20" x14ac:dyDescent="0.25">
      <c r="A456" s="23" t="str">
        <f>'Olieforbrug, TJ'!A456</f>
        <v>April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si="183"/>
        <v>0</v>
      </c>
      <c r="H456" s="16">
        <v>0</v>
      </c>
      <c r="I456" s="16"/>
      <c r="J456" s="16">
        <v>0</v>
      </c>
      <c r="L456" s="23" t="str">
        <f>'Olieforbrug, TJ'!M456</f>
        <v>April</v>
      </c>
      <c r="N456" s="14">
        <v>179.19233333333301</v>
      </c>
      <c r="O456" s="17"/>
      <c r="P456" s="14">
        <v>31.953559375000001</v>
      </c>
      <c r="R456" s="14">
        <v>0.125199166666667</v>
      </c>
    </row>
    <row r="457" spans="1:20" x14ac:dyDescent="0.25">
      <c r="A457" s="23" t="str">
        <f>'Olieforbrug, TJ'!A457</f>
        <v>Maj</v>
      </c>
      <c r="C457" s="16">
        <v>0</v>
      </c>
      <c r="D457" s="16">
        <v>0</v>
      </c>
      <c r="E457" s="16">
        <v>0</v>
      </c>
      <c r="F457" s="16">
        <v>0</v>
      </c>
      <c r="G457" s="69">
        <f t="shared" si="183"/>
        <v>0</v>
      </c>
      <c r="H457" s="16">
        <v>0</v>
      </c>
      <c r="I457" s="16"/>
      <c r="J457" s="16">
        <v>0</v>
      </c>
      <c r="L457" s="23" t="str">
        <f>'Olieforbrug, TJ'!M457</f>
        <v>May</v>
      </c>
      <c r="N457" s="14">
        <v>179.19233333333301</v>
      </c>
      <c r="O457" s="17"/>
      <c r="P457" s="14">
        <v>31.953559375000001</v>
      </c>
      <c r="R457" s="14">
        <v>0.125199166666667</v>
      </c>
    </row>
    <row r="458" spans="1:20" x14ac:dyDescent="0.25">
      <c r="A458" s="23" t="str">
        <f>'Olieforbrug, TJ'!A458</f>
        <v>Juni</v>
      </c>
      <c r="C458" s="16">
        <v>0</v>
      </c>
      <c r="D458" s="16">
        <v>0</v>
      </c>
      <c r="E458" s="16">
        <v>0</v>
      </c>
      <c r="F458" s="16">
        <v>0</v>
      </c>
      <c r="G458" s="69">
        <f t="shared" si="183"/>
        <v>0</v>
      </c>
      <c r="H458" s="16">
        <v>0</v>
      </c>
      <c r="I458" s="16"/>
      <c r="J458" s="16">
        <v>0</v>
      </c>
      <c r="L458" s="23" t="str">
        <f>'Olieforbrug, TJ'!M458</f>
        <v>June</v>
      </c>
      <c r="N458" s="14">
        <v>179.19233333333301</v>
      </c>
      <c r="O458" s="17"/>
      <c r="P458" s="14">
        <v>31.953559375000001</v>
      </c>
      <c r="R458" s="14">
        <v>0.125199166666667</v>
      </c>
    </row>
    <row r="459" spans="1:20" x14ac:dyDescent="0.25">
      <c r="A459" s="23" t="str">
        <f>'Olieforbrug, TJ'!A459</f>
        <v>Juli</v>
      </c>
      <c r="C459" s="16">
        <v>0</v>
      </c>
      <c r="D459" s="16">
        <v>0</v>
      </c>
      <c r="E459" s="16">
        <v>0</v>
      </c>
      <c r="F459" s="16">
        <v>0</v>
      </c>
      <c r="G459" s="69">
        <f t="shared" si="183"/>
        <v>0</v>
      </c>
      <c r="H459" s="16">
        <v>0</v>
      </c>
      <c r="I459" s="16"/>
      <c r="J459" s="16">
        <v>0</v>
      </c>
      <c r="L459" s="23" t="str">
        <f>'Olieforbrug, TJ'!M459</f>
        <v>July</v>
      </c>
      <c r="N459" s="14">
        <v>179.19233333333301</v>
      </c>
      <c r="O459" s="17"/>
      <c r="P459" s="14">
        <v>31.953559375000001</v>
      </c>
      <c r="R459" s="14">
        <v>0.125199166666667</v>
      </c>
    </row>
    <row r="460" spans="1:20" x14ac:dyDescent="0.25">
      <c r="A460" s="23" t="str">
        <f>'Olieforbrug, TJ'!A460</f>
        <v>August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" si="184">I459-I460</f>
        <v>0</v>
      </c>
      <c r="H460" s="16">
        <v>0</v>
      </c>
      <c r="I460" s="16"/>
      <c r="J460" s="16">
        <v>0</v>
      </c>
      <c r="L460" s="23" t="str">
        <f>'Olieforbrug, TJ'!M460</f>
        <v>August</v>
      </c>
      <c r="N460" s="14">
        <v>179.19233333333301</v>
      </c>
      <c r="O460" s="17"/>
      <c r="P460" s="14">
        <v>31.953559375000001</v>
      </c>
      <c r="R460" s="14">
        <v>0.125199166666667</v>
      </c>
    </row>
    <row r="461" spans="1:20" x14ac:dyDescent="0.25">
      <c r="A461" s="23" t="str">
        <f>'Olieforbrug, TJ'!A461</f>
        <v>September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ref="G461" si="185">I460-I461</f>
        <v>0</v>
      </c>
      <c r="H461" s="16">
        <v>0</v>
      </c>
      <c r="I461" s="16"/>
      <c r="J461" s="16">
        <v>0</v>
      </c>
      <c r="L461" s="23" t="str">
        <f>'Olieforbrug, TJ'!M461</f>
        <v>September</v>
      </c>
      <c r="N461" s="14">
        <v>179.19233333333301</v>
      </c>
      <c r="O461" s="17"/>
      <c r="P461" s="14">
        <v>31.953559375000001</v>
      </c>
      <c r="R461" s="14">
        <v>0.125199166666667</v>
      </c>
    </row>
    <row r="462" spans="1:20" x14ac:dyDescent="0.25">
      <c r="A462" s="23" t="str">
        <f>'Olieforbrug, TJ'!A462</f>
        <v>Oktober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ref="G462" si="186">I461-I462</f>
        <v>0</v>
      </c>
      <c r="H462" s="16">
        <v>0</v>
      </c>
      <c r="I462" s="16"/>
      <c r="J462" s="16">
        <v>0</v>
      </c>
      <c r="L462" s="23" t="str">
        <f>'Olieforbrug, TJ'!M462</f>
        <v>October</v>
      </c>
      <c r="N462" s="14">
        <v>179.19233333333301</v>
      </c>
      <c r="O462" s="17"/>
      <c r="P462" s="14">
        <v>31.953559375000001</v>
      </c>
      <c r="R462" s="14">
        <v>0.125199166666667</v>
      </c>
    </row>
    <row r="463" spans="1:20" x14ac:dyDescent="0.25">
      <c r="A463" s="23" t="str">
        <f>'Olieforbrug, TJ'!A463</f>
        <v>November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ref="G463" si="187">I462-I463</f>
        <v>0</v>
      </c>
      <c r="H463" s="16">
        <v>0</v>
      </c>
      <c r="I463" s="16"/>
      <c r="J463" s="16">
        <v>0</v>
      </c>
      <c r="L463" s="23" t="str">
        <f>'Olieforbrug, TJ'!M463</f>
        <v>November</v>
      </c>
      <c r="N463" s="14">
        <v>179.19233333333301</v>
      </c>
      <c r="O463" s="17"/>
      <c r="P463" s="14">
        <v>31.953559375000001</v>
      </c>
      <c r="R463" s="14">
        <v>0.125199166666667</v>
      </c>
    </row>
    <row r="464" spans="1:20" ht="13.8" thickBot="1" x14ac:dyDescent="0.3">
      <c r="A464" s="71" t="str">
        <f>'Olieforbrug, TJ'!A464</f>
        <v>December</v>
      </c>
      <c r="B464" s="70"/>
      <c r="C464" s="72">
        <v>0</v>
      </c>
      <c r="D464" s="72">
        <v>0</v>
      </c>
      <c r="E464" s="72">
        <v>0</v>
      </c>
      <c r="F464" s="72">
        <v>0</v>
      </c>
      <c r="G464" s="72">
        <f t="shared" ref="G464" si="188">I463-I464</f>
        <v>0</v>
      </c>
      <c r="H464" s="72">
        <v>0</v>
      </c>
      <c r="I464" s="72"/>
      <c r="J464" s="66"/>
      <c r="K464" s="66"/>
      <c r="L464" s="116" t="str">
        <f>'Olieforbrug, TJ'!M464</f>
        <v>December</v>
      </c>
      <c r="N464" s="14">
        <v>179.19233333333301</v>
      </c>
      <c r="O464" s="17"/>
      <c r="P464" s="14">
        <v>31.953559375000001</v>
      </c>
      <c r="R464" s="14">
        <v>0.125199166666667</v>
      </c>
    </row>
    <row r="465" spans="1:18" x14ac:dyDescent="0.25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22">
        <f>'Olieforbrug, TJ'!M465</f>
        <v>2024</v>
      </c>
      <c r="N465" s="14"/>
      <c r="O465" s="17"/>
      <c r="P465" s="14"/>
      <c r="R465" s="14"/>
    </row>
    <row r="466" spans="1:18" x14ac:dyDescent="0.25">
      <c r="A466" s="23" t="str">
        <f>'Olieforbrug, TJ'!A466</f>
        <v>Januar</v>
      </c>
      <c r="C466" s="16">
        <v>0</v>
      </c>
      <c r="D466" s="16">
        <v>0</v>
      </c>
      <c r="E466" s="16">
        <v>0</v>
      </c>
      <c r="F466" s="16">
        <v>0</v>
      </c>
      <c r="G466" s="69">
        <f>I464-I466</f>
        <v>0</v>
      </c>
      <c r="H466" s="16">
        <v>0</v>
      </c>
      <c r="I466" s="16"/>
      <c r="J466" s="16">
        <v>0</v>
      </c>
      <c r="L466" s="23" t="str">
        <f>'Olieforbrug, TJ'!M466</f>
        <v>January</v>
      </c>
      <c r="N466" s="14">
        <v>179.19233333333301</v>
      </c>
      <c r="O466" s="17"/>
      <c r="P466" s="10">
        <v>75.276083</v>
      </c>
      <c r="R466" s="14">
        <v>0.125199166666667</v>
      </c>
    </row>
    <row r="467" spans="1:18" x14ac:dyDescent="0.25">
      <c r="A467" s="23" t="str">
        <f>'Olieforbrug, TJ'!A467</f>
        <v>Februar</v>
      </c>
      <c r="C467" s="16">
        <v>0</v>
      </c>
      <c r="D467" s="16">
        <v>0</v>
      </c>
      <c r="E467" s="16">
        <v>0</v>
      </c>
      <c r="F467" s="16">
        <v>0</v>
      </c>
      <c r="G467" s="69">
        <f>I466-I467</f>
        <v>0</v>
      </c>
      <c r="H467" s="16">
        <v>0</v>
      </c>
      <c r="I467" s="16"/>
      <c r="J467" s="16">
        <v>0</v>
      </c>
      <c r="L467" s="23" t="str">
        <f>'Olieforbrug, TJ'!M467</f>
        <v>February</v>
      </c>
      <c r="N467" s="14">
        <v>179.19233333333301</v>
      </c>
      <c r="O467" s="17"/>
      <c r="P467" s="10">
        <v>75.276083</v>
      </c>
      <c r="R467" s="14">
        <v>0.125199166666667</v>
      </c>
    </row>
    <row r="468" spans="1:18" x14ac:dyDescent="0.25">
      <c r="A468" s="23" t="str">
        <f>'Olieforbrug, TJ'!A468</f>
        <v>Marts</v>
      </c>
      <c r="C468" s="16">
        <v>0</v>
      </c>
      <c r="D468" s="16">
        <v>0</v>
      </c>
      <c r="E468" s="16">
        <v>0</v>
      </c>
      <c r="F468" s="16">
        <v>0</v>
      </c>
      <c r="G468" s="69">
        <f>I467-I468</f>
        <v>0</v>
      </c>
      <c r="H468" s="16">
        <v>0</v>
      </c>
      <c r="I468" s="16"/>
      <c r="J468" s="16">
        <v>0</v>
      </c>
      <c r="L468" s="23" t="str">
        <f>'Olieforbrug, TJ'!M468</f>
        <v>March</v>
      </c>
      <c r="N468" s="14">
        <v>179.19233333333301</v>
      </c>
      <c r="O468" s="17"/>
      <c r="P468" s="10">
        <v>75.276083</v>
      </c>
      <c r="R468" s="14">
        <v>0.125199166666667</v>
      </c>
    </row>
    <row r="469" spans="1:18" x14ac:dyDescent="0.25">
      <c r="A469" s="23" t="str">
        <f>'Olieforbrug, TJ'!A469</f>
        <v>April</v>
      </c>
      <c r="C469" s="16">
        <v>0</v>
      </c>
      <c r="D469" s="16">
        <v>0</v>
      </c>
      <c r="E469" s="16">
        <v>0</v>
      </c>
      <c r="F469" s="16">
        <v>0</v>
      </c>
      <c r="G469" s="69">
        <f>I468-I469</f>
        <v>0</v>
      </c>
      <c r="H469" s="16">
        <v>0</v>
      </c>
      <c r="I469" s="16"/>
      <c r="J469" s="16">
        <v>0</v>
      </c>
      <c r="L469" s="23" t="str">
        <f>'Olieforbrug, TJ'!M469</f>
        <v>April</v>
      </c>
      <c r="N469" s="14">
        <v>179.19233333333301</v>
      </c>
      <c r="O469" s="17"/>
      <c r="P469" s="10">
        <v>75.276083</v>
      </c>
      <c r="R469" s="14">
        <v>0.125199166666667</v>
      </c>
    </row>
    <row r="470" spans="1:18" x14ac:dyDescent="0.25">
      <c r="A470" s="23" t="str">
        <f>'Olieforbrug, TJ'!A470</f>
        <v>Maj</v>
      </c>
      <c r="C470" s="16">
        <v>0</v>
      </c>
      <c r="D470" s="16">
        <v>0</v>
      </c>
      <c r="E470" s="16">
        <v>0</v>
      </c>
      <c r="F470" s="16">
        <v>0</v>
      </c>
      <c r="G470" s="69">
        <f>I469-I470</f>
        <v>0</v>
      </c>
      <c r="H470" s="16">
        <v>0</v>
      </c>
      <c r="I470" s="16"/>
      <c r="J470" s="16">
        <v>0</v>
      </c>
      <c r="L470" s="23" t="str">
        <f>'Olieforbrug, TJ'!M470</f>
        <v>Maj</v>
      </c>
      <c r="N470" s="14">
        <v>179.19233333333301</v>
      </c>
      <c r="O470" s="17"/>
      <c r="P470" s="10">
        <v>75.276083</v>
      </c>
      <c r="R470" s="14">
        <v>0.125199166666667</v>
      </c>
    </row>
    <row r="471" spans="1:18" x14ac:dyDescent="0.25">
      <c r="A471" s="23" t="str">
        <f>'Olieforbrug, TJ'!A471</f>
        <v>Juni</v>
      </c>
      <c r="C471" s="16">
        <v>0</v>
      </c>
      <c r="D471" s="16">
        <v>0</v>
      </c>
      <c r="E471" s="16">
        <v>0</v>
      </c>
      <c r="F471" s="16">
        <v>0</v>
      </c>
      <c r="G471" s="69">
        <f>I470-I471</f>
        <v>0</v>
      </c>
      <c r="H471" s="16">
        <v>0</v>
      </c>
      <c r="I471" s="16"/>
      <c r="J471" s="16">
        <v>0</v>
      </c>
      <c r="L471" s="23" t="str">
        <f>'Olieforbrug, TJ'!M471</f>
        <v>June</v>
      </c>
      <c r="N471" s="14">
        <v>179.19233333333301</v>
      </c>
      <c r="O471" s="17"/>
      <c r="P471" s="10">
        <v>75.276083</v>
      </c>
      <c r="R471" s="14">
        <v>0.125199166666667</v>
      </c>
    </row>
    <row r="472" spans="1:18" x14ac:dyDescent="0.25">
      <c r="A472" s="23" t="str">
        <f>'Olieforbrug, TJ'!A472</f>
        <v>Juli</v>
      </c>
      <c r="C472" s="16">
        <v>0</v>
      </c>
      <c r="D472" s="16">
        <v>0</v>
      </c>
      <c r="E472" s="16">
        <v>0</v>
      </c>
      <c r="F472" s="16">
        <v>0</v>
      </c>
      <c r="G472" s="69">
        <f t="shared" ref="G472" si="189">I471-I472</f>
        <v>0</v>
      </c>
      <c r="H472" s="16">
        <v>0</v>
      </c>
      <c r="I472" s="16"/>
      <c r="J472" s="16">
        <v>0</v>
      </c>
      <c r="L472" s="23" t="str">
        <f>'Olieforbrug, TJ'!M472</f>
        <v>July</v>
      </c>
      <c r="N472" s="14">
        <v>179.19233333333301</v>
      </c>
      <c r="O472" s="17"/>
      <c r="P472" s="10">
        <v>75.276083</v>
      </c>
      <c r="R472" s="14">
        <v>0.125199166666667</v>
      </c>
    </row>
    <row r="473" spans="1:18" x14ac:dyDescent="0.25">
      <c r="A473" s="23" t="str">
        <f>'Olieforbrug, TJ'!A473</f>
        <v>August</v>
      </c>
      <c r="C473" s="16">
        <v>0</v>
      </c>
      <c r="D473" s="16">
        <v>0</v>
      </c>
      <c r="E473" s="16">
        <v>0</v>
      </c>
      <c r="F473" s="16">
        <v>0</v>
      </c>
      <c r="G473" s="69">
        <f t="shared" ref="G473" si="190">I472-I473</f>
        <v>0</v>
      </c>
      <c r="H473" s="16">
        <v>0</v>
      </c>
      <c r="I473" s="16"/>
      <c r="J473" s="16">
        <v>0</v>
      </c>
      <c r="L473" s="23" t="str">
        <f>'Olieforbrug, TJ'!M473</f>
        <v>August</v>
      </c>
      <c r="N473" s="14">
        <v>179.19233333333301</v>
      </c>
      <c r="O473" s="17"/>
      <c r="P473" s="10">
        <v>75.276083</v>
      </c>
      <c r="R473" s="14">
        <v>0.125199166666667</v>
      </c>
    </row>
    <row r="474" spans="1:18" x14ac:dyDescent="0.25">
      <c r="A474" s="23" t="str">
        <f>'Olieforbrug, TJ'!A474</f>
        <v>September</v>
      </c>
      <c r="C474" s="16">
        <v>0</v>
      </c>
      <c r="D474" s="16">
        <v>0</v>
      </c>
      <c r="E474" s="16">
        <v>0</v>
      </c>
      <c r="F474" s="16">
        <v>0</v>
      </c>
      <c r="G474" s="69">
        <f t="shared" ref="G474" si="191">I473-I474</f>
        <v>0</v>
      </c>
      <c r="H474" s="16">
        <v>0</v>
      </c>
      <c r="I474" s="16"/>
      <c r="J474" s="16">
        <v>0</v>
      </c>
      <c r="L474" s="23" t="str">
        <f>'Olieforbrug, TJ'!M474</f>
        <v>September</v>
      </c>
      <c r="N474" s="14">
        <v>179.19233333333301</v>
      </c>
      <c r="O474" s="17"/>
      <c r="P474" s="10">
        <v>75.276083</v>
      </c>
      <c r="R474" s="14">
        <v>0.125199166666667</v>
      </c>
    </row>
    <row r="475" spans="1:18" x14ac:dyDescent="0.25">
      <c r="A475" s="23" t="str">
        <f>'Olieforbrug, TJ'!A475</f>
        <v>Oktober</v>
      </c>
      <c r="C475" s="16">
        <v>0</v>
      </c>
      <c r="D475" s="16">
        <v>0</v>
      </c>
      <c r="E475" s="16">
        <v>0</v>
      </c>
      <c r="F475" s="16">
        <v>0</v>
      </c>
      <c r="G475" s="69">
        <f t="shared" ref="G475" si="192">I474-I475</f>
        <v>0</v>
      </c>
      <c r="H475" s="16">
        <v>0</v>
      </c>
      <c r="I475" s="16"/>
      <c r="J475" s="16">
        <v>0</v>
      </c>
      <c r="L475" s="23" t="str">
        <f>'Olieforbrug, TJ'!M475</f>
        <v>October</v>
      </c>
      <c r="N475" s="14">
        <v>179.19233333333301</v>
      </c>
      <c r="O475" s="17"/>
      <c r="P475" s="10">
        <v>75.276083</v>
      </c>
      <c r="R475" s="14">
        <v>0.125199166666667</v>
      </c>
    </row>
    <row r="476" spans="1:18" x14ac:dyDescent="0.25">
      <c r="A476" s="23" t="str">
        <f>'Olieforbrug, TJ'!A476</f>
        <v>November</v>
      </c>
      <c r="C476" s="16">
        <v>0</v>
      </c>
      <c r="D476" s="16">
        <v>0</v>
      </c>
      <c r="E476" s="16">
        <v>0</v>
      </c>
      <c r="F476" s="16">
        <v>0</v>
      </c>
      <c r="G476" s="69">
        <f t="shared" ref="G476" si="193">I475-I476</f>
        <v>0</v>
      </c>
      <c r="H476" s="16">
        <v>0</v>
      </c>
      <c r="I476" s="16"/>
      <c r="J476" s="16">
        <v>0</v>
      </c>
      <c r="K476" s="16"/>
      <c r="L476" s="169" t="str">
        <f>'Olieforbrug, TJ'!M476</f>
        <v>November</v>
      </c>
      <c r="N476" s="14">
        <v>179.19233333333301</v>
      </c>
      <c r="O476" s="17"/>
      <c r="P476" s="10">
        <v>75.276083</v>
      </c>
      <c r="R476" s="14">
        <v>0.125199166666667</v>
      </c>
    </row>
    <row r="477" spans="1:18" ht="13.8" thickBot="1" x14ac:dyDescent="0.3">
      <c r="A477" s="43" t="str">
        <f>'Olieforbrug, TJ'!A477</f>
        <v>December</v>
      </c>
      <c r="C477" s="42">
        <v>0</v>
      </c>
      <c r="D477" s="42">
        <v>0</v>
      </c>
      <c r="E477" s="42">
        <v>0</v>
      </c>
      <c r="F477" s="42">
        <v>0</v>
      </c>
      <c r="G477" s="72">
        <f t="shared" ref="G477" si="194">I476-I477</f>
        <v>0</v>
      </c>
      <c r="H477" s="42">
        <v>0</v>
      </c>
      <c r="I477" s="42"/>
      <c r="J477" s="42">
        <v>0</v>
      </c>
      <c r="K477" s="42"/>
      <c r="L477" s="43" t="str">
        <f>'Olieforbrug, TJ'!M477</f>
        <v>December</v>
      </c>
      <c r="N477" s="14">
        <v>179.19233333333301</v>
      </c>
      <c r="O477" s="17"/>
      <c r="P477" s="10">
        <v>75.276083</v>
      </c>
      <c r="R477" s="14">
        <v>0.125199166666667</v>
      </c>
    </row>
    <row r="478" spans="1:18" x14ac:dyDescent="0.25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04">
        <v>2025</v>
      </c>
      <c r="M478" s="106"/>
      <c r="N478" s="14"/>
      <c r="O478" s="17"/>
      <c r="P478" s="10"/>
      <c r="R478" s="14"/>
    </row>
    <row r="479" spans="1:18" x14ac:dyDescent="0.25">
      <c r="A479" s="177" t="str">
        <f>'Olieforbrug, TJ'!A479</f>
        <v>Januar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>I477-I479</f>
        <v>0</v>
      </c>
      <c r="H479" s="16">
        <v>0</v>
      </c>
      <c r="I479" s="16"/>
      <c r="J479" s="16">
        <v>0</v>
      </c>
      <c r="K479" s="172"/>
      <c r="L479" s="178" t="str">
        <f>'Olieforbrug, TJ'!M479</f>
        <v>January</v>
      </c>
      <c r="M479" s="172"/>
      <c r="N479" s="14">
        <v>179.19233333333301</v>
      </c>
      <c r="O479" s="17"/>
      <c r="P479" s="10">
        <v>75.276083</v>
      </c>
      <c r="R479" s="14">
        <v>0.125199166666667</v>
      </c>
    </row>
    <row r="480" spans="1:18" x14ac:dyDescent="0.25">
      <c r="A480" s="177" t="str">
        <f>'Olieforbrug, TJ'!A480</f>
        <v>Februar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>J479-J480</f>
        <v>0</v>
      </c>
      <c r="H480" s="16">
        <v>0</v>
      </c>
      <c r="I480" s="16"/>
      <c r="J480" s="16">
        <v>0</v>
      </c>
      <c r="K480" s="172"/>
      <c r="L480" s="178" t="str">
        <f>'Olieforbrug, TJ'!M480</f>
        <v>February</v>
      </c>
      <c r="M480" s="172"/>
      <c r="N480" s="14">
        <v>179.19233333333301</v>
      </c>
      <c r="O480" s="17"/>
      <c r="P480" s="10">
        <v>75.276083</v>
      </c>
      <c r="R480" s="14">
        <v>0.125199166666667</v>
      </c>
    </row>
    <row r="481" spans="1:18" x14ac:dyDescent="0.25">
      <c r="A481" s="177" t="str">
        <f>'Olieforbrug, TJ'!A481</f>
        <v>Marts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ref="G481:G485" si="195">J480-J481</f>
        <v>0</v>
      </c>
      <c r="H481" s="16">
        <v>0</v>
      </c>
      <c r="I481" s="16"/>
      <c r="J481" s="16">
        <v>0</v>
      </c>
      <c r="K481" s="172"/>
      <c r="L481" s="178" t="str">
        <f>'Olieforbrug, TJ'!M481</f>
        <v>March</v>
      </c>
      <c r="N481" s="14">
        <v>179.19233333333301</v>
      </c>
      <c r="O481" s="17"/>
      <c r="P481" s="10">
        <v>75.276083</v>
      </c>
      <c r="R481" s="14">
        <v>0.125199166666667</v>
      </c>
    </row>
    <row r="482" spans="1:18" x14ac:dyDescent="0.25">
      <c r="A482" s="177" t="str">
        <f>'Olieforbrug, TJ'!A482</f>
        <v>April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si="195"/>
        <v>0</v>
      </c>
      <c r="H482" s="16">
        <v>0</v>
      </c>
      <c r="I482" s="16"/>
      <c r="J482" s="16">
        <v>0</v>
      </c>
      <c r="K482" s="172"/>
      <c r="L482" s="178" t="str">
        <f>'Olieforbrug, TJ'!M482</f>
        <v>April</v>
      </c>
      <c r="N482" s="14">
        <v>179.19233333333301</v>
      </c>
      <c r="O482" s="17"/>
      <c r="P482" s="10">
        <v>75.276083</v>
      </c>
      <c r="R482" s="14">
        <v>0.125199166666667</v>
      </c>
    </row>
    <row r="483" spans="1:18" x14ac:dyDescent="0.25">
      <c r="A483" s="177" t="str">
        <f>'Olieforbrug, TJ'!A483</f>
        <v>Maj</v>
      </c>
      <c r="B483" s="77"/>
      <c r="C483" s="16">
        <v>0</v>
      </c>
      <c r="D483" s="16">
        <v>0</v>
      </c>
      <c r="E483" s="16">
        <v>0</v>
      </c>
      <c r="F483" s="16">
        <v>0</v>
      </c>
      <c r="G483" s="69">
        <f t="shared" si="195"/>
        <v>0</v>
      </c>
      <c r="H483" s="16">
        <v>0</v>
      </c>
      <c r="I483" s="16"/>
      <c r="J483" s="16">
        <v>0</v>
      </c>
      <c r="K483" s="172"/>
      <c r="L483" s="178" t="str">
        <f>'Olieforbrug, TJ'!M483</f>
        <v>May</v>
      </c>
      <c r="N483" s="14">
        <v>179.19233333333301</v>
      </c>
      <c r="O483" s="17"/>
      <c r="P483" s="10">
        <v>75.276083</v>
      </c>
      <c r="R483" s="14">
        <v>0.125199166666667</v>
      </c>
    </row>
    <row r="484" spans="1:18" x14ac:dyDescent="0.25">
      <c r="A484" s="177" t="str">
        <f>'Olieforbrug, TJ'!A484</f>
        <v>Juni</v>
      </c>
      <c r="B484" s="77"/>
      <c r="C484" s="16">
        <v>0</v>
      </c>
      <c r="D484" s="16">
        <v>0</v>
      </c>
      <c r="E484" s="16">
        <v>0</v>
      </c>
      <c r="F484" s="16">
        <v>0</v>
      </c>
      <c r="G484" s="69">
        <f t="shared" si="195"/>
        <v>0</v>
      </c>
      <c r="H484" s="16">
        <v>0</v>
      </c>
      <c r="I484" s="16"/>
      <c r="J484" s="16">
        <v>0</v>
      </c>
      <c r="K484" s="172"/>
      <c r="L484" s="178" t="str">
        <f>'Olieforbrug, TJ'!M484</f>
        <v>June</v>
      </c>
      <c r="N484" s="14">
        <v>179.19233333333301</v>
      </c>
      <c r="O484" s="17"/>
      <c r="P484" s="10">
        <v>75.276083</v>
      </c>
      <c r="R484" s="14">
        <v>0.125199166666667</v>
      </c>
    </row>
    <row r="485" spans="1:18" x14ac:dyDescent="0.25">
      <c r="A485" s="177" t="str">
        <f>'Olieforbrug, TJ'!A485</f>
        <v>Juli</v>
      </c>
      <c r="B485" s="77"/>
      <c r="C485" s="16">
        <v>0</v>
      </c>
      <c r="D485" s="16">
        <v>0</v>
      </c>
      <c r="E485" s="16">
        <v>0</v>
      </c>
      <c r="F485" s="16">
        <v>0</v>
      </c>
      <c r="G485" s="69">
        <f t="shared" si="195"/>
        <v>0</v>
      </c>
      <c r="H485" s="16">
        <v>0</v>
      </c>
      <c r="I485" s="16"/>
      <c r="J485" s="16">
        <v>0</v>
      </c>
      <c r="K485" s="172"/>
      <c r="L485" s="178" t="str">
        <f>'Olieforbrug, TJ'!M485</f>
        <v>July</v>
      </c>
      <c r="N485" s="14">
        <v>179.19233333333301</v>
      </c>
      <c r="O485" s="17"/>
      <c r="P485" s="10">
        <v>75.276083</v>
      </c>
      <c r="R485" s="14">
        <v>0.125199166666667</v>
      </c>
    </row>
    <row r="486" spans="1:18" x14ac:dyDescent="0.25">
      <c r="A486" s="177" t="str">
        <f>'Olieforbrug, TJ'!A486</f>
        <v>August</v>
      </c>
      <c r="B486" s="77"/>
      <c r="C486" s="16">
        <v>0</v>
      </c>
      <c r="D486" s="16">
        <v>0</v>
      </c>
      <c r="E486" s="16">
        <v>0</v>
      </c>
      <c r="F486" s="16">
        <v>0</v>
      </c>
      <c r="G486" s="69">
        <f t="shared" ref="G486" si="196">J485-J486</f>
        <v>0</v>
      </c>
      <c r="H486" s="16">
        <v>0</v>
      </c>
      <c r="I486" s="16"/>
      <c r="J486" s="16">
        <v>0</v>
      </c>
      <c r="K486" s="172"/>
      <c r="L486" s="178" t="str">
        <f>'Olieforbrug, TJ'!M486</f>
        <v>August</v>
      </c>
      <c r="N486" s="14">
        <v>179.19233333333301</v>
      </c>
      <c r="O486" s="17"/>
      <c r="P486" s="10">
        <v>75.276083</v>
      </c>
      <c r="R486" s="14">
        <v>0.125199166666667</v>
      </c>
    </row>
    <row r="487" spans="1:18" x14ac:dyDescent="0.25">
      <c r="A487" s="177" t="str">
        <f>'Olieforbrug, TJ'!A487</f>
        <v>September</v>
      </c>
      <c r="B487" s="77"/>
      <c r="C487" s="16">
        <v>0</v>
      </c>
      <c r="D487" s="16">
        <v>0</v>
      </c>
      <c r="E487" s="16">
        <v>0</v>
      </c>
      <c r="F487" s="16">
        <v>0</v>
      </c>
      <c r="G487" s="69">
        <f t="shared" ref="G487" si="197">J486-J487</f>
        <v>0</v>
      </c>
      <c r="H487" s="16">
        <v>0</v>
      </c>
      <c r="I487" s="16"/>
      <c r="J487" s="16">
        <v>0</v>
      </c>
      <c r="K487" s="172"/>
      <c r="L487" s="178" t="str">
        <f>'Olieforbrug, TJ'!M487</f>
        <v>September</v>
      </c>
      <c r="N487" s="14">
        <v>179.19233333333301</v>
      </c>
      <c r="O487" s="17"/>
      <c r="P487" s="10">
        <v>75.276083</v>
      </c>
      <c r="R487" s="14">
        <v>0.125199166666667</v>
      </c>
    </row>
    <row r="488" spans="1:18" x14ac:dyDescent="0.25">
      <c r="A488" s="177" t="str">
        <f>'Olieforbrug, TJ'!A488</f>
        <v>Oktober</v>
      </c>
      <c r="B488" s="77"/>
      <c r="C488" s="16">
        <v>0</v>
      </c>
      <c r="D488" s="16">
        <v>0</v>
      </c>
      <c r="E488" s="16">
        <v>0</v>
      </c>
      <c r="F488" s="16">
        <v>0</v>
      </c>
      <c r="G488" s="69">
        <f t="shared" ref="G488" si="198">J487-J488</f>
        <v>0</v>
      </c>
      <c r="H488" s="16">
        <v>0</v>
      </c>
      <c r="I488" s="16"/>
      <c r="J488" s="16">
        <v>0</v>
      </c>
      <c r="K488" s="172"/>
      <c r="L488" s="178" t="str">
        <f>'Olieforbrug, TJ'!M488</f>
        <v>October</v>
      </c>
      <c r="N488" s="14">
        <v>179.19233333333301</v>
      </c>
      <c r="O488" s="17"/>
      <c r="P488" s="10">
        <v>75.276083</v>
      </c>
      <c r="R488" s="14">
        <v>0.125199166666667</v>
      </c>
    </row>
    <row r="489" spans="1:18" x14ac:dyDescent="0.25">
      <c r="A489" s="177" t="str">
        <f>'Olieforbrug, TJ'!A489</f>
        <v>November</v>
      </c>
      <c r="B489" s="77"/>
      <c r="C489" s="16">
        <v>0</v>
      </c>
      <c r="D489" s="16">
        <v>0</v>
      </c>
      <c r="E489" s="16">
        <v>0</v>
      </c>
      <c r="F489" s="16">
        <v>0</v>
      </c>
      <c r="G489" s="69">
        <f t="shared" ref="G489" si="199">J488-J489</f>
        <v>0</v>
      </c>
      <c r="H489" s="16">
        <v>0</v>
      </c>
      <c r="I489" s="16"/>
      <c r="J489" s="16">
        <v>0</v>
      </c>
      <c r="K489" s="172"/>
      <c r="L489" s="178" t="str">
        <f>'Olieforbrug, TJ'!M489</f>
        <v>November</v>
      </c>
      <c r="N489" s="14">
        <v>179.19233333333301</v>
      </c>
      <c r="O489" s="17"/>
      <c r="P489" s="10">
        <v>75.276083</v>
      </c>
      <c r="R489" s="14">
        <v>0.125199166666667</v>
      </c>
    </row>
    <row r="490" spans="1:18" ht="13.8" thickBot="1" x14ac:dyDescent="0.3">
      <c r="A490" s="174" t="str">
        <f>'Olieforbrug, TJ'!A490</f>
        <v>December</v>
      </c>
      <c r="B490" s="77"/>
      <c r="C490" s="42">
        <v>0</v>
      </c>
      <c r="D490" s="42">
        <v>0</v>
      </c>
      <c r="E490" s="42">
        <v>0</v>
      </c>
      <c r="F490" s="42">
        <v>0</v>
      </c>
      <c r="G490" s="72">
        <f>J489-J490</f>
        <v>0</v>
      </c>
      <c r="H490" s="42">
        <v>0</v>
      </c>
      <c r="I490" s="42"/>
      <c r="J490" s="42">
        <v>0</v>
      </c>
      <c r="K490" s="175"/>
      <c r="L490" s="176" t="str">
        <f>'Olieforbrug, TJ'!M490</f>
        <v>December</v>
      </c>
      <c r="N490" s="14">
        <v>179.19233333333301</v>
      </c>
      <c r="O490" s="17"/>
      <c r="P490" s="10">
        <v>75.276083</v>
      </c>
      <c r="R490" s="14">
        <v>0.125199166666667</v>
      </c>
    </row>
    <row r="491" spans="1:18" x14ac:dyDescent="0.25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04">
        <v>2026</v>
      </c>
      <c r="M491" s="106"/>
      <c r="N491" s="14"/>
      <c r="O491" s="17"/>
      <c r="P491" s="10"/>
      <c r="R491" s="14"/>
    </row>
    <row r="492" spans="1:18" x14ac:dyDescent="0.25">
      <c r="A492" s="177" t="str">
        <f>'Olieforbrug, TJ'!A492</f>
        <v>Januar</v>
      </c>
      <c r="B492" s="77"/>
      <c r="C492" s="16">
        <v>0</v>
      </c>
      <c r="D492" s="16">
        <v>0</v>
      </c>
      <c r="E492" s="16">
        <v>0</v>
      </c>
      <c r="F492" s="16">
        <v>0</v>
      </c>
      <c r="G492" s="69">
        <f>J490-J492</f>
        <v>0</v>
      </c>
      <c r="H492" s="16">
        <v>0</v>
      </c>
      <c r="I492" s="16"/>
      <c r="J492" s="16">
        <v>0</v>
      </c>
      <c r="K492" s="172"/>
      <c r="L492" s="178" t="str">
        <f>'Olieforbrug, TJ'!M492</f>
        <v>January</v>
      </c>
      <c r="M492" s="172"/>
      <c r="N492" s="14">
        <v>179.19233333333301</v>
      </c>
      <c r="O492" s="17"/>
      <c r="P492" s="10">
        <v>75.276083</v>
      </c>
      <c r="R492" s="14">
        <v>0.125199166666667</v>
      </c>
    </row>
    <row r="493" spans="1:18" x14ac:dyDescent="0.25">
      <c r="A493" s="177" t="str">
        <f>'Olieforbrug, TJ'!A493</f>
        <v>Februar</v>
      </c>
      <c r="B493" s="77"/>
      <c r="C493" s="16">
        <v>0</v>
      </c>
      <c r="D493" s="16">
        <v>0</v>
      </c>
      <c r="E493" s="16">
        <v>0</v>
      </c>
      <c r="F493" s="16">
        <v>0</v>
      </c>
      <c r="G493" s="69">
        <f>J492-J493</f>
        <v>0</v>
      </c>
      <c r="H493" s="16">
        <v>0</v>
      </c>
      <c r="I493" s="16"/>
      <c r="J493" s="16">
        <v>0</v>
      </c>
      <c r="K493" s="172"/>
      <c r="L493" s="178" t="str">
        <f>'Olieforbrug, TJ'!M493</f>
        <v>February</v>
      </c>
      <c r="M493" s="172"/>
      <c r="N493" s="14">
        <v>179.19233333333301</v>
      </c>
      <c r="O493" s="17"/>
      <c r="P493" s="10">
        <v>75.276083</v>
      </c>
      <c r="R493" s="14">
        <v>0.125199166666667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F54:H54 J54:R54 K104:R104 K100:O103 Q101:Q103 K109:R109 K105:O108 Q105:R108 K110:O113 Q110:R113 N115:R116 C53:H53 N117:R117 O118:R118 Q100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A1:T106"/>
  <sheetViews>
    <sheetView zoomScale="85" zoomScaleNormal="85" workbookViewId="0">
      <selection activeCell="AD18" sqref="AD18"/>
    </sheetView>
  </sheetViews>
  <sheetFormatPr defaultRowHeight="13.2" x14ac:dyDescent="0.25"/>
  <cols>
    <col min="1" max="1" width="13" customWidth="1"/>
    <col min="2" max="2" width="11.44140625" customWidth="1"/>
    <col min="3" max="3" width="11.5546875" customWidth="1"/>
    <col min="4" max="4" width="9.88671875" customWidth="1"/>
    <col min="5" max="5" width="11.44140625" customWidth="1"/>
    <col min="6" max="6" width="10.109375" customWidth="1"/>
    <col min="7" max="16" width="11.44140625" customWidth="1"/>
  </cols>
  <sheetData>
    <row r="1" spans="1:19" ht="16.5" customHeight="1" x14ac:dyDescent="0.3">
      <c r="A1" s="85" t="s">
        <v>247</v>
      </c>
      <c r="B1" s="85"/>
      <c r="C1" s="85"/>
      <c r="D1" s="85"/>
      <c r="E1" s="85"/>
      <c r="F1" s="85"/>
      <c r="H1" s="144" t="s">
        <v>295</v>
      </c>
      <c r="I1" s="142"/>
      <c r="J1" s="142"/>
      <c r="K1" s="145"/>
      <c r="L1" s="144" t="s">
        <v>288</v>
      </c>
      <c r="M1" s="142"/>
      <c r="N1" s="142"/>
      <c r="O1" s="145"/>
      <c r="P1" s="143"/>
    </row>
    <row r="2" spans="1:19" ht="16.2" thickBot="1" x14ac:dyDescent="0.35">
      <c r="A2" s="86"/>
      <c r="B2" s="86"/>
      <c r="C2" s="86"/>
      <c r="D2" s="86"/>
      <c r="E2" s="86"/>
      <c r="F2" s="86"/>
      <c r="H2" s="146"/>
      <c r="I2" s="147"/>
      <c r="J2" s="147"/>
      <c r="K2" s="148"/>
      <c r="L2" s="146"/>
      <c r="M2" s="147"/>
      <c r="N2" s="147"/>
      <c r="O2" s="148"/>
      <c r="P2" s="143"/>
    </row>
    <row r="3" spans="1:19" ht="24.75" customHeight="1" thickBot="1" x14ac:dyDescent="0.3">
      <c r="A3" s="184" t="s">
        <v>248</v>
      </c>
      <c r="B3" s="185"/>
      <c r="C3" s="184" t="s">
        <v>243</v>
      </c>
      <c r="D3" s="186"/>
      <c r="E3" s="184" t="s">
        <v>244</v>
      </c>
      <c r="F3" s="186"/>
      <c r="H3" s="187" t="s">
        <v>293</v>
      </c>
      <c r="I3" s="188"/>
      <c r="J3" s="187" t="s">
        <v>294</v>
      </c>
      <c r="K3" s="188"/>
      <c r="L3" s="187" t="s">
        <v>293</v>
      </c>
      <c r="M3" s="188"/>
      <c r="N3" s="187" t="s">
        <v>294</v>
      </c>
      <c r="O3" s="188"/>
    </row>
    <row r="4" spans="1:19" x14ac:dyDescent="0.25">
      <c r="A4" s="87">
        <v>45658</v>
      </c>
      <c r="B4" s="94">
        <f>'Gas-dieselolie'!L479</f>
        <v>9284.6111400000009</v>
      </c>
      <c r="C4" s="89" t="s">
        <v>229</v>
      </c>
      <c r="D4" s="90">
        <f>'Gas-dieselolie'!L466</f>
        <v>11953.656623999999</v>
      </c>
      <c r="E4" s="130" t="s">
        <v>229</v>
      </c>
      <c r="F4" s="90">
        <f>AVERAGE('Gas-dieselolie'!L414,'Gas-dieselolie'!L427,'Gas-dieselolie'!L440,'Gas-dieselolie'!L453,'Gas-dieselolie'!L466)</f>
        <v>12133.391172</v>
      </c>
      <c r="H4" s="161" t="s">
        <v>229</v>
      </c>
      <c r="I4" s="150">
        <f>($B4-D4)/D4</f>
        <v>-0.22328276342163053</v>
      </c>
      <c r="J4" s="149"/>
      <c r="K4" s="150">
        <f t="shared" ref="K4:K22" si="0">($B4-F4)/F4</f>
        <v>-0.23478844385847175</v>
      </c>
      <c r="L4" s="87"/>
      <c r="M4" s="150"/>
      <c r="N4" s="151"/>
      <c r="O4" s="152"/>
    </row>
    <row r="5" spans="1:19" x14ac:dyDescent="0.25">
      <c r="A5" s="91">
        <v>45689</v>
      </c>
      <c r="B5" s="88">
        <f>'Gas-dieselolie'!L480</f>
        <v>10747.128839999999</v>
      </c>
      <c r="C5" s="92" t="s">
        <v>230</v>
      </c>
      <c r="D5" s="93">
        <f>'Gas-dieselolie'!L467</f>
        <v>10765.42152</v>
      </c>
      <c r="E5" s="131" t="s">
        <v>230</v>
      </c>
      <c r="F5" s="93">
        <f>AVERAGE('Gas-dieselolie'!L415,'Gas-dieselolie'!L428,'Gas-dieselolie'!L441,'Gas-dieselolie'!L454,'Gas-dieselolie'!L467)</f>
        <v>11585.493124800001</v>
      </c>
      <c r="H5" s="162" t="s">
        <v>230</v>
      </c>
      <c r="I5" s="154">
        <f t="shared" ref="I5:I22" si="1">($B5-D5)/D5</f>
        <v>-1.699207036716243E-3</v>
      </c>
      <c r="J5" s="153"/>
      <c r="K5" s="154">
        <f t="shared" si="0"/>
        <v>-7.2363280161583485E-2</v>
      </c>
      <c r="L5" s="91"/>
      <c r="M5" s="154"/>
      <c r="N5" s="155"/>
      <c r="O5" s="152"/>
    </row>
    <row r="6" spans="1:19" x14ac:dyDescent="0.25">
      <c r="A6" s="91">
        <v>45717</v>
      </c>
      <c r="B6" s="88">
        <f>'Gas-dieselolie'!L481</f>
        <v>11927.150172</v>
      </c>
      <c r="C6" s="92" t="s">
        <v>231</v>
      </c>
      <c r="D6" s="93">
        <f>'Gas-dieselolie'!L468</f>
        <v>11714.955084000001</v>
      </c>
      <c r="E6" s="131" t="s">
        <v>231</v>
      </c>
      <c r="F6" s="93">
        <f>AVERAGE('Gas-dieselolie'!L416,'Gas-dieselolie'!L429,'Gas-dieselolie'!L442,'Gas-dieselolie'!L455,'Gas-dieselolie'!L468)</f>
        <v>13696.124064</v>
      </c>
      <c r="H6" s="162" t="s">
        <v>231</v>
      </c>
      <c r="I6" s="154">
        <f t="shared" si="1"/>
        <v>1.8113179818316966E-2</v>
      </c>
      <c r="J6" s="153"/>
      <c r="K6" s="154">
        <f t="shared" si="0"/>
        <v>-0.12915872284259705</v>
      </c>
      <c r="L6" s="91" t="s">
        <v>289</v>
      </c>
      <c r="M6" s="154">
        <f>(SUM($B4:$B6)-SUM(D4:D6))/SUM(D4:D6)</f>
        <v>-7.1880719275932509E-2</v>
      </c>
      <c r="N6" s="155"/>
      <c r="O6" s="154">
        <f>(SUM($B4:$B6)-SUM(F4:F6))/SUM(F4:F6)</f>
        <v>-0.14582699424213993</v>
      </c>
    </row>
    <row r="7" spans="1:19" x14ac:dyDescent="0.25">
      <c r="A7" s="91">
        <v>45748</v>
      </c>
      <c r="B7" s="88">
        <f>'Gas-dieselolie'!L482</f>
        <v>10434.252276000001</v>
      </c>
      <c r="C7" s="92" t="s">
        <v>232</v>
      </c>
      <c r="D7" s="93">
        <f>'Gas-dieselolie'!L469</f>
        <v>12065.385444</v>
      </c>
      <c r="E7" s="131" t="s">
        <v>232</v>
      </c>
      <c r="F7" s="93">
        <f>AVERAGE('Gas-dieselolie'!L417,'Gas-dieselolie'!L430,'Gas-dieselolie'!L443,'Gas-dieselolie'!L456,'Gas-dieselolie'!L469)</f>
        <v>12624.990806399999</v>
      </c>
      <c r="H7" s="162" t="s">
        <v>232</v>
      </c>
      <c r="I7" s="154">
        <f t="shared" si="1"/>
        <v>-0.13519113629404567</v>
      </c>
      <c r="J7" s="153"/>
      <c r="K7" s="154">
        <f t="shared" si="0"/>
        <v>-0.17352397035326511</v>
      </c>
      <c r="L7" s="91"/>
      <c r="M7" s="154"/>
      <c r="N7" s="155"/>
      <c r="O7" s="152"/>
    </row>
    <row r="8" spans="1:19" x14ac:dyDescent="0.25">
      <c r="A8" s="91">
        <v>45778</v>
      </c>
      <c r="B8" s="88">
        <f>'Gas-dieselolie'!L483</f>
        <v>10217.071535999999</v>
      </c>
      <c r="C8" s="92" t="s">
        <v>233</v>
      </c>
      <c r="D8" s="93">
        <f>'Gas-dieselolie'!L470</f>
        <v>12804.409716000002</v>
      </c>
      <c r="E8" s="131" t="s">
        <v>233</v>
      </c>
      <c r="F8" s="93">
        <f>AVERAGE('Gas-dieselolie'!L418,'Gas-dieselolie'!L431,'Gas-dieselolie'!L444,'Gas-dieselolie'!L457,'Gas-dieselolie'!L470)</f>
        <v>12633.4771752</v>
      </c>
      <c r="H8" s="162" t="s">
        <v>233</v>
      </c>
      <c r="I8" s="154">
        <f t="shared" si="1"/>
        <v>-0.20206618168168605</v>
      </c>
      <c r="J8" s="153"/>
      <c r="K8" s="154">
        <f t="shared" si="0"/>
        <v>-0.19127003640323958</v>
      </c>
      <c r="L8" s="91"/>
      <c r="M8" s="154"/>
      <c r="N8" s="155"/>
      <c r="O8" s="152"/>
    </row>
    <row r="9" spans="1:19" x14ac:dyDescent="0.25">
      <c r="A9" s="91">
        <v>45809</v>
      </c>
      <c r="B9" s="88">
        <f>'Gas-dieselolie'!L484</f>
        <v>9846.8779080000004</v>
      </c>
      <c r="C9" s="92" t="s">
        <v>234</v>
      </c>
      <c r="D9" s="93">
        <f>'Gas-dieselolie'!L471</f>
        <v>10369.689876</v>
      </c>
      <c r="E9" s="131" t="s">
        <v>234</v>
      </c>
      <c r="F9" s="93">
        <f>AVERAGE('Gas-dieselolie'!L419,'Gas-dieselolie'!L432,'Gas-dieselolie'!L445,'Gas-dieselolie'!L458,'Gas-dieselolie'!L471)</f>
        <v>12154.295042400001</v>
      </c>
      <c r="H9" s="162" t="s">
        <v>234</v>
      </c>
      <c r="I9" s="154">
        <f t="shared" si="1"/>
        <v>-5.0417319539132567E-2</v>
      </c>
      <c r="J9" s="153"/>
      <c r="K9" s="154">
        <f t="shared" si="0"/>
        <v>-0.18984376521638027</v>
      </c>
      <c r="L9" s="91" t="s">
        <v>290</v>
      </c>
      <c r="M9" s="154">
        <f>(SUM($B4:$B9)-SUM(D4:D9))/SUM(D4:D9)</f>
        <v>-0.10357488141557934</v>
      </c>
      <c r="N9" s="155"/>
      <c r="O9" s="154">
        <f>(SUM(D4:D9)-SUM(F4:F9))/SUM(F4:F9)</f>
        <v>-6.8881553271102763E-2</v>
      </c>
    </row>
    <row r="10" spans="1:19" x14ac:dyDescent="0.25">
      <c r="A10" s="91">
        <v>45839</v>
      </c>
      <c r="B10" s="88">
        <f>'Gas-dieselolie'!L485</f>
        <v>9869.0443320000013</v>
      </c>
      <c r="C10" s="92" t="s">
        <v>235</v>
      </c>
      <c r="D10" s="93">
        <f>'Gas-dieselolie'!L472</f>
        <v>10359.754439999999</v>
      </c>
      <c r="E10" s="131" t="s">
        <v>235</v>
      </c>
      <c r="F10" s="93">
        <f>AVERAGE('Gas-dieselolie'!L420,'Gas-dieselolie'!L433,'Gas-dieselolie'!L446,'Gas-dieselolie'!L459,'Gas-dieselolie'!L472)</f>
        <v>11891.719761600001</v>
      </c>
      <c r="H10" s="162" t="s">
        <v>235</v>
      </c>
      <c r="I10" s="154">
        <f t="shared" si="1"/>
        <v>-4.7366963265588514E-2</v>
      </c>
      <c r="J10" s="153"/>
      <c r="K10" s="154">
        <f t="shared" si="0"/>
        <v>-0.17009107766998488</v>
      </c>
      <c r="L10" s="91"/>
      <c r="M10" s="154"/>
      <c r="N10" s="155"/>
      <c r="O10" s="152"/>
    </row>
    <row r="11" spans="1:19" x14ac:dyDescent="0.25">
      <c r="A11" s="91">
        <v>45870</v>
      </c>
      <c r="B11" s="88">
        <f>'Gas-dieselolie'!L486</f>
        <v>11184.00108</v>
      </c>
      <c r="C11" s="92" t="s">
        <v>236</v>
      </c>
      <c r="D11" s="93">
        <f>'Gas-dieselolie'!L473</f>
        <v>12863.556048</v>
      </c>
      <c r="E11" s="131" t="s">
        <v>236</v>
      </c>
      <c r="F11" s="93">
        <f>AVERAGE('Gas-dieselolie'!L421,'Gas-dieselolie'!L434,'Gas-dieselolie'!L447,'Gas-dieselolie'!L460,'Gas-dieselolie'!L473)</f>
        <v>13947.185716799999</v>
      </c>
      <c r="H11" s="162" t="s">
        <v>236</v>
      </c>
      <c r="I11" s="154">
        <f t="shared" si="1"/>
        <v>-0.13056692579662948</v>
      </c>
      <c r="J11" s="153"/>
      <c r="K11" s="154">
        <f t="shared" si="0"/>
        <v>-0.19811772015565987</v>
      </c>
      <c r="L11" s="91"/>
      <c r="M11" s="154"/>
      <c r="N11" s="155"/>
      <c r="O11" s="152"/>
    </row>
    <row r="12" spans="1:19" x14ac:dyDescent="0.25">
      <c r="A12" s="91">
        <v>45901</v>
      </c>
      <c r="B12" s="88">
        <f>'Gas-dieselolie'!L487</f>
        <v>10634.072904000001</v>
      </c>
      <c r="C12" s="92" t="s">
        <v>237</v>
      </c>
      <c r="D12" s="93">
        <f>'Gas-dieselolie'!L474</f>
        <v>11865.636552000002</v>
      </c>
      <c r="E12" s="131" t="s">
        <v>237</v>
      </c>
      <c r="F12" s="93">
        <f>AVERAGE('Gas-dieselolie'!L422,'Gas-dieselolie'!L435,'Gas-dieselolie'!L448,'Gas-dieselolie'!L461,'Gas-dieselolie'!L474)</f>
        <v>13216.863021600002</v>
      </c>
      <c r="H12" s="162" t="s">
        <v>237</v>
      </c>
      <c r="I12" s="154">
        <f t="shared" si="1"/>
        <v>-0.10379246343866955</v>
      </c>
      <c r="J12" s="153"/>
      <c r="K12" s="154">
        <f t="shared" si="0"/>
        <v>-0.19541627339097103</v>
      </c>
      <c r="L12" s="91" t="s">
        <v>291</v>
      </c>
      <c r="M12" s="154">
        <f>(SUM($B4:$B12)-SUM(D4:D12))/SUM(D4:D12)</f>
        <v>-0.10135552924597488</v>
      </c>
      <c r="N12" s="155"/>
      <c r="O12" s="154">
        <f>(SUM($B4:$B12)-SUM(F4:F12))/SUM(F4:F12)</f>
        <v>-0.17332908440295688</v>
      </c>
    </row>
    <row r="13" spans="1:19" x14ac:dyDescent="0.25">
      <c r="A13" s="91">
        <v>45931</v>
      </c>
      <c r="B13" s="88">
        <f>'Gas-dieselolie'!L488</f>
        <v>11254.445832000001</v>
      </c>
      <c r="C13" s="92" t="s">
        <v>238</v>
      </c>
      <c r="D13" s="93">
        <f>'Gas-dieselolie'!L475</f>
        <v>12149.352432</v>
      </c>
      <c r="E13" s="131" t="s">
        <v>238</v>
      </c>
      <c r="F13" s="93">
        <f>AVERAGE('Gas-dieselolie'!L423,'Gas-dieselolie'!L436,'Gas-dieselolie'!L449,'Gas-dieselolie'!L462,'Gas-dieselolie'!L475)</f>
        <v>12807.358065600001</v>
      </c>
      <c r="H13" s="162" t="s">
        <v>238</v>
      </c>
      <c r="I13" s="154">
        <f t="shared" si="1"/>
        <v>-7.3658790047354067E-2</v>
      </c>
      <c r="J13" s="153"/>
      <c r="K13" s="154">
        <f t="shared" si="0"/>
        <v>-0.12125156692316222</v>
      </c>
      <c r="L13" s="91"/>
      <c r="M13" s="154"/>
      <c r="N13" s="155"/>
      <c r="O13" s="152"/>
    </row>
    <row r="14" spans="1:19" x14ac:dyDescent="0.25">
      <c r="A14" s="91">
        <v>45962</v>
      </c>
      <c r="B14" s="88">
        <f>'Gas-dieselolie'!L489</f>
        <v>9929.6612519999999</v>
      </c>
      <c r="C14" s="92" t="s">
        <v>239</v>
      </c>
      <c r="D14" s="93">
        <f>'Gas-dieselolie'!L476</f>
        <v>10843.183344000001</v>
      </c>
      <c r="E14" s="131" t="s">
        <v>239</v>
      </c>
      <c r="F14" s="93">
        <f>AVERAGE('Gas-dieselolie'!L424,'Gas-dieselolie'!L437,'Gas-dieselolie'!L450,'Gas-dieselolie'!L463,'Gas-dieselolie'!L476)</f>
        <v>12508.269160800002</v>
      </c>
      <c r="H14" s="162" t="s">
        <v>239</v>
      </c>
      <c r="I14" s="154">
        <f t="shared" si="1"/>
        <v>-8.4248514759781512E-2</v>
      </c>
      <c r="J14" s="153"/>
      <c r="K14" s="154">
        <f t="shared" si="0"/>
        <v>-0.20615225621152847</v>
      </c>
      <c r="L14" s="91"/>
      <c r="M14" s="154"/>
      <c r="N14" s="155"/>
      <c r="O14" s="152"/>
    </row>
    <row r="15" spans="1:19" ht="13.8" thickBot="1" x14ac:dyDescent="0.3">
      <c r="A15" s="91">
        <v>45992</v>
      </c>
      <c r="B15" s="88">
        <f>'Gas-dieselolie'!L490</f>
        <v>9369.152016</v>
      </c>
      <c r="C15" s="92" t="s">
        <v>240</v>
      </c>
      <c r="D15" s="93">
        <f>'Gas-dieselolie'!L477</f>
        <v>11090.708412</v>
      </c>
      <c r="E15" s="131" t="s">
        <v>240</v>
      </c>
      <c r="F15" s="93">
        <f>AVERAGE('Gas-dieselolie'!L425,'Gas-dieselolie'!L438,'Gas-dieselolie'!L451,'Gas-dieselolie'!L464,'Gas-dieselolie'!L477)</f>
        <v>12646.712467200001</v>
      </c>
      <c r="H15" s="163" t="s">
        <v>240</v>
      </c>
      <c r="I15" s="157">
        <f t="shared" si="1"/>
        <v>-0.15522510664307959</v>
      </c>
      <c r="J15" s="156"/>
      <c r="K15" s="157">
        <f t="shared" si="0"/>
        <v>-0.2591630401735272</v>
      </c>
      <c r="L15" s="91" t="s">
        <v>292</v>
      </c>
      <c r="M15" s="154">
        <f>(SUM($B4:$B15)-SUM(D4:D15))/SUM(D4:D15)</f>
        <v>-0.10189900902062224</v>
      </c>
      <c r="N15" s="155"/>
      <c r="O15" s="154">
        <f>(SUM($B4:$B15)-SUM(F4:F15))/SUM(F4:F15)</f>
        <v>-0.17878924581804623</v>
      </c>
    </row>
    <row r="16" spans="1:19" x14ac:dyDescent="0.25">
      <c r="A16" s="87">
        <v>46023</v>
      </c>
      <c r="B16" s="90">
        <f>'Gas-dieselolie'!L492</f>
        <v>9634.1089319999992</v>
      </c>
      <c r="C16" s="130" t="s">
        <v>229</v>
      </c>
      <c r="D16" s="90">
        <f>B4</f>
        <v>9284.6111400000009</v>
      </c>
      <c r="E16" s="130" t="s">
        <v>229</v>
      </c>
      <c r="F16" s="90">
        <f>AVERAGE('Gas-dieselolie'!L427,'Gas-dieselolie'!L440,'Gas-dieselolie'!L453,'Gas-dieselolie'!L466,'Gas-dieselolie'!L479)</f>
        <v>11429.4529776</v>
      </c>
      <c r="H16" s="161" t="s">
        <v>229</v>
      </c>
      <c r="I16" s="166">
        <f t="shared" si="1"/>
        <v>3.7642695717679593E-2</v>
      </c>
      <c r="J16" s="149"/>
      <c r="K16" s="150">
        <f t="shared" si="0"/>
        <v>-0.15708048750177314</v>
      </c>
      <c r="L16" s="87"/>
      <c r="M16" s="150"/>
      <c r="N16" s="151"/>
      <c r="O16" s="159"/>
      <c r="S16" s="10"/>
    </row>
    <row r="17" spans="1:20" x14ac:dyDescent="0.25">
      <c r="A17" s="91">
        <v>46054</v>
      </c>
      <c r="B17" s="93">
        <f>'Gas-dieselolie'!L493</f>
        <v>9333.9655079999993</v>
      </c>
      <c r="C17" s="131" t="s">
        <v>230</v>
      </c>
      <c r="D17" s="93">
        <f>B5</f>
        <v>10747.128839999999</v>
      </c>
      <c r="E17" s="131" t="s">
        <v>230</v>
      </c>
      <c r="F17" s="93">
        <f>AVERAGE('Gas-dieselolie'!L428,'Gas-dieselolie'!L441,'Gas-dieselolie'!L454,'Gas-dieselolie'!L467,'Gas-dieselolie'!L480)</f>
        <v>11327.6093784</v>
      </c>
      <c r="H17" s="162" t="s">
        <v>230</v>
      </c>
      <c r="I17" s="158">
        <f t="shared" si="1"/>
        <v>-0.1314921736808731</v>
      </c>
      <c r="J17" s="153"/>
      <c r="K17" s="154">
        <f t="shared" si="0"/>
        <v>-0.17599864223792636</v>
      </c>
      <c r="L17" s="91"/>
      <c r="M17" s="154"/>
      <c r="N17" s="155"/>
      <c r="O17" s="152"/>
      <c r="S17" s="10"/>
      <c r="T17" s="97"/>
    </row>
    <row r="18" spans="1:20" x14ac:dyDescent="0.25">
      <c r="A18" s="91">
        <v>46082</v>
      </c>
      <c r="B18" s="93"/>
      <c r="C18" s="131" t="s">
        <v>231</v>
      </c>
      <c r="D18" s="93">
        <f t="shared" ref="D18:D27" si="2">B6</f>
        <v>11927.150172</v>
      </c>
      <c r="E18" s="131" t="s">
        <v>231</v>
      </c>
      <c r="F18" s="93">
        <f>AVERAGE('Gas-dieselolie'!L429,'Gas-dieselolie'!L442,'Gas-dieselolie'!L455,'Gas-dieselolie'!L468,'Gas-dieselolie'!L481)</f>
        <v>13422.350793599999</v>
      </c>
      <c r="H18" s="162" t="s">
        <v>231</v>
      </c>
      <c r="I18" s="158">
        <f t="shared" si="1"/>
        <v>-1</v>
      </c>
      <c r="J18" s="153"/>
      <c r="K18" s="154">
        <f t="shared" si="0"/>
        <v>-1</v>
      </c>
      <c r="L18" s="91" t="s">
        <v>289</v>
      </c>
      <c r="M18" s="154">
        <f>(SUM($B16:$B18)-SUM(D16:D18))/SUM(D16:D18)</f>
        <v>-0.40648519551881351</v>
      </c>
      <c r="N18" s="155"/>
      <c r="O18" s="154">
        <f>(SUM($B16:$B18)-SUM(F16:F18))/SUM(F16:F18)</f>
        <v>-0.47572188742896443</v>
      </c>
      <c r="R18" s="57"/>
      <c r="S18" s="10"/>
      <c r="T18" s="97"/>
    </row>
    <row r="19" spans="1:20" x14ac:dyDescent="0.25">
      <c r="A19" s="91">
        <v>46113</v>
      </c>
      <c r="B19" s="93"/>
      <c r="C19" s="131" t="s">
        <v>232</v>
      </c>
      <c r="D19" s="93">
        <f t="shared" si="2"/>
        <v>10434.252276000001</v>
      </c>
      <c r="E19" s="131" t="s">
        <v>232</v>
      </c>
      <c r="F19" s="93">
        <f>AVERAGE('Gas-dieselolie'!L430,'Gas-dieselolie'!L443,'Gas-dieselolie'!L456,'Gas-dieselolie'!L469,'Gas-dieselolie'!L482)</f>
        <v>12133.7426784</v>
      </c>
      <c r="H19" s="162" t="s">
        <v>232</v>
      </c>
      <c r="I19" s="158">
        <f t="shared" si="1"/>
        <v>-1</v>
      </c>
      <c r="J19" s="153"/>
      <c r="K19" s="154">
        <f t="shared" si="0"/>
        <v>-1</v>
      </c>
      <c r="L19" s="91"/>
      <c r="M19" s="154"/>
      <c r="N19" s="155"/>
      <c r="O19" s="152"/>
      <c r="R19" s="10"/>
    </row>
    <row r="20" spans="1:20" x14ac:dyDescent="0.25">
      <c r="A20" s="91">
        <v>46143</v>
      </c>
      <c r="B20" s="93"/>
      <c r="C20" s="131" t="s">
        <v>233</v>
      </c>
      <c r="D20" s="93">
        <f t="shared" si="2"/>
        <v>10217.071535999999</v>
      </c>
      <c r="E20" s="131" t="s">
        <v>233</v>
      </c>
      <c r="F20" s="93">
        <f>AVERAGE('Gas-dieselolie'!L431,'Gas-dieselolie'!L444,'Gas-dieselolie'!L457,'Gas-dieselolie'!L470,'Gas-dieselolie'!L483)</f>
        <v>12305.5145304</v>
      </c>
      <c r="H20" s="162" t="s">
        <v>233</v>
      </c>
      <c r="I20" s="158">
        <f t="shared" si="1"/>
        <v>-1</v>
      </c>
      <c r="J20" s="153"/>
      <c r="K20" s="154">
        <f t="shared" si="0"/>
        <v>-1</v>
      </c>
      <c r="L20" s="91"/>
      <c r="M20" s="154"/>
      <c r="N20" s="155"/>
      <c r="O20" s="152"/>
      <c r="R20" s="10"/>
      <c r="S20" s="52"/>
    </row>
    <row r="21" spans="1:20" x14ac:dyDescent="0.25">
      <c r="A21" s="91">
        <v>46174</v>
      </c>
      <c r="B21" s="93"/>
      <c r="C21" s="131" t="s">
        <v>234</v>
      </c>
      <c r="D21" s="93">
        <f t="shared" si="2"/>
        <v>9846.8779080000004</v>
      </c>
      <c r="E21" s="131" t="s">
        <v>234</v>
      </c>
      <c r="F21" s="93">
        <f>AVERAGE('Gas-dieselolie'!L432,'Gas-dieselolie'!L445,'Gas-dieselolie'!L458,'Gas-dieselolie'!L471,'Gas-dieselolie'!L484)</f>
        <v>11696.023953599999</v>
      </c>
      <c r="H21" s="162" t="s">
        <v>234</v>
      </c>
      <c r="I21" s="158">
        <f t="shared" si="1"/>
        <v>-1</v>
      </c>
      <c r="J21" s="153"/>
      <c r="K21" s="154">
        <f t="shared" si="0"/>
        <v>-1</v>
      </c>
      <c r="L21" s="91" t="s">
        <v>290</v>
      </c>
      <c r="M21" s="154">
        <f>(SUM($B16:$B21)-SUM(D16:D21))/SUM(D16:D21)</f>
        <v>-0.69630231137124821</v>
      </c>
      <c r="N21" s="155"/>
      <c r="O21" s="154">
        <f>(SUM($B16:$B21)-SUM(F16:F21))/SUM(F16:F21)</f>
        <v>-0.73770096630481907</v>
      </c>
      <c r="R21" s="10"/>
      <c r="S21" s="52"/>
    </row>
    <row r="22" spans="1:20" x14ac:dyDescent="0.25">
      <c r="A22" s="91">
        <v>46204</v>
      </c>
      <c r="B22" s="93"/>
      <c r="C22" s="131" t="s">
        <v>235</v>
      </c>
      <c r="D22" s="93">
        <f t="shared" si="2"/>
        <v>9869.0443320000013</v>
      </c>
      <c r="E22" s="131" t="s">
        <v>235</v>
      </c>
      <c r="F22" s="93">
        <f>AVERAGE('Gas-dieselolie'!L433,'Gas-dieselolie'!L446,'Gas-dieselolie'!L459,'Gas-dieselolie'!L472,'Gas-dieselolie'!L485)</f>
        <v>11444.424280800002</v>
      </c>
      <c r="H22" s="162" t="s">
        <v>235</v>
      </c>
      <c r="I22" s="158">
        <f t="shared" si="1"/>
        <v>-1</v>
      </c>
      <c r="J22" s="153"/>
      <c r="K22" s="154">
        <f t="shared" si="0"/>
        <v>-1</v>
      </c>
      <c r="L22" s="91"/>
      <c r="M22" s="154"/>
      <c r="N22" s="155"/>
      <c r="O22" s="152"/>
      <c r="R22" s="10"/>
      <c r="S22" s="10"/>
    </row>
    <row r="23" spans="1:20" x14ac:dyDescent="0.25">
      <c r="A23" s="91">
        <v>46235</v>
      </c>
      <c r="B23" s="93"/>
      <c r="C23" s="131" t="s">
        <v>236</v>
      </c>
      <c r="D23" s="93">
        <f t="shared" si="2"/>
        <v>11184.00108</v>
      </c>
      <c r="E23" s="131" t="s">
        <v>236</v>
      </c>
      <c r="F23" s="93">
        <f>AVERAGE('Gas-dieselolie'!L434,'Gas-dieselolie'!L447,'Gas-dieselolie'!L460,'Gas-dieselolie'!L473,'Gas-dieselolie'!L486)</f>
        <v>13390.012204799999</v>
      </c>
      <c r="H23" s="162" t="s">
        <v>236</v>
      </c>
      <c r="I23" s="158">
        <f>($B23-D23)/D23</f>
        <v>-1</v>
      </c>
      <c r="J23" s="153"/>
      <c r="K23" s="154">
        <f>($B23-F23)/F23</f>
        <v>-1</v>
      </c>
      <c r="L23" s="91"/>
      <c r="M23" s="154"/>
      <c r="N23" s="155"/>
      <c r="O23" s="152"/>
      <c r="S23" s="10"/>
      <c r="T23" s="97"/>
    </row>
    <row r="24" spans="1:20" x14ac:dyDescent="0.25">
      <c r="A24" s="91">
        <v>46266</v>
      </c>
      <c r="B24" s="93"/>
      <c r="C24" s="131" t="s">
        <v>237</v>
      </c>
      <c r="D24" s="93">
        <f t="shared" si="2"/>
        <v>10634.072904000001</v>
      </c>
      <c r="E24" s="131" t="s">
        <v>237</v>
      </c>
      <c r="F24" s="93">
        <f>AVERAGE('Gas-dieselolie'!L435,'Gas-dieselolie'!L448,'Gas-dieselolie'!L461,'Gas-dieselolie'!L474,'Gas-dieselolie'!L487)</f>
        <v>12648.348048000002</v>
      </c>
      <c r="H24" s="162" t="s">
        <v>237</v>
      </c>
      <c r="I24" s="158">
        <f>($B24-D24)/D24</f>
        <v>-1</v>
      </c>
      <c r="J24" s="153"/>
      <c r="K24" s="154">
        <f>($B24-F24)/F24</f>
        <v>-1</v>
      </c>
      <c r="L24" s="91" t="s">
        <v>291</v>
      </c>
      <c r="M24" s="154">
        <f>(SUM($B16:$B24)-SUM(D16:D24))/SUM(D16:D24)</f>
        <v>-0.79852107312683429</v>
      </c>
      <c r="N24" s="155"/>
      <c r="O24" s="154">
        <f>(SUM($B16:$B24)-SUM(F16:F24))/SUM(F16:F24)</f>
        <v>-0.82724489997923012</v>
      </c>
      <c r="S24" s="10"/>
      <c r="T24" s="97"/>
    </row>
    <row r="25" spans="1:20" x14ac:dyDescent="0.25">
      <c r="A25" s="91">
        <v>46296</v>
      </c>
      <c r="B25" s="93"/>
      <c r="C25" s="131" t="s">
        <v>238</v>
      </c>
      <c r="D25" s="93">
        <f t="shared" si="2"/>
        <v>11254.445832000001</v>
      </c>
      <c r="E25" s="131" t="s">
        <v>238</v>
      </c>
      <c r="F25" s="93">
        <f>AVERAGE('Gas-dieselolie'!L436,'Gas-dieselolie'!L449,'Gas-dieselolie'!L462,'Gas-dieselolie'!L475,'Gas-dieselolie'!L488)</f>
        <v>12396.045362400002</v>
      </c>
      <c r="H25" s="162" t="s">
        <v>238</v>
      </c>
      <c r="I25" s="158">
        <f t="shared" ref="I25" si="3">($B25-D25)/D25</f>
        <v>-1</v>
      </c>
      <c r="J25" s="153"/>
      <c r="K25" s="154">
        <f>($B25-F25)/F25</f>
        <v>-1</v>
      </c>
      <c r="L25" s="91"/>
      <c r="M25" s="154"/>
      <c r="N25" s="155"/>
      <c r="O25" s="152"/>
    </row>
    <row r="26" spans="1:20" x14ac:dyDescent="0.25">
      <c r="A26" s="91">
        <v>46327</v>
      </c>
      <c r="B26" s="93"/>
      <c r="C26" s="131" t="s">
        <v>239</v>
      </c>
      <c r="D26" s="93">
        <f t="shared" si="2"/>
        <v>9929.6612519999999</v>
      </c>
      <c r="E26" s="131" t="s">
        <v>239</v>
      </c>
      <c r="F26" s="93">
        <f>AVERAGE('Gas-dieselolie'!L437,'Gas-dieselolie'!L450,'Gas-dieselolie'!L463,'Gas-dieselolie'!L476,'Gas-dieselolie'!L489)</f>
        <v>12065.4643536</v>
      </c>
      <c r="H26" s="162" t="s">
        <v>239</v>
      </c>
      <c r="I26" s="158">
        <f t="shared" ref="I26" si="4">($B26-D26)/D26</f>
        <v>-1</v>
      </c>
      <c r="J26" s="153"/>
      <c r="K26" s="154">
        <f>($B26-F26)/F26</f>
        <v>-1</v>
      </c>
      <c r="L26" s="91"/>
      <c r="M26" s="154"/>
      <c r="N26" s="155"/>
      <c r="O26" s="152"/>
    </row>
    <row r="27" spans="1:20" ht="13.8" thickBot="1" x14ac:dyDescent="0.3">
      <c r="A27" s="95">
        <v>46357</v>
      </c>
      <c r="B27" s="96"/>
      <c r="C27" s="132" t="s">
        <v>240</v>
      </c>
      <c r="D27" s="96">
        <f t="shared" si="2"/>
        <v>9369.152016</v>
      </c>
      <c r="E27" s="132" t="s">
        <v>240</v>
      </c>
      <c r="F27" s="96">
        <f>AVERAGE('Gas-dieselolie'!L438,'Gas-dieselolie'!L451,'Gas-dieselolie'!L464,'Gas-dieselolie'!L477,'Gas-dieselolie'!L490)</f>
        <v>12015.435667200001</v>
      </c>
      <c r="H27" s="163" t="s">
        <v>240</v>
      </c>
      <c r="I27" s="167">
        <f t="shared" ref="I27" si="5">($B27-D27)/D27</f>
        <v>-1</v>
      </c>
      <c r="J27" s="156"/>
      <c r="K27" s="157">
        <f>($B27-F27)/F27</f>
        <v>-1</v>
      </c>
      <c r="L27" s="95" t="s">
        <v>292</v>
      </c>
      <c r="M27" s="157">
        <f>(SUM($B16:$B27)-SUM(D16:D27))/SUM(D16:D27)</f>
        <v>-0.84788725426182043</v>
      </c>
      <c r="N27" s="160"/>
      <c r="O27" s="157">
        <f>(SUM($B16:$B27)-SUM(F16:F27))/SUM(F16:F27)</f>
        <v>-0.87032542059211626</v>
      </c>
    </row>
    <row r="31" spans="1:20" ht="13.8" thickBot="1" x14ac:dyDescent="0.3"/>
    <row r="32" spans="1:20" ht="15.6" x14ac:dyDescent="0.3">
      <c r="A32" s="85" t="s">
        <v>241</v>
      </c>
      <c r="B32" s="85"/>
      <c r="C32" s="85"/>
      <c r="D32" s="85"/>
      <c r="E32" s="85"/>
      <c r="F32" s="85"/>
      <c r="H32" s="144" t="s">
        <v>295</v>
      </c>
      <c r="I32" s="142"/>
      <c r="J32" s="142"/>
      <c r="K32" s="145"/>
      <c r="L32" s="144" t="s">
        <v>288</v>
      </c>
      <c r="M32" s="142"/>
      <c r="N32" s="142"/>
      <c r="O32" s="145"/>
    </row>
    <row r="33" spans="1:15" ht="16.2" thickBot="1" x14ac:dyDescent="0.35">
      <c r="A33" s="86"/>
      <c r="B33" s="86"/>
      <c r="C33" s="86"/>
      <c r="D33" s="86"/>
      <c r="E33" s="86"/>
      <c r="F33" s="86"/>
      <c r="H33" s="146"/>
      <c r="I33" s="147"/>
      <c r="J33" s="147"/>
      <c r="K33" s="148"/>
      <c r="L33" s="146"/>
      <c r="M33" s="147"/>
      <c r="N33" s="147"/>
      <c r="O33" s="148"/>
    </row>
    <row r="34" spans="1:15" ht="13.5" customHeight="1" thickBot="1" x14ac:dyDescent="0.3">
      <c r="A34" s="184" t="s">
        <v>245</v>
      </c>
      <c r="B34" s="185"/>
      <c r="C34" s="184" t="s">
        <v>243</v>
      </c>
      <c r="D34" s="186"/>
      <c r="E34" s="184" t="s">
        <v>244</v>
      </c>
      <c r="F34" s="186"/>
      <c r="H34" s="187" t="s">
        <v>293</v>
      </c>
      <c r="I34" s="188"/>
      <c r="J34" s="187" t="s">
        <v>294</v>
      </c>
      <c r="K34" s="188"/>
      <c r="L34" s="187" t="s">
        <v>293</v>
      </c>
      <c r="M34" s="188"/>
      <c r="N34" s="187" t="s">
        <v>294</v>
      </c>
      <c r="O34" s="188"/>
    </row>
    <row r="35" spans="1:15" x14ac:dyDescent="0.25">
      <c r="A35" s="87">
        <v>45658</v>
      </c>
      <c r="B35" s="94">
        <f>Motorbenzin!L479</f>
        <v>4070.1478499999998</v>
      </c>
      <c r="C35" s="89" t="s">
        <v>229</v>
      </c>
      <c r="D35" s="90">
        <f>Motorbenzin!L466</f>
        <v>4280.4535500000002</v>
      </c>
      <c r="E35" s="130" t="s">
        <v>229</v>
      </c>
      <c r="F35" s="90">
        <f>AVERAGE(Motorbenzin!L414, Motorbenzin!L427,Motorbenzin!L440,Motorbenzin!L453,Motorbenzin!L466)</f>
        <v>4167.6532200000001</v>
      </c>
      <c r="H35" s="161" t="s">
        <v>229</v>
      </c>
      <c r="I35" s="150">
        <f>($B35-D35)/D35</f>
        <v>-4.9131639332939459E-2</v>
      </c>
      <c r="J35" s="149"/>
      <c r="K35" s="150">
        <f t="shared" ref="K35:K55" si="6">($B35-F35)/F35</f>
        <v>-2.3395749322924788E-2</v>
      </c>
      <c r="L35" s="87"/>
      <c r="M35" s="150"/>
      <c r="N35" s="151"/>
      <c r="O35" s="152"/>
    </row>
    <row r="36" spans="1:15" x14ac:dyDescent="0.25">
      <c r="A36" s="91">
        <v>45689</v>
      </c>
      <c r="B36" s="88">
        <f>Motorbenzin!L480</f>
        <v>3927.5131499999998</v>
      </c>
      <c r="C36" s="92" t="s">
        <v>230</v>
      </c>
      <c r="D36" s="93">
        <f>Motorbenzin!L467</f>
        <v>4118.1088499999996</v>
      </c>
      <c r="E36" s="131" t="s">
        <v>230</v>
      </c>
      <c r="F36" s="93">
        <f>AVERAGE(Motorbenzin!L415, Motorbenzin!L428,Motorbenzin!L441,Motorbenzin!L454,Motorbenzin!L467)</f>
        <v>4092.0719400000003</v>
      </c>
      <c r="H36" s="162" t="s">
        <v>230</v>
      </c>
      <c r="I36" s="154">
        <f t="shared" ref="I36:I55" si="7">($B36-D36)/D36</f>
        <v>-4.6282336611864899E-2</v>
      </c>
      <c r="J36" s="153"/>
      <c r="K36" s="154">
        <f t="shared" si="6"/>
        <v>-4.0214051075553793E-2</v>
      </c>
      <c r="L36" s="91"/>
      <c r="M36" s="154"/>
      <c r="N36" s="155"/>
      <c r="O36" s="152"/>
    </row>
    <row r="37" spans="1:15" x14ac:dyDescent="0.25">
      <c r="A37" s="91">
        <v>45717</v>
      </c>
      <c r="B37" s="88">
        <f>Motorbenzin!L481</f>
        <v>4132.6614</v>
      </c>
      <c r="C37" s="92" t="s">
        <v>231</v>
      </c>
      <c r="D37" s="93">
        <f>Motorbenzin!L468</f>
        <v>4420.1317499999996</v>
      </c>
      <c r="E37" s="131" t="s">
        <v>231</v>
      </c>
      <c r="F37" s="93">
        <f>AVERAGE(Motorbenzin!L416, Motorbenzin!L429,Motorbenzin!L442,Motorbenzin!L455,Motorbenzin!L468)</f>
        <v>4481.7452099999991</v>
      </c>
      <c r="H37" s="162" t="s">
        <v>231</v>
      </c>
      <c r="I37" s="154">
        <f t="shared" si="7"/>
        <v>-6.50366021329567E-2</v>
      </c>
      <c r="J37" s="153"/>
      <c r="K37" s="154">
        <f t="shared" si="6"/>
        <v>-7.7890150743308156E-2</v>
      </c>
      <c r="L37" s="91" t="s">
        <v>289</v>
      </c>
      <c r="M37" s="154">
        <f>(SUM($B35:$B37)-SUM(D35:D37))/SUM(D35:D37)</f>
        <v>-5.3700614270448012E-2</v>
      </c>
      <c r="N37" s="155"/>
      <c r="O37" s="154">
        <f>(SUM($B35:$B37)-SUM(F35:F37))/SUM(F35:F37)</f>
        <v>-4.7965262426772667E-2</v>
      </c>
    </row>
    <row r="38" spans="1:15" x14ac:dyDescent="0.25">
      <c r="A38" s="91">
        <v>45748</v>
      </c>
      <c r="B38" s="88">
        <f>Motorbenzin!L482</f>
        <v>4613.8481999999995</v>
      </c>
      <c r="C38" s="92" t="s">
        <v>232</v>
      </c>
      <c r="D38" s="93">
        <f>Motorbenzin!L469</f>
        <v>4823.0698499999999</v>
      </c>
      <c r="E38" s="131" t="s">
        <v>232</v>
      </c>
      <c r="F38" s="93">
        <f>AVERAGE(Motorbenzin!L417, Motorbenzin!L430,Motorbenzin!L443,Motorbenzin!L456,Motorbenzin!L469)</f>
        <v>4522.1704199999995</v>
      </c>
      <c r="H38" s="162" t="s">
        <v>232</v>
      </c>
      <c r="I38" s="154">
        <f t="shared" si="7"/>
        <v>-4.3379353089816941E-2</v>
      </c>
      <c r="J38" s="153"/>
      <c r="K38" s="154">
        <f t="shared" si="6"/>
        <v>2.0272959991631628E-2</v>
      </c>
      <c r="L38" s="91"/>
      <c r="M38" s="154"/>
      <c r="N38" s="155"/>
      <c r="O38" s="152"/>
    </row>
    <row r="39" spans="1:15" x14ac:dyDescent="0.25">
      <c r="A39" s="91">
        <v>45778</v>
      </c>
      <c r="B39" s="88">
        <f>Motorbenzin!L483</f>
        <v>4578.5015999999996</v>
      </c>
      <c r="C39" s="92" t="s">
        <v>233</v>
      </c>
      <c r="D39" s="93">
        <f>Motorbenzin!L470</f>
        <v>5098.2214499999991</v>
      </c>
      <c r="E39" s="131" t="s">
        <v>233</v>
      </c>
      <c r="F39" s="93">
        <f>AVERAGE(Motorbenzin!L418, Motorbenzin!L431,Motorbenzin!L444,Motorbenzin!L457,Motorbenzin!L470)</f>
        <v>4929.8126399999992</v>
      </c>
      <c r="H39" s="162" t="s">
        <v>233</v>
      </c>
      <c r="I39" s="154">
        <f t="shared" si="7"/>
        <v>-0.101941403506511</v>
      </c>
      <c r="J39" s="153"/>
      <c r="K39" s="154">
        <f t="shared" si="6"/>
        <v>-7.1262554107938608E-2</v>
      </c>
      <c r="L39" s="91"/>
      <c r="M39" s="154"/>
      <c r="N39" s="155"/>
      <c r="O39" s="152"/>
    </row>
    <row r="40" spans="1:15" x14ac:dyDescent="0.25">
      <c r="A40" s="91">
        <v>45809</v>
      </c>
      <c r="B40" s="88">
        <f>Motorbenzin!L484</f>
        <v>4469.3081999999995</v>
      </c>
      <c r="C40" s="92" t="s">
        <v>234</v>
      </c>
      <c r="D40" s="93">
        <f>Motorbenzin!L471</f>
        <v>4537.2091499999997</v>
      </c>
      <c r="E40" s="131" t="s">
        <v>234</v>
      </c>
      <c r="F40" s="93">
        <f>AVERAGE(Motorbenzin!L419, Motorbenzin!L432,Motorbenzin!L445,Motorbenzin!L458,Motorbenzin!L471)</f>
        <v>4955.8824000000004</v>
      </c>
      <c r="H40" s="162" t="s">
        <v>234</v>
      </c>
      <c r="I40" s="154">
        <f t="shared" si="7"/>
        <v>-1.4965355961163967E-2</v>
      </c>
      <c r="J40" s="153"/>
      <c r="K40" s="154">
        <f t="shared" si="6"/>
        <v>-9.8181143281366179E-2</v>
      </c>
      <c r="L40" s="91" t="s">
        <v>290</v>
      </c>
      <c r="M40" s="154">
        <f>(SUM($B35:$B40)-SUM(D35:D40))/SUM(D35:D40)</f>
        <v>-5.4448935155523605E-2</v>
      </c>
      <c r="N40" s="155"/>
      <c r="O40" s="154">
        <f>(SUM(D35:D40)-SUM(F35:F40))/SUM(F35:F40)</f>
        <v>4.7094621688210398E-3</v>
      </c>
    </row>
    <row r="41" spans="1:15" x14ac:dyDescent="0.25">
      <c r="A41" s="91">
        <v>45839</v>
      </c>
      <c r="B41" s="88">
        <f>Motorbenzin!L485</f>
        <v>4379.2991999999995</v>
      </c>
      <c r="C41" s="92" t="s">
        <v>235</v>
      </c>
      <c r="D41" s="93">
        <f>Motorbenzin!L472</f>
        <v>4628.6306999999997</v>
      </c>
      <c r="E41" s="131" t="s">
        <v>235</v>
      </c>
      <c r="F41" s="93">
        <f>AVERAGE(Motorbenzin!L420, Motorbenzin!L433,Motorbenzin!L446,Motorbenzin!L459,Motorbenzin!L472)</f>
        <v>4882.9159799999998</v>
      </c>
      <c r="H41" s="162" t="s">
        <v>235</v>
      </c>
      <c r="I41" s="154">
        <f t="shared" si="7"/>
        <v>-5.3867226866900451E-2</v>
      </c>
      <c r="J41" s="153"/>
      <c r="K41" s="154">
        <f t="shared" si="6"/>
        <v>-0.10313853075964668</v>
      </c>
      <c r="L41" s="91"/>
      <c r="M41" s="154"/>
      <c r="N41" s="155"/>
      <c r="O41" s="152"/>
    </row>
    <row r="42" spans="1:15" x14ac:dyDescent="0.25">
      <c r="A42" s="91">
        <v>45870</v>
      </c>
      <c r="B42" s="88">
        <f>Motorbenzin!L486</f>
        <v>4523.2807499999999</v>
      </c>
      <c r="C42" s="92" t="s">
        <v>236</v>
      </c>
      <c r="D42" s="93">
        <f>Motorbenzin!L473</f>
        <v>4763.6113499999992</v>
      </c>
      <c r="E42" s="131" t="s">
        <v>236</v>
      </c>
      <c r="F42" s="93">
        <f>AVERAGE(Motorbenzin!L421, Motorbenzin!L434,Motorbenzin!L447,Motorbenzin!L460,Motorbenzin!L473)</f>
        <v>5096.8680299999996</v>
      </c>
      <c r="H42" s="162" t="s">
        <v>236</v>
      </c>
      <c r="I42" s="154">
        <f t="shared" si="7"/>
        <v>-5.045134507037384E-2</v>
      </c>
      <c r="J42" s="153"/>
      <c r="K42" s="154">
        <f t="shared" si="6"/>
        <v>-0.11253720453892148</v>
      </c>
      <c r="L42" s="91"/>
      <c r="M42" s="154"/>
      <c r="N42" s="155"/>
      <c r="O42" s="152"/>
    </row>
    <row r="43" spans="1:15" x14ac:dyDescent="0.25">
      <c r="A43" s="91">
        <v>45901</v>
      </c>
      <c r="B43" s="88">
        <f>Motorbenzin!L487</f>
        <v>4251.5783999999994</v>
      </c>
      <c r="C43" s="92" t="s">
        <v>237</v>
      </c>
      <c r="D43" s="93">
        <f>Motorbenzin!L474</f>
        <v>4529.6207999999997</v>
      </c>
      <c r="E43" s="131" t="s">
        <v>237</v>
      </c>
      <c r="F43" s="93">
        <f>AVERAGE(Motorbenzin!L422, Motorbenzin!L435,Motorbenzin!L448,Motorbenzin!L461,Motorbenzin!L474)</f>
        <v>4848.1212599999999</v>
      </c>
      <c r="H43" s="162" t="s">
        <v>237</v>
      </c>
      <c r="I43" s="154">
        <f t="shared" si="7"/>
        <v>-6.1383151543281569E-2</v>
      </c>
      <c r="J43" s="153"/>
      <c r="K43" s="154">
        <f t="shared" si="6"/>
        <v>-0.12304619212432828</v>
      </c>
      <c r="L43" s="91" t="s">
        <v>291</v>
      </c>
      <c r="M43" s="154">
        <f>(SUM($B35:$B43)-SUM(D35:D43))/SUM(D35:D43)</f>
        <v>-5.4683743741812112E-2</v>
      </c>
      <c r="N43" s="155"/>
      <c r="O43" s="154">
        <f>(SUM($B35:$B43)-SUM(F35:F43))/SUM(F35:F43)</f>
        <v>-7.2208231664848369E-2</v>
      </c>
    </row>
    <row r="44" spans="1:15" x14ac:dyDescent="0.25">
      <c r="A44" s="91">
        <v>45931</v>
      </c>
      <c r="B44" s="88">
        <f>Motorbenzin!L488</f>
        <v>4415.5655999999999</v>
      </c>
      <c r="C44" s="92" t="s">
        <v>238</v>
      </c>
      <c r="D44" s="93">
        <f>Motorbenzin!L475</f>
        <v>4589.5720499999998</v>
      </c>
      <c r="E44" s="131" t="s">
        <v>238</v>
      </c>
      <c r="F44" s="93">
        <f>AVERAGE(Motorbenzin!L423, Motorbenzin!L436,Motorbenzin!L449,Motorbenzin!L462,Motorbenzin!L475)</f>
        <v>4754.5710300000001</v>
      </c>
      <c r="H44" s="162" t="s">
        <v>238</v>
      </c>
      <c r="I44" s="154">
        <f t="shared" si="7"/>
        <v>-3.7913436831218256E-2</v>
      </c>
      <c r="J44" s="153"/>
      <c r="K44" s="154">
        <f t="shared" si="6"/>
        <v>-7.1300949730474461E-2</v>
      </c>
      <c r="L44" s="91"/>
      <c r="M44" s="154"/>
      <c r="N44" s="155"/>
      <c r="O44" s="152"/>
    </row>
    <row r="45" spans="1:15" x14ac:dyDescent="0.25">
      <c r="A45" s="91">
        <v>45962</v>
      </c>
      <c r="B45" s="88">
        <f>Motorbenzin!L489</f>
        <v>3939.2077499999996</v>
      </c>
      <c r="C45" s="92" t="s">
        <v>239</v>
      </c>
      <c r="D45" s="93">
        <f>Motorbenzin!L476</f>
        <v>4216.4617500000004</v>
      </c>
      <c r="E45" s="131" t="s">
        <v>239</v>
      </c>
      <c r="F45" s="93">
        <f>AVERAGE(Motorbenzin!L424, Motorbenzin!L437,Motorbenzin!L450,Motorbenzin!L463,Motorbenzin!L476)</f>
        <v>4590.25533</v>
      </c>
      <c r="H45" s="162" t="s">
        <v>239</v>
      </c>
      <c r="I45" s="154">
        <f t="shared" si="7"/>
        <v>-6.5755132250399473E-2</v>
      </c>
      <c r="J45" s="153"/>
      <c r="K45" s="154">
        <f t="shared" si="6"/>
        <v>-0.14183254158979439</v>
      </c>
      <c r="L45" s="91"/>
      <c r="M45" s="154"/>
      <c r="N45" s="155"/>
      <c r="O45" s="152"/>
    </row>
    <row r="46" spans="1:15" ht="13.8" thickBot="1" x14ac:dyDescent="0.3">
      <c r="A46" s="91">
        <v>45992</v>
      </c>
      <c r="B46" s="88">
        <f>Motorbenzin!L490</f>
        <v>4054.3798499999998</v>
      </c>
      <c r="C46" s="92" t="s">
        <v>240</v>
      </c>
      <c r="D46" s="93">
        <f>Motorbenzin!L477</f>
        <v>4293.0679500000006</v>
      </c>
      <c r="E46" s="131" t="s">
        <v>240</v>
      </c>
      <c r="F46" s="93">
        <f>AVERAGE(Motorbenzin!L425, Motorbenzin!L438,Motorbenzin!L451,Motorbenzin!L464,Motorbenzin!L477)</f>
        <v>4501.3238099999999</v>
      </c>
      <c r="H46" s="163" t="s">
        <v>240</v>
      </c>
      <c r="I46" s="157">
        <f>($B46-D46)/D46</f>
        <v>-5.5598491051137622E-2</v>
      </c>
      <c r="J46" s="156"/>
      <c r="K46" s="157">
        <f>($B46-F46)/F46</f>
        <v>-9.9291670376408681E-2</v>
      </c>
      <c r="L46" s="91" t="s">
        <v>292</v>
      </c>
      <c r="M46" s="154">
        <f>(SUM($B35:$B46)-SUM(D35:D46))/SUM(D35:D46)</f>
        <v>-5.4198287628137422E-2</v>
      </c>
      <c r="N46" s="155"/>
      <c r="O46" s="154">
        <f>(SUM($B35:$B46)-SUM(F35:F46))/SUM(F35:F46)</f>
        <v>-8.0039911914151149E-2</v>
      </c>
    </row>
    <row r="47" spans="1:15" x14ac:dyDescent="0.25">
      <c r="A47" s="87">
        <v>46023</v>
      </c>
      <c r="B47" s="90">
        <f>Motorbenzin!L492</f>
        <v>3714.2837999999997</v>
      </c>
      <c r="C47" s="130" t="s">
        <v>229</v>
      </c>
      <c r="D47" s="90">
        <f>B35</f>
        <v>4070.1478499999998</v>
      </c>
      <c r="E47" s="130" t="s">
        <v>229</v>
      </c>
      <c r="F47" s="90">
        <f>AVERAGE(Motorbenzin!L427, Motorbenzin!L440,Motorbenzin!L453,Motorbenzin!L466, Motorbenzin!L479,)</f>
        <v>3366.9114749999994</v>
      </c>
      <c r="H47" s="161" t="s">
        <v>229</v>
      </c>
      <c r="I47" s="166">
        <f t="shared" si="7"/>
        <v>-8.7432708372006715E-2</v>
      </c>
      <c r="J47" s="149"/>
      <c r="K47" s="150">
        <f t="shared" si="6"/>
        <v>0.10317239629830194</v>
      </c>
      <c r="L47" s="87"/>
      <c r="M47" s="150"/>
      <c r="N47" s="151"/>
      <c r="O47" s="159"/>
    </row>
    <row r="48" spans="1:15" x14ac:dyDescent="0.25">
      <c r="A48" s="91">
        <v>46054</v>
      </c>
      <c r="B48" s="93">
        <f>Motorbenzin!L493</f>
        <v>3580.7813999999998</v>
      </c>
      <c r="C48" s="131" t="s">
        <v>230</v>
      </c>
      <c r="D48" s="93">
        <f t="shared" ref="D48:D58" si="8">B36</f>
        <v>3927.5131499999998</v>
      </c>
      <c r="E48" s="131" t="s">
        <v>230</v>
      </c>
      <c r="F48" s="93">
        <f>AVERAGE(Motorbenzin!L428, Motorbenzin!L441,Motorbenzin!L454,Motorbenzin!L467, Motorbenzin!L480,)</f>
        <v>3345.8600999999999</v>
      </c>
      <c r="H48" s="162" t="s">
        <v>230</v>
      </c>
      <c r="I48" s="158">
        <f t="shared" si="7"/>
        <v>-8.8282772522352962E-2</v>
      </c>
      <c r="J48" s="153"/>
      <c r="K48" s="154">
        <f t="shared" si="6"/>
        <v>7.0212529208857233E-2</v>
      </c>
      <c r="L48" s="91"/>
      <c r="M48" s="154"/>
      <c r="N48" s="155"/>
      <c r="O48" s="152"/>
    </row>
    <row r="49" spans="1:19" x14ac:dyDescent="0.25">
      <c r="A49" s="91">
        <v>46082</v>
      </c>
      <c r="B49" s="93"/>
      <c r="C49" s="131" t="s">
        <v>231</v>
      </c>
      <c r="D49" s="93">
        <f t="shared" si="8"/>
        <v>4132.6614</v>
      </c>
      <c r="E49" s="131" t="s">
        <v>231</v>
      </c>
      <c r="F49" s="93">
        <f>AVERAGE(Motorbenzin!L429, Motorbenzin!L442,Motorbenzin!L455,Motorbenzin!L468, Motorbenzin!L481,)</f>
        <v>3782.1135749999999</v>
      </c>
      <c r="H49" s="162" t="s">
        <v>231</v>
      </c>
      <c r="I49" s="158">
        <f t="shared" si="7"/>
        <v>-1</v>
      </c>
      <c r="J49" s="153"/>
      <c r="K49" s="154">
        <f t="shared" si="6"/>
        <v>-1</v>
      </c>
      <c r="L49" s="91" t="s">
        <v>289</v>
      </c>
      <c r="M49" s="154">
        <f>(SUM($B47:$B49)-SUM(D47:D49))/SUM(D47:D49)</f>
        <v>-0.39860912517873404</v>
      </c>
      <c r="N49" s="155"/>
      <c r="O49" s="154">
        <f>(SUM($B47:$B49)-SUM(F47:F49))/SUM(F47:F49)</f>
        <v>-0.304893279370475</v>
      </c>
    </row>
    <row r="50" spans="1:19" x14ac:dyDescent="0.25">
      <c r="A50" s="91">
        <v>46113</v>
      </c>
      <c r="B50" s="93"/>
      <c r="C50" s="131" t="s">
        <v>232</v>
      </c>
      <c r="D50" s="93">
        <f t="shared" si="8"/>
        <v>4613.8481999999995</v>
      </c>
      <c r="E50" s="131" t="s">
        <v>232</v>
      </c>
      <c r="F50" s="93">
        <f>AVERAGE(Motorbenzin!L430, Motorbenzin!L443,Motorbenzin!L456,Motorbenzin!L469, Motorbenzin!L482,)</f>
        <v>3911.0936249999995</v>
      </c>
      <c r="H50" s="162" t="s">
        <v>232</v>
      </c>
      <c r="I50" s="158">
        <f t="shared" si="7"/>
        <v>-1</v>
      </c>
      <c r="J50" s="153"/>
      <c r="K50" s="154">
        <f t="shared" si="6"/>
        <v>-1</v>
      </c>
      <c r="L50" s="91"/>
      <c r="M50" s="154"/>
      <c r="N50" s="155"/>
      <c r="O50" s="152"/>
    </row>
    <row r="51" spans="1:19" x14ac:dyDescent="0.25">
      <c r="A51" s="91">
        <v>46143</v>
      </c>
      <c r="B51" s="93"/>
      <c r="C51" s="131" t="s">
        <v>233</v>
      </c>
      <c r="D51" s="93">
        <f t="shared" si="8"/>
        <v>4578.5015999999996</v>
      </c>
      <c r="E51" s="131" t="s">
        <v>233</v>
      </c>
      <c r="F51" s="93">
        <f>AVERAGE(Motorbenzin!L431, Motorbenzin!L444,Motorbenzin!L457,Motorbenzin!L470, Motorbenzin!L483,)</f>
        <v>4153.187175</v>
      </c>
      <c r="H51" s="162" t="s">
        <v>233</v>
      </c>
      <c r="I51" s="158">
        <f t="shared" si="7"/>
        <v>-1</v>
      </c>
      <c r="J51" s="153"/>
      <c r="K51" s="154">
        <f t="shared" si="6"/>
        <v>-1</v>
      </c>
      <c r="L51" s="91"/>
      <c r="M51" s="154"/>
      <c r="N51" s="155"/>
      <c r="O51" s="152"/>
    </row>
    <row r="52" spans="1:19" x14ac:dyDescent="0.25">
      <c r="A52" s="91">
        <v>46174</v>
      </c>
      <c r="B52" s="93"/>
      <c r="C52" s="131" t="s">
        <v>234</v>
      </c>
      <c r="D52" s="93">
        <f t="shared" si="8"/>
        <v>4469.3081999999995</v>
      </c>
      <c r="E52" s="131" t="s">
        <v>234</v>
      </c>
      <c r="F52" s="93">
        <f>AVERAGE(Motorbenzin!L432, Motorbenzin!L445,Motorbenzin!L458,Motorbenzin!L471, Motorbenzin!L484,)</f>
        <v>4051.4397749999994</v>
      </c>
      <c r="H52" s="162" t="s">
        <v>234</v>
      </c>
      <c r="I52" s="158">
        <f t="shared" si="7"/>
        <v>-1</v>
      </c>
      <c r="J52" s="153"/>
      <c r="K52" s="154">
        <f t="shared" si="6"/>
        <v>-1</v>
      </c>
      <c r="L52" s="91" t="s">
        <v>290</v>
      </c>
      <c r="M52" s="154">
        <f>(SUM($B47:$B52)-SUM(D47:D52))/SUM(D47:D52)</f>
        <v>-0.71715761694670033</v>
      </c>
      <c r="N52" s="155"/>
      <c r="O52" s="154">
        <f>(SUM($B47:$B52)-SUM(F47:F52))/SUM(F47:F52)</f>
        <v>-0.6773609124529546</v>
      </c>
    </row>
    <row r="53" spans="1:19" x14ac:dyDescent="0.25">
      <c r="A53" s="91">
        <v>46204</v>
      </c>
      <c r="B53" s="93"/>
      <c r="C53" s="131" t="s">
        <v>235</v>
      </c>
      <c r="D53" s="93">
        <f t="shared" si="8"/>
        <v>4379.2991999999995</v>
      </c>
      <c r="E53" s="131" t="s">
        <v>235</v>
      </c>
      <c r="F53" s="93">
        <f>AVERAGE(Motorbenzin!L433, Motorbenzin!L446,Motorbenzin!L459,Motorbenzin!L472, Motorbenzin!L485,)</f>
        <v>3899.3278500000001</v>
      </c>
      <c r="H53" s="162" t="s">
        <v>235</v>
      </c>
      <c r="I53" s="158">
        <f t="shared" si="7"/>
        <v>-1</v>
      </c>
      <c r="J53" s="153"/>
      <c r="K53" s="154">
        <f t="shared" si="6"/>
        <v>-1</v>
      </c>
      <c r="L53" s="91"/>
      <c r="M53" s="154"/>
      <c r="N53" s="155"/>
      <c r="O53" s="152"/>
    </row>
    <row r="54" spans="1:19" x14ac:dyDescent="0.25">
      <c r="A54" s="91">
        <v>46235</v>
      </c>
      <c r="B54" s="93"/>
      <c r="C54" s="131" t="s">
        <v>236</v>
      </c>
      <c r="D54" s="93">
        <f t="shared" si="8"/>
        <v>4523.2807499999999</v>
      </c>
      <c r="E54" s="131" t="s">
        <v>236</v>
      </c>
      <c r="F54" s="93">
        <f>AVERAGE(Motorbenzin!L434, Motorbenzin!L447,Motorbenzin!L460,Motorbenzin!L473, Motorbenzin!L486,)</f>
        <v>4130.2578749999993</v>
      </c>
      <c r="H54" s="162" t="s">
        <v>236</v>
      </c>
      <c r="I54" s="158">
        <f t="shared" si="7"/>
        <v>-1</v>
      </c>
      <c r="J54" s="153"/>
      <c r="K54" s="154">
        <f t="shared" si="6"/>
        <v>-1</v>
      </c>
      <c r="L54" s="91"/>
      <c r="M54" s="154"/>
      <c r="N54" s="155"/>
      <c r="O54" s="152"/>
    </row>
    <row r="55" spans="1:19" x14ac:dyDescent="0.25">
      <c r="A55" s="91">
        <v>46266</v>
      </c>
      <c r="B55" s="93"/>
      <c r="C55" s="131" t="s">
        <v>237</v>
      </c>
      <c r="D55" s="93">
        <f t="shared" si="8"/>
        <v>4251.5783999999994</v>
      </c>
      <c r="E55" s="131" t="s">
        <v>237</v>
      </c>
      <c r="F55" s="93">
        <f>AVERAGE(Motorbenzin!L435, Motorbenzin!L448,Motorbenzin!L461,Motorbenzin!L474, Motorbenzin!L487,)</f>
        <v>3900.5487749999993</v>
      </c>
      <c r="H55" s="162" t="s">
        <v>237</v>
      </c>
      <c r="I55" s="158">
        <f t="shared" si="7"/>
        <v>-1</v>
      </c>
      <c r="J55" s="153"/>
      <c r="K55" s="154">
        <f t="shared" si="6"/>
        <v>-1</v>
      </c>
      <c r="L55" s="91" t="s">
        <v>291</v>
      </c>
      <c r="M55" s="154">
        <f>(SUM($B47:$B55)-SUM(D47:D55))/SUM(D47:D55)</f>
        <v>-0.81268835796976158</v>
      </c>
      <c r="N55" s="155"/>
      <c r="O55" s="154">
        <f>(SUM($B47:$B55)-SUM(F47:F55))/SUM(F47:F55)</f>
        <v>-0.78879823789300396</v>
      </c>
    </row>
    <row r="56" spans="1:19" x14ac:dyDescent="0.25">
      <c r="A56" s="91">
        <v>46296</v>
      </c>
      <c r="B56" s="93"/>
      <c r="C56" s="131" t="s">
        <v>238</v>
      </c>
      <c r="D56" s="93">
        <f t="shared" si="8"/>
        <v>4415.5655999999999</v>
      </c>
      <c r="E56" s="131" t="s">
        <v>238</v>
      </c>
      <c r="F56" s="93">
        <f>AVERAGE(Motorbenzin!L436, Motorbenzin!L449,Motorbenzin!L462,Motorbenzin!L475, Motorbenzin!L488,)</f>
        <v>3876.502575</v>
      </c>
      <c r="H56" s="162" t="s">
        <v>238</v>
      </c>
      <c r="I56" s="158">
        <f t="shared" ref="I56" si="9">($B56-D56)/D56</f>
        <v>-1</v>
      </c>
      <c r="J56" s="153"/>
      <c r="K56" s="154">
        <f t="shared" ref="K56" si="10">($B56-F56)/F56</f>
        <v>-1</v>
      </c>
      <c r="L56" s="91"/>
      <c r="M56" s="154"/>
      <c r="N56" s="155"/>
      <c r="O56" s="152"/>
    </row>
    <row r="57" spans="1:19" x14ac:dyDescent="0.25">
      <c r="A57" s="91">
        <v>46327</v>
      </c>
      <c r="B57" s="93"/>
      <c r="C57" s="131" t="s">
        <v>239</v>
      </c>
      <c r="D57" s="93">
        <f t="shared" si="8"/>
        <v>3939.2077499999996</v>
      </c>
      <c r="E57" s="131" t="s">
        <v>239</v>
      </c>
      <c r="F57" s="93">
        <f>AVERAGE(Motorbenzin!L437, Motorbenzin!L450,Motorbenzin!L463,Motorbenzin!L476, Motorbenzin!L489,)</f>
        <v>3763.2741000000001</v>
      </c>
      <c r="H57" s="162" t="s">
        <v>239</v>
      </c>
      <c r="I57" s="158">
        <f t="shared" ref="I57:I58" si="11">($B57-D57)/D57</f>
        <v>-1</v>
      </c>
      <c r="J57" s="153"/>
      <c r="K57" s="154">
        <f t="shared" ref="K57" si="12">($B57-F57)/F57</f>
        <v>-1</v>
      </c>
      <c r="L57" s="91"/>
      <c r="M57" s="154"/>
      <c r="N57" s="155"/>
      <c r="O57" s="152"/>
    </row>
    <row r="58" spans="1:19" ht="13.8" thickBot="1" x14ac:dyDescent="0.3">
      <c r="A58" s="95">
        <v>46357</v>
      </c>
      <c r="B58" s="96"/>
      <c r="C58" s="132" t="s">
        <v>240</v>
      </c>
      <c r="D58" s="96">
        <f t="shared" si="8"/>
        <v>4054.3798499999998</v>
      </c>
      <c r="E58" s="132" t="s">
        <v>240</v>
      </c>
      <c r="F58" s="96">
        <f>AVERAGE(Motorbenzin!L438, Motorbenzin!L451,Motorbenzin!L464,Motorbenzin!L477, Motorbenzin!L490,)</f>
        <v>3696.6378750000003</v>
      </c>
      <c r="H58" s="163" t="s">
        <v>240</v>
      </c>
      <c r="I58" s="167">
        <f t="shared" si="11"/>
        <v>-1</v>
      </c>
      <c r="J58" s="156"/>
      <c r="K58" s="157">
        <f>($B58-F58)/F58</f>
        <v>-1</v>
      </c>
      <c r="L58" s="95" t="s">
        <v>292</v>
      </c>
      <c r="M58" s="157">
        <f>(SUM($B47:$B58)-SUM(D47:D58))/SUM(D47:D58)</f>
        <v>-0.85794910469786556</v>
      </c>
      <c r="N58" s="160"/>
      <c r="O58" s="157">
        <f>(SUM($B47:$B58)-SUM(F47:F58))/SUM(F47:F58)</f>
        <v>-0.84098697410992618</v>
      </c>
    </row>
    <row r="59" spans="1:19" x14ac:dyDescent="0.25">
      <c r="R59" s="10"/>
    </row>
    <row r="60" spans="1:19" x14ac:dyDescent="0.25">
      <c r="R60" s="10"/>
      <c r="S60" s="97"/>
    </row>
    <row r="61" spans="1:19" ht="13.8" thickBot="1" x14ac:dyDescent="0.3">
      <c r="Q61" s="57"/>
      <c r="R61" s="10"/>
      <c r="S61" s="97"/>
    </row>
    <row r="62" spans="1:19" ht="15.6" x14ac:dyDescent="0.3">
      <c r="A62" s="85" t="s">
        <v>242</v>
      </c>
      <c r="B62" s="85"/>
      <c r="C62" s="85"/>
      <c r="D62" s="85"/>
      <c r="E62" s="85"/>
      <c r="F62" s="85"/>
      <c r="G62" s="105"/>
      <c r="H62" s="144" t="s">
        <v>295</v>
      </c>
      <c r="I62" s="142"/>
      <c r="J62" s="142"/>
      <c r="K62" s="145"/>
      <c r="L62" s="144" t="s">
        <v>288</v>
      </c>
      <c r="M62" s="142"/>
      <c r="N62" s="142"/>
      <c r="O62" s="145"/>
      <c r="Q62" s="10"/>
    </row>
    <row r="63" spans="1:19" ht="16.2" thickBot="1" x14ac:dyDescent="0.35">
      <c r="A63" s="86"/>
      <c r="B63" s="86"/>
      <c r="C63" s="86"/>
      <c r="D63" s="86"/>
      <c r="E63" s="86"/>
      <c r="F63" s="86"/>
      <c r="H63" s="146"/>
      <c r="I63" s="147"/>
      <c r="J63" s="147"/>
      <c r="K63" s="148"/>
      <c r="L63" s="146"/>
      <c r="M63" s="147"/>
      <c r="N63" s="147"/>
      <c r="O63" s="148"/>
      <c r="Q63" s="10"/>
      <c r="R63" s="52"/>
    </row>
    <row r="64" spans="1:19" ht="13.5" customHeight="1" thickBot="1" x14ac:dyDescent="0.3">
      <c r="A64" s="184" t="s">
        <v>246</v>
      </c>
      <c r="B64" s="185"/>
      <c r="C64" s="184" t="s">
        <v>243</v>
      </c>
      <c r="D64" s="186"/>
      <c r="E64" s="184" t="s">
        <v>244</v>
      </c>
      <c r="F64" s="186"/>
      <c r="H64" s="187" t="s">
        <v>293</v>
      </c>
      <c r="I64" s="188"/>
      <c r="J64" s="187" t="s">
        <v>294</v>
      </c>
      <c r="K64" s="188"/>
      <c r="L64" s="187" t="s">
        <v>293</v>
      </c>
      <c r="M64" s="188"/>
      <c r="N64" s="187" t="s">
        <v>294</v>
      </c>
      <c r="O64" s="188"/>
      <c r="Q64" s="10"/>
      <c r="R64" s="52"/>
    </row>
    <row r="65" spans="1:19" x14ac:dyDescent="0.25">
      <c r="A65" s="87">
        <v>45658</v>
      </c>
      <c r="B65" s="94">
        <f>'JP1'!L479</f>
        <v>3640.6368000000002</v>
      </c>
      <c r="C65" s="89" t="s">
        <v>229</v>
      </c>
      <c r="D65" s="90">
        <f>'JP1'!L466</f>
        <v>2616.6120000000001</v>
      </c>
      <c r="E65" s="130" t="s">
        <v>229</v>
      </c>
      <c r="F65" s="90">
        <f>AVERAGE('JP1'!L414,'JP1'!L427,'JP1'!L440,'JP1'!L453, 'JP1'!L466)</f>
        <v>2025.4922400000003</v>
      </c>
      <c r="H65" s="161" t="s">
        <v>229</v>
      </c>
      <c r="I65" s="150">
        <f>($B65-D65)/D65</f>
        <v>0.39135523340869799</v>
      </c>
      <c r="J65" s="149"/>
      <c r="K65" s="150">
        <f t="shared" ref="K65:K85" si="13">($B65-F65)/F65</f>
        <v>0.79740841663259088</v>
      </c>
      <c r="L65" s="87"/>
      <c r="M65" s="150"/>
      <c r="N65" s="151"/>
      <c r="O65" s="152"/>
      <c r="Q65" s="10"/>
      <c r="R65" s="10"/>
    </row>
    <row r="66" spans="1:19" x14ac:dyDescent="0.25">
      <c r="A66" s="91">
        <v>45689</v>
      </c>
      <c r="B66" s="88">
        <f>'JP1'!L480</f>
        <v>2369.6712000000002</v>
      </c>
      <c r="C66" s="92" t="s">
        <v>230</v>
      </c>
      <c r="D66" s="93">
        <f>'JP1'!L467</f>
        <v>2568.2399999999998</v>
      </c>
      <c r="E66" s="131" t="s">
        <v>230</v>
      </c>
      <c r="F66" s="93">
        <f>AVERAGE('JP1'!L415,'JP1'!L428,'JP1'!L441,'JP1'!L454, 'JP1'!L467)</f>
        <v>2028.26928</v>
      </c>
      <c r="H66" s="162" t="s">
        <v>230</v>
      </c>
      <c r="I66" s="154">
        <f t="shared" ref="I66:I85" si="14">($B66-D66)/D66</f>
        <v>-7.731707317073154E-2</v>
      </c>
      <c r="J66" s="153"/>
      <c r="K66" s="154">
        <f t="shared" si="13"/>
        <v>0.16832179206500641</v>
      </c>
      <c r="L66" s="91"/>
      <c r="M66" s="154"/>
      <c r="N66" s="155"/>
      <c r="O66" s="152"/>
      <c r="R66" s="10"/>
      <c r="S66" s="97"/>
    </row>
    <row r="67" spans="1:19" x14ac:dyDescent="0.25">
      <c r="A67" s="91">
        <v>45717</v>
      </c>
      <c r="B67" s="88">
        <f>'JP1'!L481</f>
        <v>3324.4788000000003</v>
      </c>
      <c r="C67" s="92" t="s">
        <v>231</v>
      </c>
      <c r="D67" s="93">
        <f>'JP1'!L468</f>
        <v>2984.1348000000003</v>
      </c>
      <c r="E67" s="131" t="s">
        <v>231</v>
      </c>
      <c r="F67" s="93">
        <f>AVERAGE('JP1'!L416,'JP1'!L429,'JP1'!L442,'JP1'!L455, 'JP1'!L468)</f>
        <v>2092.6771199999998</v>
      </c>
      <c r="H67" s="162" t="s">
        <v>231</v>
      </c>
      <c r="I67" s="154">
        <f t="shared" si="14"/>
        <v>0.11405114809156745</v>
      </c>
      <c r="J67" s="153"/>
      <c r="K67" s="154">
        <f t="shared" si="13"/>
        <v>0.58862481375053244</v>
      </c>
      <c r="L67" s="91" t="s">
        <v>289</v>
      </c>
      <c r="M67" s="154">
        <f>(SUM($B65:$B67)-SUM(D65:D67))/SUM(D65:D67)</f>
        <v>0.14271047665299214</v>
      </c>
      <c r="N67" s="155"/>
      <c r="O67" s="154">
        <f>(SUM($B65:$B67)-SUM(F65:F67))/SUM(F65:F67)</f>
        <v>0.51873098337804302</v>
      </c>
      <c r="R67" s="10"/>
      <c r="S67" s="97"/>
    </row>
    <row r="68" spans="1:19" x14ac:dyDescent="0.25">
      <c r="A68" s="91">
        <v>45748</v>
      </c>
      <c r="B68" s="88">
        <f>'JP1'!L482</f>
        <v>3560.2836000000002</v>
      </c>
      <c r="C68" s="92" t="s">
        <v>232</v>
      </c>
      <c r="D68" s="93">
        <f>'JP1'!L469</f>
        <v>3326.88</v>
      </c>
      <c r="E68" s="131" t="s">
        <v>232</v>
      </c>
      <c r="F68" s="93">
        <f>AVERAGE('JP1'!L417,'JP1'!L430,'JP1'!L443,'JP1'!L456, 'JP1'!L469)</f>
        <v>2221.47192</v>
      </c>
      <c r="H68" s="162" t="s">
        <v>232</v>
      </c>
      <c r="I68" s="154">
        <f t="shared" si="14"/>
        <v>7.0156903765690407E-2</v>
      </c>
      <c r="J68" s="153"/>
      <c r="K68" s="154">
        <f t="shared" si="13"/>
        <v>0.60266873866224713</v>
      </c>
      <c r="L68" s="91"/>
      <c r="M68" s="154"/>
      <c r="N68" s="155"/>
      <c r="O68" s="152"/>
    </row>
    <row r="69" spans="1:19" x14ac:dyDescent="0.25">
      <c r="A69" s="91">
        <v>45778</v>
      </c>
      <c r="B69" s="88">
        <f>'JP1'!L483</f>
        <v>3800.0208000000002</v>
      </c>
      <c r="C69" s="92" t="s">
        <v>233</v>
      </c>
      <c r="D69" s="93">
        <f>'JP1'!L470</f>
        <v>4082.0052000000005</v>
      </c>
      <c r="E69" s="131" t="s">
        <v>233</v>
      </c>
      <c r="F69" s="93">
        <f>AVERAGE('JP1'!L418,'JP1'!L431,'JP1'!L444,'JP1'!L457, 'JP1'!L470)</f>
        <v>2388.6232800000002</v>
      </c>
      <c r="H69" s="162" t="s">
        <v>233</v>
      </c>
      <c r="I69" s="154">
        <f t="shared" si="14"/>
        <v>-6.9079872803689782E-2</v>
      </c>
      <c r="J69" s="153"/>
      <c r="K69" s="154">
        <f t="shared" si="13"/>
        <v>0.59088326393603596</v>
      </c>
      <c r="L69" s="91"/>
      <c r="M69" s="154"/>
      <c r="N69" s="155"/>
      <c r="O69" s="152"/>
    </row>
    <row r="70" spans="1:19" x14ac:dyDescent="0.25">
      <c r="A70" s="91">
        <v>45809</v>
      </c>
      <c r="B70" s="88">
        <f>'JP1'!L484</f>
        <v>4303.6116000000002</v>
      </c>
      <c r="C70" s="92" t="s">
        <v>234</v>
      </c>
      <c r="D70" s="93">
        <f>'JP1'!L471</f>
        <v>3780.2544000000003</v>
      </c>
      <c r="E70" s="131" t="s">
        <v>234</v>
      </c>
      <c r="F70" s="93">
        <f>AVERAGE('JP1'!L419,'JP1'!L432,'JP1'!L445,'JP1'!L458, 'JP1'!L471)</f>
        <v>2520.6962400000002</v>
      </c>
      <c r="H70" s="162" t="s">
        <v>234</v>
      </c>
      <c r="I70" s="154">
        <f t="shared" si="14"/>
        <v>0.13844496814817539</v>
      </c>
      <c r="J70" s="153"/>
      <c r="K70" s="154">
        <f t="shared" si="13"/>
        <v>0.70731067540291959</v>
      </c>
      <c r="L70" s="91" t="s">
        <v>290</v>
      </c>
      <c r="M70" s="154">
        <f>(SUM($B65:$B70)-SUM(D65:D70))/SUM(D65:D70)</f>
        <v>8.4748718243724333E-2</v>
      </c>
      <c r="N70" s="155"/>
      <c r="O70" s="154">
        <f>(SUM(D65:D70)-SUM(F65:F70))/SUM(F65:F70)</f>
        <v>0.45799434696547786</v>
      </c>
    </row>
    <row r="71" spans="1:19" x14ac:dyDescent="0.25">
      <c r="A71" s="91">
        <v>45839</v>
      </c>
      <c r="B71" s="88">
        <f>'JP1'!L485</f>
        <v>4424.9592000000002</v>
      </c>
      <c r="C71" s="92" t="s">
        <v>235</v>
      </c>
      <c r="D71" s="93">
        <f>'JP1'!L472</f>
        <v>4362.18</v>
      </c>
      <c r="E71" s="131" t="s">
        <v>235</v>
      </c>
      <c r="F71" s="93">
        <f>AVERAGE('JP1'!L420,'JP1'!L433,'JP1'!L446,'JP1'!L459, 'JP1'!L472)</f>
        <v>3024.2731200000003</v>
      </c>
      <c r="H71" s="162" t="s">
        <v>235</v>
      </c>
      <c r="I71" s="154">
        <f t="shared" si="14"/>
        <v>1.4391703230953318E-2</v>
      </c>
      <c r="J71" s="153"/>
      <c r="K71" s="154">
        <f t="shared" si="13"/>
        <v>0.46314801091774405</v>
      </c>
      <c r="L71" s="91"/>
      <c r="M71" s="154"/>
      <c r="N71" s="155"/>
      <c r="O71" s="152"/>
    </row>
    <row r="72" spans="1:19" x14ac:dyDescent="0.25">
      <c r="A72" s="91">
        <v>45870</v>
      </c>
      <c r="B72" s="88">
        <f>'JP1'!L486</f>
        <v>4208.2248</v>
      </c>
      <c r="C72" s="92" t="s">
        <v>236</v>
      </c>
      <c r="D72" s="93">
        <f>'JP1'!L473</f>
        <v>4001.2692000000006</v>
      </c>
      <c r="E72" s="131" t="s">
        <v>236</v>
      </c>
      <c r="F72" s="93">
        <f>AVERAGE('JP1'!L421,'JP1'!L434,'JP1'!L447,'JP1'!L460, 'JP1'!L473)</f>
        <v>2910.0595200000002</v>
      </c>
      <c r="H72" s="162" t="s">
        <v>236</v>
      </c>
      <c r="I72" s="154">
        <f t="shared" si="14"/>
        <v>5.172248845441324E-2</v>
      </c>
      <c r="J72" s="153"/>
      <c r="K72" s="154">
        <f t="shared" si="13"/>
        <v>0.44609578294810948</v>
      </c>
      <c r="L72" s="91"/>
      <c r="M72" s="154"/>
      <c r="N72" s="155"/>
      <c r="O72" s="152"/>
    </row>
    <row r="73" spans="1:19" x14ac:dyDescent="0.25">
      <c r="A73" s="91">
        <v>45901</v>
      </c>
      <c r="B73" s="88">
        <f>'JP1'!L487</f>
        <v>4264.5659999999998</v>
      </c>
      <c r="C73" s="92" t="s">
        <v>237</v>
      </c>
      <c r="D73" s="93">
        <f>'JP1'!L474</f>
        <v>3825.1464000000005</v>
      </c>
      <c r="E73" s="131" t="s">
        <v>237</v>
      </c>
      <c r="F73" s="93">
        <f>AVERAGE('JP1'!L422,'JP1'!L435,'JP1'!L448,'JP1'!L461, 'JP1'!L474)</f>
        <v>2906.2941599999999</v>
      </c>
      <c r="H73" s="162" t="s">
        <v>237</v>
      </c>
      <c r="I73" s="154">
        <f t="shared" si="14"/>
        <v>0.11487654433304806</v>
      </c>
      <c r="J73" s="153"/>
      <c r="K73" s="154">
        <f t="shared" si="13"/>
        <v>0.46735525216071039</v>
      </c>
      <c r="L73" s="91" t="s">
        <v>291</v>
      </c>
      <c r="M73" s="154">
        <f>(SUM($B65:$B73)-SUM(D65:D73))/SUM(D65:D73)</f>
        <v>7.4484150841409164E-2</v>
      </c>
      <c r="N73" s="155"/>
      <c r="O73" s="154">
        <f>(SUM($B65:$B73)-SUM(F65:F73))/SUM(F65:F73)</f>
        <v>0.53253784866700893</v>
      </c>
    </row>
    <row r="74" spans="1:19" x14ac:dyDescent="0.25">
      <c r="A74" s="91">
        <v>45931</v>
      </c>
      <c r="B74" s="88">
        <f>'JP1'!L488</f>
        <v>4266.4452000000001</v>
      </c>
      <c r="C74" s="92" t="s">
        <v>238</v>
      </c>
      <c r="D74" s="93">
        <f>'JP1'!L475</f>
        <v>3926.5188000000003</v>
      </c>
      <c r="E74" s="131" t="s">
        <v>238</v>
      </c>
      <c r="F74" s="93">
        <f>AVERAGE('JP1'!L423,'JP1'!L436,'JP1'!L449,'JP1'!L462, 'JP1'!L475)</f>
        <v>2854.2890400000001</v>
      </c>
      <c r="H74" s="162" t="s">
        <v>238</v>
      </c>
      <c r="I74" s="154">
        <f t="shared" si="14"/>
        <v>8.6571952743483574E-2</v>
      </c>
      <c r="J74" s="153"/>
      <c r="K74" s="154">
        <f t="shared" si="13"/>
        <v>0.4947488289413044</v>
      </c>
      <c r="L74" s="91"/>
      <c r="M74" s="154"/>
      <c r="N74" s="155"/>
      <c r="O74" s="152"/>
    </row>
    <row r="75" spans="1:19" x14ac:dyDescent="0.25">
      <c r="A75" s="91">
        <v>45962</v>
      </c>
      <c r="B75" s="88">
        <f>'JP1'!L489</f>
        <v>3618.6084000000005</v>
      </c>
      <c r="C75" s="92" t="s">
        <v>239</v>
      </c>
      <c r="D75" s="93">
        <f>'JP1'!L476</f>
        <v>3447.5316000000003</v>
      </c>
      <c r="E75" s="131" t="s">
        <v>239</v>
      </c>
      <c r="F75" s="93">
        <f>AVERAGE('JP1'!L424,'JP1'!L437,'JP1'!L450,'JP1'!L463, 'JP1'!L476)</f>
        <v>2322.4476000000004</v>
      </c>
      <c r="H75" s="162" t="s">
        <v>239</v>
      </c>
      <c r="I75" s="154">
        <f t="shared" si="14"/>
        <v>4.9622982426034981E-2</v>
      </c>
      <c r="J75" s="153"/>
      <c r="K75" s="154">
        <f t="shared" si="13"/>
        <v>0.55810120323059165</v>
      </c>
      <c r="L75" s="91"/>
      <c r="M75" s="154"/>
      <c r="N75" s="155"/>
      <c r="O75" s="152"/>
    </row>
    <row r="76" spans="1:19" ht="13.8" thickBot="1" x14ac:dyDescent="0.3">
      <c r="A76" s="91">
        <v>45992</v>
      </c>
      <c r="B76" s="88">
        <f>'JP1'!L490</f>
        <v>3245.3436000000002</v>
      </c>
      <c r="C76" s="92" t="s">
        <v>240</v>
      </c>
      <c r="D76" s="93">
        <f>'JP1'!L477</f>
        <v>3380.9591999999998</v>
      </c>
      <c r="E76" s="131" t="s">
        <v>240</v>
      </c>
      <c r="F76" s="93">
        <f>AVERAGE('JP1'!L425,'JP1'!L438,'JP1'!L451,'JP1'!L464, 'JP1'!L477)</f>
        <v>2552.3851199999999</v>
      </c>
      <c r="H76" s="163" t="s">
        <v>240</v>
      </c>
      <c r="I76" s="157">
        <f t="shared" si="14"/>
        <v>-4.0111575436935068E-2</v>
      </c>
      <c r="J76" s="156"/>
      <c r="K76" s="157">
        <f t="shared" si="13"/>
        <v>0.27149448355975381</v>
      </c>
      <c r="L76" s="91" t="s">
        <v>292</v>
      </c>
      <c r="M76" s="154">
        <f>(SUM($B65:$B76)-SUM(D65:D76))/SUM(D65:D76)</f>
        <v>6.4420965689262685E-2</v>
      </c>
      <c r="N76" s="155"/>
      <c r="O76" s="154">
        <f>(SUM($B65:$B76)-SUM(F65:F76))/SUM(F65:F76)</f>
        <v>0.50858988251683235</v>
      </c>
    </row>
    <row r="77" spans="1:19" x14ac:dyDescent="0.25">
      <c r="A77" s="87">
        <v>46023</v>
      </c>
      <c r="B77" s="90">
        <f>'JP1'!L492</f>
        <v>3226.9344000000006</v>
      </c>
      <c r="C77" s="130" t="s">
        <v>229</v>
      </c>
      <c r="D77" s="90">
        <f>B65</f>
        <v>3640.6368000000002</v>
      </c>
      <c r="E77" s="130" t="s">
        <v>229</v>
      </c>
      <c r="F77" s="90">
        <f>AVERAGE('JP1'!L427,'JP1'!L440,'JP1'!L453,'JP1'!L466, 'JP1'!L479)</f>
        <v>2249.6947200000004</v>
      </c>
      <c r="H77" s="161" t="s">
        <v>229</v>
      </c>
      <c r="I77" s="166">
        <f t="shared" si="14"/>
        <v>-0.11363462567867239</v>
      </c>
      <c r="J77" s="149"/>
      <c r="K77" s="150">
        <f t="shared" si="13"/>
        <v>0.43438768438768438</v>
      </c>
      <c r="L77" s="87"/>
      <c r="M77" s="150"/>
      <c r="N77" s="151"/>
      <c r="O77" s="159"/>
    </row>
    <row r="78" spans="1:19" x14ac:dyDescent="0.25">
      <c r="A78" s="91">
        <v>46054</v>
      </c>
      <c r="B78" s="93">
        <f>'JP1'!L493</f>
        <v>2989.2504000000004</v>
      </c>
      <c r="C78" s="131" t="s">
        <v>230</v>
      </c>
      <c r="D78" s="93">
        <f t="shared" ref="D78:D88" si="15">B66</f>
        <v>2369.6712000000002</v>
      </c>
      <c r="E78" s="131" t="s">
        <v>230</v>
      </c>
      <c r="F78" s="93">
        <f>AVERAGE('JP1'!L428,'JP1'!L441,'JP1'!L454,'JP1'!L467, 'JP1'!L480)</f>
        <v>1905.5227200000002</v>
      </c>
      <c r="H78" s="162" t="s">
        <v>230</v>
      </c>
      <c r="I78" s="158">
        <f t="shared" si="14"/>
        <v>0.26146209651364294</v>
      </c>
      <c r="J78" s="153"/>
      <c r="K78" s="154">
        <f t="shared" si="13"/>
        <v>0.56872986536733616</v>
      </c>
      <c r="L78" s="91"/>
      <c r="M78" s="154"/>
      <c r="N78" s="155"/>
      <c r="O78" s="152"/>
    </row>
    <row r="79" spans="1:19" x14ac:dyDescent="0.25">
      <c r="A79" s="91">
        <v>46082</v>
      </c>
      <c r="B79" s="93"/>
      <c r="C79" s="131" t="s">
        <v>231</v>
      </c>
      <c r="D79" s="93">
        <f t="shared" si="15"/>
        <v>3324.4788000000003</v>
      </c>
      <c r="E79" s="131" t="s">
        <v>231</v>
      </c>
      <c r="F79" s="93">
        <f>AVERAGE('JP1'!L429,'JP1'!L442,'JP1'!L455,'JP1'!L468, 'JP1'!L481)</f>
        <v>2372.8797600000003</v>
      </c>
      <c r="H79" s="162" t="s">
        <v>231</v>
      </c>
      <c r="I79" s="158">
        <f t="shared" si="14"/>
        <v>-1</v>
      </c>
      <c r="J79" s="153"/>
      <c r="K79" s="154">
        <f t="shared" si="13"/>
        <v>-1</v>
      </c>
      <c r="L79" s="91" t="s">
        <v>289</v>
      </c>
      <c r="M79" s="154">
        <f>(SUM($B77:$B79)-SUM(D77:D79))/SUM(D77:D79)</f>
        <v>-0.33408390216260753</v>
      </c>
      <c r="N79" s="155"/>
      <c r="O79" s="154">
        <f>(SUM($B77:$B79)-SUM(F77:F79))/SUM(F77:F79)</f>
        <v>-4.7779987099456675E-2</v>
      </c>
    </row>
    <row r="80" spans="1:19" x14ac:dyDescent="0.25">
      <c r="A80" s="91">
        <v>46113</v>
      </c>
      <c r="B80" s="93"/>
      <c r="C80" s="131" t="s">
        <v>232</v>
      </c>
      <c r="D80" s="93">
        <f t="shared" si="15"/>
        <v>3560.2836000000002</v>
      </c>
      <c r="E80" s="131" t="s">
        <v>232</v>
      </c>
      <c r="F80" s="93">
        <f>AVERAGE('JP1'!L430,'JP1'!L443,'JP1'!L456,'JP1'!L469, 'JP1'!L482)</f>
        <v>2812.7378400000002</v>
      </c>
      <c r="H80" s="162" t="s">
        <v>232</v>
      </c>
      <c r="I80" s="158">
        <f t="shared" si="14"/>
        <v>-1</v>
      </c>
      <c r="J80" s="153"/>
      <c r="K80" s="154">
        <f t="shared" si="13"/>
        <v>-1</v>
      </c>
      <c r="L80" s="91"/>
      <c r="M80" s="154"/>
      <c r="N80" s="155"/>
      <c r="O80" s="152"/>
    </row>
    <row r="81" spans="1:15" x14ac:dyDescent="0.25">
      <c r="A81" s="91">
        <v>46143</v>
      </c>
      <c r="B81" s="93"/>
      <c r="C81" s="131" t="s">
        <v>233</v>
      </c>
      <c r="D81" s="93">
        <f t="shared" si="15"/>
        <v>3800.0208000000002</v>
      </c>
      <c r="E81" s="131" t="s">
        <v>233</v>
      </c>
      <c r="F81" s="93">
        <f>AVERAGE('JP1'!L431,'JP1'!L444,'JP1'!L457,'JP1'!L470, 'JP1'!L483)</f>
        <v>2977.9264800000001</v>
      </c>
      <c r="H81" s="162" t="s">
        <v>233</v>
      </c>
      <c r="I81" s="158">
        <f t="shared" si="14"/>
        <v>-1</v>
      </c>
      <c r="J81" s="153"/>
      <c r="K81" s="154">
        <f t="shared" si="13"/>
        <v>-1</v>
      </c>
      <c r="L81" s="91"/>
      <c r="M81" s="154"/>
      <c r="N81" s="155"/>
      <c r="O81" s="152"/>
    </row>
    <row r="82" spans="1:15" x14ac:dyDescent="0.25">
      <c r="A82" s="91">
        <v>46174</v>
      </c>
      <c r="B82" s="93"/>
      <c r="C82" s="131" t="s">
        <v>234</v>
      </c>
      <c r="D82" s="93">
        <f t="shared" si="15"/>
        <v>4303.6116000000002</v>
      </c>
      <c r="E82" s="131" t="s">
        <v>234</v>
      </c>
      <c r="F82" s="93">
        <f>AVERAGE('JP1'!L432,'JP1'!L445,'JP1'!L458,'JP1'!L471, 'JP1'!L484)</f>
        <v>3297.0494399999998</v>
      </c>
      <c r="H82" s="162" t="s">
        <v>234</v>
      </c>
      <c r="I82" s="158">
        <f t="shared" si="14"/>
        <v>-1</v>
      </c>
      <c r="J82" s="153"/>
      <c r="K82" s="154">
        <f t="shared" si="13"/>
        <v>-1</v>
      </c>
      <c r="L82" s="91" t="s">
        <v>290</v>
      </c>
      <c r="M82" s="154">
        <f>(SUM($B77:$B82)-SUM(D77:D82))/SUM(D77:D82)</f>
        <v>-0.70397291398400097</v>
      </c>
      <c r="N82" s="155"/>
      <c r="O82" s="154">
        <f>(SUM($B77:$B82)-SUM(F77:F82))/SUM(F77:F82)</f>
        <v>-0.60193006844647401</v>
      </c>
    </row>
    <row r="83" spans="1:15" x14ac:dyDescent="0.25">
      <c r="A83" s="91">
        <v>46204</v>
      </c>
      <c r="B83" s="93"/>
      <c r="C83" s="131" t="s">
        <v>235</v>
      </c>
      <c r="D83" s="93">
        <f t="shared" si="15"/>
        <v>4424.9592000000002</v>
      </c>
      <c r="E83" s="131" t="s">
        <v>235</v>
      </c>
      <c r="F83" s="93">
        <f>AVERAGE('JP1'!L433,'JP1'!L446,'JP1'!L459,'JP1'!L472, 'JP1'!L485)</f>
        <v>3643.1702400000004</v>
      </c>
      <c r="H83" s="162" t="s">
        <v>235</v>
      </c>
      <c r="I83" s="158">
        <f t="shared" si="14"/>
        <v>-1</v>
      </c>
      <c r="J83" s="153"/>
      <c r="K83" s="154">
        <f t="shared" si="13"/>
        <v>-1</v>
      </c>
      <c r="L83" s="91"/>
      <c r="M83" s="154"/>
      <c r="N83" s="155"/>
      <c r="O83" s="152"/>
    </row>
    <row r="84" spans="1:15" x14ac:dyDescent="0.25">
      <c r="A84" s="91">
        <v>46235</v>
      </c>
      <c r="B84" s="93"/>
      <c r="C84" s="131" t="s">
        <v>236</v>
      </c>
      <c r="D84" s="93">
        <f t="shared" si="15"/>
        <v>4208.2248</v>
      </c>
      <c r="E84" s="131" t="s">
        <v>236</v>
      </c>
      <c r="F84" s="93">
        <f>AVERAGE('JP1'!L434,'JP1'!L447,'JP1'!L460,'JP1'!L473, 'JP1'!L486)</f>
        <v>3527.0217600000005</v>
      </c>
      <c r="H84" s="162" t="s">
        <v>236</v>
      </c>
      <c r="I84" s="158">
        <f t="shared" si="14"/>
        <v>-1</v>
      </c>
      <c r="J84" s="153"/>
      <c r="K84" s="154">
        <f t="shared" si="13"/>
        <v>-1</v>
      </c>
      <c r="L84" s="91"/>
      <c r="M84" s="154"/>
      <c r="N84" s="155"/>
      <c r="O84" s="152"/>
    </row>
    <row r="85" spans="1:15" x14ac:dyDescent="0.25">
      <c r="A85" s="91">
        <v>46266</v>
      </c>
      <c r="B85" s="93"/>
      <c r="C85" s="131" t="s">
        <v>237</v>
      </c>
      <c r="D85" s="93">
        <f t="shared" si="15"/>
        <v>4264.5659999999998</v>
      </c>
      <c r="E85" s="131" t="s">
        <v>237</v>
      </c>
      <c r="F85" s="93">
        <f>AVERAGE('JP1'!L435,'JP1'!L448,'JP1'!L461,'JP1'!L474, 'JP1'!L487)</f>
        <v>3468.5508</v>
      </c>
      <c r="H85" s="162" t="s">
        <v>237</v>
      </c>
      <c r="I85" s="158">
        <f t="shared" si="14"/>
        <v>-1</v>
      </c>
      <c r="J85" s="153"/>
      <c r="K85" s="154">
        <f t="shared" si="13"/>
        <v>-1</v>
      </c>
      <c r="L85" s="91" t="s">
        <v>291</v>
      </c>
      <c r="M85" s="154">
        <f>(SUM($B77:$B85)-SUM(D77:D85))/SUM(D77:D85)</f>
        <v>-0.81661252766838177</v>
      </c>
      <c r="N85" s="155"/>
      <c r="O85" s="154">
        <f>(SUM($B77:$B85)-SUM(F77:F85))/SUM(F77:F85)</f>
        <v>-0.76323403334812578</v>
      </c>
    </row>
    <row r="86" spans="1:15" x14ac:dyDescent="0.25">
      <c r="A86" s="91">
        <v>46296</v>
      </c>
      <c r="B86" s="93"/>
      <c r="C86" s="131" t="s">
        <v>238</v>
      </c>
      <c r="D86" s="93">
        <f t="shared" si="15"/>
        <v>4266.4452000000001</v>
      </c>
      <c r="E86" s="131" t="s">
        <v>238</v>
      </c>
      <c r="F86" s="93">
        <f>AVERAGE('JP1'!L436,'JP1'!L449,'JP1'!L462,'JP1'!L475, 'JP1'!L488)</f>
        <v>3477.6962400000002</v>
      </c>
      <c r="H86" s="162" t="s">
        <v>238</v>
      </c>
      <c r="I86" s="158">
        <f t="shared" ref="I86" si="16">($B86-D86)/D86</f>
        <v>-1</v>
      </c>
      <c r="J86" s="153"/>
      <c r="K86" s="154">
        <f t="shared" ref="K86" si="17">($B86-F86)/F86</f>
        <v>-1</v>
      </c>
      <c r="L86" s="91"/>
      <c r="M86" s="154"/>
      <c r="N86" s="155"/>
      <c r="O86" s="152"/>
    </row>
    <row r="87" spans="1:15" x14ac:dyDescent="0.25">
      <c r="A87" s="91">
        <v>46327</v>
      </c>
      <c r="B87" s="93"/>
      <c r="C87" s="131" t="s">
        <v>239</v>
      </c>
      <c r="D87" s="93">
        <f t="shared" si="15"/>
        <v>3618.6084000000005</v>
      </c>
      <c r="E87" s="131" t="s">
        <v>239</v>
      </c>
      <c r="F87" s="93">
        <f>AVERAGE('JP1'!L437,'JP1'!L450,'JP1'!L463,'JP1'!L476, 'JP1'!L489)</f>
        <v>2868.4526400000004</v>
      </c>
      <c r="H87" s="162" t="s">
        <v>239</v>
      </c>
      <c r="I87" s="158">
        <f t="shared" ref="I87" si="18">($B87-D87)/D87</f>
        <v>-1</v>
      </c>
      <c r="J87" s="153"/>
      <c r="K87" s="154">
        <f t="shared" ref="K87" si="19">($B87-F87)/F87</f>
        <v>-1</v>
      </c>
      <c r="L87" s="91"/>
      <c r="M87" s="154"/>
      <c r="N87" s="155"/>
      <c r="O87" s="152"/>
    </row>
    <row r="88" spans="1:15" ht="13.8" thickBot="1" x14ac:dyDescent="0.3">
      <c r="A88" s="95">
        <v>46357</v>
      </c>
      <c r="B88" s="96"/>
      <c r="C88" s="132" t="s">
        <v>240</v>
      </c>
      <c r="D88" s="96">
        <f t="shared" si="15"/>
        <v>3245.3436000000002</v>
      </c>
      <c r="E88" s="132" t="s">
        <v>240</v>
      </c>
      <c r="F88" s="96">
        <f>AVERAGE('JP1'!L438,'JP1'!L451,'JP1'!L464,'JP1'!L477, 'JP1'!L490)</f>
        <v>3025.2405599999997</v>
      </c>
      <c r="H88" s="163" t="s">
        <v>240</v>
      </c>
      <c r="I88" s="167">
        <f t="shared" ref="I88" si="20">($B88-D88)/D88</f>
        <v>-1</v>
      </c>
      <c r="J88" s="156"/>
      <c r="K88" s="157">
        <f t="shared" ref="K88" si="21">($B88-F88)/F88</f>
        <v>-1</v>
      </c>
      <c r="L88" s="95" t="s">
        <v>292</v>
      </c>
      <c r="M88" s="157">
        <f>(SUM($B77:$B88)-SUM(D77:D88))/SUM(D77:D88)</f>
        <v>-0.8619449328567288</v>
      </c>
      <c r="N88" s="160"/>
      <c r="O88" s="157">
        <f>(SUM($B77:$B88)-SUM(F77:F88))/SUM(F77:F88)</f>
        <v>-0.82551522172751901</v>
      </c>
    </row>
    <row r="98" spans="8:10" x14ac:dyDescent="0.25">
      <c r="I98" s="10"/>
    </row>
    <row r="99" spans="8:10" x14ac:dyDescent="0.25">
      <c r="I99" s="10"/>
      <c r="J99" s="97"/>
    </row>
    <row r="100" spans="8:10" x14ac:dyDescent="0.25">
      <c r="H100" s="57"/>
      <c r="I100" s="10"/>
      <c r="J100" s="97"/>
    </row>
    <row r="101" spans="8:10" x14ac:dyDescent="0.25">
      <c r="H101" s="10"/>
    </row>
    <row r="102" spans="8:10" x14ac:dyDescent="0.25">
      <c r="H102" s="10"/>
      <c r="I102" s="52"/>
    </row>
    <row r="103" spans="8:10" x14ac:dyDescent="0.25">
      <c r="H103" s="10"/>
      <c r="I103" s="52"/>
    </row>
    <row r="104" spans="8:10" x14ac:dyDescent="0.25">
      <c r="H104" s="10"/>
      <c r="I104" s="10"/>
    </row>
    <row r="105" spans="8:10" x14ac:dyDescent="0.25">
      <c r="I105" s="10"/>
      <c r="J105" s="97"/>
    </row>
    <row r="106" spans="8:10" x14ac:dyDescent="0.25">
      <c r="I106" s="10"/>
      <c r="J106" s="97"/>
    </row>
  </sheetData>
  <mergeCells count="21">
    <mergeCell ref="H64:I64"/>
    <mergeCell ref="J64:K64"/>
    <mergeCell ref="L64:M64"/>
    <mergeCell ref="N64:O64"/>
    <mergeCell ref="N3:O3"/>
    <mergeCell ref="L3:M3"/>
    <mergeCell ref="H34:I34"/>
    <mergeCell ref="J34:K34"/>
    <mergeCell ref="L34:M34"/>
    <mergeCell ref="N34:O34"/>
    <mergeCell ref="J3:K3"/>
    <mergeCell ref="H3:I3"/>
    <mergeCell ref="A64:B64"/>
    <mergeCell ref="C64:D64"/>
    <mergeCell ref="E64:F64"/>
    <mergeCell ref="A3:B3"/>
    <mergeCell ref="C3:D3"/>
    <mergeCell ref="E3:F3"/>
    <mergeCell ref="A34:B34"/>
    <mergeCell ref="C34:D34"/>
    <mergeCell ref="E34:F3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AR493"/>
  <sheetViews>
    <sheetView zoomScale="80" zoomScaleNormal="80" workbookViewId="0">
      <pane xSplit="2" ySplit="5" topLeftCell="C455" activePane="bottomRight" state="frozen"/>
      <selection pane="topRight" activeCell="C1" sqref="C1"/>
      <selection pane="bottomLeft" activeCell="A6" sqref="A6"/>
      <selection pane="bottomRight" activeCell="F493" sqref="F493"/>
    </sheetView>
  </sheetViews>
  <sheetFormatPr defaultColWidth="8.88671875" defaultRowHeight="13.2" x14ac:dyDescent="0.25"/>
  <cols>
    <col min="1" max="1" width="20.5546875" style="57" customWidth="1"/>
    <col min="2" max="2" width="9.5546875" style="57" customWidth="1"/>
    <col min="3" max="3" width="15.44140625" style="65" customWidth="1"/>
    <col min="4" max="5" width="12.44140625" style="65" customWidth="1"/>
    <col min="6" max="6" width="14.88671875" style="65" bestFit="1" customWidth="1"/>
    <col min="7" max="7" width="14" style="65" customWidth="1"/>
    <col min="8" max="8" width="20.5546875" style="65" customWidth="1"/>
    <col min="9" max="9" width="20.44140625" style="65" customWidth="1"/>
    <col min="10" max="10" width="5" style="57" customWidth="1"/>
    <col min="11" max="11" width="3.44140625" style="57" customWidth="1"/>
    <col min="12" max="12" width="17.88671875" style="57" bestFit="1" customWidth="1"/>
    <col min="13" max="13" width="8.88671875" style="57"/>
    <col min="14" max="14" width="25.5546875" style="57" bestFit="1" customWidth="1"/>
    <col min="15" max="15" width="13.44140625" style="57" bestFit="1" customWidth="1"/>
    <col min="16" max="16" width="10.44140625" style="57" customWidth="1"/>
    <col min="17" max="27" width="8.88671875" style="57"/>
    <col min="28" max="30" width="9.88671875" style="57" bestFit="1" customWidth="1"/>
    <col min="31" max="36" width="8.88671875" style="57"/>
    <col min="37" max="37" width="2" style="57" bestFit="1" customWidth="1"/>
    <col min="38" max="38" width="9.44140625" style="57" bestFit="1" customWidth="1"/>
    <col min="39" max="39" width="10.5546875" style="57" bestFit="1" customWidth="1"/>
    <col min="40" max="40" width="2" style="57" bestFit="1" customWidth="1"/>
    <col min="41" max="42" width="9.44140625" style="57" bestFit="1" customWidth="1"/>
    <col min="43" max="43" width="9.88671875" style="57" bestFit="1" customWidth="1"/>
    <col min="44" max="16384" width="8.88671875" style="57"/>
  </cols>
  <sheetData>
    <row r="1" spans="1:27" x14ac:dyDescent="0.25">
      <c r="A1" s="56" t="s">
        <v>9</v>
      </c>
      <c r="B1" s="56"/>
      <c r="C1" s="57"/>
      <c r="D1" s="57"/>
      <c r="E1" s="57"/>
      <c r="F1" s="57"/>
      <c r="G1" s="57"/>
      <c r="H1" s="57"/>
      <c r="I1" s="57"/>
      <c r="M1" s="58"/>
      <c r="N1" s="59" t="s">
        <v>65</v>
      </c>
      <c r="O1" s="59"/>
    </row>
    <row r="2" spans="1:27" x14ac:dyDescent="0.25">
      <c r="A2" s="56" t="s">
        <v>31</v>
      </c>
      <c r="B2" s="56"/>
      <c r="C2" s="57"/>
      <c r="D2" s="57"/>
      <c r="E2" s="57"/>
      <c r="F2" s="57"/>
      <c r="G2" s="57"/>
      <c r="H2" s="57"/>
      <c r="I2" s="57"/>
      <c r="N2" s="59" t="s">
        <v>66</v>
      </c>
      <c r="O2" s="59"/>
    </row>
    <row r="4" spans="1:27" ht="13.8" thickBot="1" x14ac:dyDescent="0.3">
      <c r="A4" s="60"/>
      <c r="C4" s="61" t="s">
        <v>19</v>
      </c>
      <c r="D4" s="61" t="s">
        <v>2</v>
      </c>
      <c r="E4" s="61" t="s">
        <v>3</v>
      </c>
      <c r="F4" s="61" t="s">
        <v>4</v>
      </c>
      <c r="G4" s="61" t="s">
        <v>5</v>
      </c>
      <c r="H4" s="123" t="s">
        <v>20</v>
      </c>
      <c r="I4" s="123" t="s">
        <v>7</v>
      </c>
      <c r="J4" s="32"/>
      <c r="K4" s="32"/>
      <c r="L4" s="62" t="s">
        <v>100</v>
      </c>
      <c r="N4" s="60"/>
    </row>
    <row r="5" spans="1:27" ht="13.8" thickBot="1" x14ac:dyDescent="0.3">
      <c r="A5" s="63"/>
      <c r="C5" s="29" t="s">
        <v>32</v>
      </c>
      <c r="D5" s="29" t="s">
        <v>33</v>
      </c>
      <c r="E5" s="29" t="s">
        <v>34</v>
      </c>
      <c r="F5" s="29" t="s">
        <v>35</v>
      </c>
      <c r="G5" s="29" t="s">
        <v>36</v>
      </c>
      <c r="H5" s="29" t="s">
        <v>37</v>
      </c>
      <c r="I5" s="29" t="s">
        <v>38</v>
      </c>
      <c r="J5" s="32"/>
      <c r="K5" s="32"/>
      <c r="L5" s="62" t="s">
        <v>101</v>
      </c>
      <c r="N5" s="63"/>
    </row>
    <row r="6" spans="1:27" x14ac:dyDescent="0.25">
      <c r="A6" s="21"/>
      <c r="C6" s="64"/>
      <c r="D6" s="64"/>
      <c r="E6" s="64"/>
      <c r="F6" s="64"/>
      <c r="G6" s="64"/>
      <c r="H6" s="64"/>
      <c r="I6" s="64"/>
    </row>
    <row r="7" spans="1:27" x14ac:dyDescent="0.25">
      <c r="A7" s="22">
        <v>2005</v>
      </c>
      <c r="C7" s="65">
        <v>18516830</v>
      </c>
      <c r="D7" s="65">
        <v>2719575</v>
      </c>
      <c r="E7" s="65">
        <v>13626503</v>
      </c>
      <c r="F7" s="65">
        <v>0</v>
      </c>
      <c r="G7" s="65">
        <v>110620</v>
      </c>
      <c r="H7" s="65">
        <v>7725136</v>
      </c>
      <c r="I7" s="65">
        <v>483792</v>
      </c>
      <c r="J7" s="65"/>
      <c r="K7" s="65"/>
      <c r="L7" s="65">
        <v>796223.69</v>
      </c>
      <c r="N7" s="22">
        <v>2005</v>
      </c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</row>
    <row r="8" spans="1:27" x14ac:dyDescent="0.25">
      <c r="A8" s="22">
        <v>2006</v>
      </c>
      <c r="C8" s="65">
        <v>16838660</v>
      </c>
      <c r="D8" s="65">
        <v>2708392</v>
      </c>
      <c r="E8" s="65">
        <v>11569278</v>
      </c>
      <c r="F8" s="65">
        <v>0</v>
      </c>
      <c r="G8" s="65">
        <v>9194</v>
      </c>
      <c r="H8" s="65">
        <v>7931105</v>
      </c>
      <c r="I8" s="65">
        <v>474598</v>
      </c>
      <c r="J8" s="65"/>
      <c r="K8" s="65"/>
      <c r="L8" s="65">
        <v>724062.38</v>
      </c>
      <c r="N8" s="22">
        <v>2006</v>
      </c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</row>
    <row r="9" spans="1:27" x14ac:dyDescent="0.25">
      <c r="A9" s="22">
        <v>2007</v>
      </c>
      <c r="C9" s="65">
        <v>15168849</v>
      </c>
      <c r="D9" s="65">
        <v>2032112</v>
      </c>
      <c r="E9" s="65">
        <v>9402670</v>
      </c>
      <c r="F9" s="65">
        <v>0</v>
      </c>
      <c r="G9" s="65">
        <v>-40514</v>
      </c>
      <c r="H9" s="65">
        <v>7798176</v>
      </c>
      <c r="I9" s="65">
        <v>515112</v>
      </c>
      <c r="J9" s="65"/>
      <c r="K9" s="65"/>
      <c r="L9" s="65">
        <v>652260.50699999998</v>
      </c>
      <c r="N9" s="22">
        <v>2007</v>
      </c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</row>
    <row r="10" spans="1:27" x14ac:dyDescent="0.25">
      <c r="A10" s="22">
        <v>2008</v>
      </c>
      <c r="C10" s="65">
        <v>14035467</v>
      </c>
      <c r="D10" s="65">
        <v>2363988</v>
      </c>
      <c r="E10" s="65">
        <v>8656403</v>
      </c>
      <c r="F10" s="65">
        <v>0</v>
      </c>
      <c r="G10" s="65">
        <v>8544</v>
      </c>
      <c r="H10" s="65">
        <v>7782310</v>
      </c>
      <c r="I10" s="65">
        <v>506568</v>
      </c>
      <c r="J10" s="65"/>
      <c r="K10" s="65"/>
      <c r="L10" s="65">
        <v>603525.08100000001</v>
      </c>
      <c r="N10" s="22">
        <v>2008</v>
      </c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</row>
    <row r="11" spans="1:27" x14ac:dyDescent="0.25">
      <c r="A11" s="22">
        <v>2009</v>
      </c>
      <c r="C11" s="65">
        <v>12902931</v>
      </c>
      <c r="D11" s="65">
        <v>3510987</v>
      </c>
      <c r="E11" s="65">
        <v>8556283</v>
      </c>
      <c r="F11" s="65">
        <v>0</v>
      </c>
      <c r="G11" s="65">
        <v>-88513</v>
      </c>
      <c r="H11" s="65">
        <v>7805460</v>
      </c>
      <c r="I11" s="65">
        <v>595081</v>
      </c>
      <c r="J11" s="65"/>
      <c r="K11" s="65"/>
      <c r="L11" s="65">
        <v>554826.03300000005</v>
      </c>
      <c r="N11" s="22">
        <v>2009</v>
      </c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</row>
    <row r="12" spans="1:27" x14ac:dyDescent="0.25">
      <c r="A12" s="22">
        <v>2010</v>
      </c>
      <c r="C12" s="65">
        <v>12156576</v>
      </c>
      <c r="D12" s="65">
        <v>2712017</v>
      </c>
      <c r="E12" s="65">
        <v>7702495</v>
      </c>
      <c r="F12" s="65">
        <v>0</v>
      </c>
      <c r="G12" s="65">
        <v>80812</v>
      </c>
      <c r="H12" s="65">
        <v>7246237</v>
      </c>
      <c r="I12" s="65">
        <v>514269</v>
      </c>
      <c r="J12" s="65"/>
      <c r="K12" s="65"/>
      <c r="L12" s="65">
        <v>522732.76800000004</v>
      </c>
      <c r="N12" s="22">
        <v>2010</v>
      </c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</row>
    <row r="13" spans="1:27" x14ac:dyDescent="0.25">
      <c r="A13" s="22">
        <v>2011</v>
      </c>
      <c r="C13" s="65">
        <v>10940620</v>
      </c>
      <c r="D13" s="65">
        <v>3020020</v>
      </c>
      <c r="E13" s="65">
        <v>7274416</v>
      </c>
      <c r="F13" s="65">
        <v>0</v>
      </c>
      <c r="G13" s="65">
        <v>34203</v>
      </c>
      <c r="H13" s="65">
        <v>6811309</v>
      </c>
      <c r="I13" s="65">
        <v>480066</v>
      </c>
      <c r="J13" s="65"/>
      <c r="K13" s="65"/>
      <c r="L13" s="65">
        <v>470446.66</v>
      </c>
      <c r="N13" s="22">
        <v>2011</v>
      </c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</row>
    <row r="14" spans="1:27" x14ac:dyDescent="0.25">
      <c r="A14" s="22">
        <v>2012</v>
      </c>
      <c r="C14" s="65">
        <v>9979991</v>
      </c>
      <c r="D14" s="65">
        <v>3717678</v>
      </c>
      <c r="E14" s="65">
        <v>6059116</v>
      </c>
      <c r="F14" s="65">
        <v>0</v>
      </c>
      <c r="G14" s="65">
        <v>-206727</v>
      </c>
      <c r="H14" s="65">
        <v>7627594</v>
      </c>
      <c r="I14" s="65">
        <v>686793</v>
      </c>
      <c r="J14" s="65"/>
      <c r="K14" s="65"/>
      <c r="L14" s="65">
        <v>429139.61300000001</v>
      </c>
      <c r="N14" s="22">
        <v>2012</v>
      </c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</row>
    <row r="15" spans="1:27" x14ac:dyDescent="0.25">
      <c r="A15" s="22">
        <v>2013</v>
      </c>
      <c r="C15" s="65">
        <v>8682906</v>
      </c>
      <c r="D15" s="65">
        <v>4669608</v>
      </c>
      <c r="E15" s="65">
        <v>6164533</v>
      </c>
      <c r="F15" s="65">
        <v>0</v>
      </c>
      <c r="G15" s="65">
        <v>110940</v>
      </c>
      <c r="H15" s="65">
        <v>7173295</v>
      </c>
      <c r="I15" s="65">
        <v>575853</v>
      </c>
      <c r="J15" s="65"/>
      <c r="K15" s="22"/>
      <c r="L15" s="65">
        <v>373364.95799999998</v>
      </c>
      <c r="M15" s="65"/>
      <c r="N15" s="22">
        <v>2013</v>
      </c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</row>
    <row r="16" spans="1:27" x14ac:dyDescent="0.25">
      <c r="A16" s="22">
        <v>2014</v>
      </c>
      <c r="C16" s="65">
        <f t="shared" ref="C16:H16" si="0">SUM(C100:C103)</f>
        <v>8130409</v>
      </c>
      <c r="D16" s="65">
        <f t="shared" si="0"/>
        <v>3457460</v>
      </c>
      <c r="E16" s="65">
        <f t="shared" si="0"/>
        <v>4800103</v>
      </c>
      <c r="F16" s="65">
        <f t="shared" si="0"/>
        <v>0</v>
      </c>
      <c r="G16" s="65">
        <f t="shared" si="0"/>
        <v>121108</v>
      </c>
      <c r="H16" s="65">
        <f t="shared" si="0"/>
        <v>6909661</v>
      </c>
      <c r="I16" s="65">
        <f>I103</f>
        <v>454745</v>
      </c>
      <c r="J16" s="65"/>
      <c r="K16" s="22"/>
      <c r="L16" s="65">
        <f>SUM(L100:L103)</f>
        <v>349607.58700000006</v>
      </c>
      <c r="N16" s="22">
        <v>2014</v>
      </c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</row>
    <row r="17" spans="1:44" x14ac:dyDescent="0.25">
      <c r="A17" s="22">
        <v>2015</v>
      </c>
      <c r="C17" s="65">
        <f t="shared" ref="C17:H17" si="1">SUM(C105:C108)</f>
        <v>7689812</v>
      </c>
      <c r="D17" s="65">
        <f t="shared" si="1"/>
        <v>4164265</v>
      </c>
      <c r="E17" s="65">
        <f t="shared" si="1"/>
        <v>4523392</v>
      </c>
      <c r="F17" s="65">
        <f t="shared" si="1"/>
        <v>0</v>
      </c>
      <c r="G17" s="65">
        <f t="shared" si="1"/>
        <v>-74730</v>
      </c>
      <c r="H17" s="65">
        <f t="shared" si="1"/>
        <v>7336387</v>
      </c>
      <c r="I17" s="65">
        <f>I108</f>
        <v>529475</v>
      </c>
      <c r="J17" s="65"/>
      <c r="K17" s="22"/>
      <c r="L17" s="65">
        <f>SUM(L105:L108)</f>
        <v>330661.91599999997</v>
      </c>
      <c r="N17" s="22">
        <v>2015</v>
      </c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</row>
    <row r="18" spans="1:44" x14ac:dyDescent="0.25">
      <c r="A18" s="22">
        <v>2016</v>
      </c>
      <c r="C18" s="65">
        <f>SUM(C110:C113)</f>
        <v>6924374</v>
      </c>
      <c r="D18" s="65">
        <f t="shared" ref="D18:L18" si="2">SUM(D110:D113)</f>
        <v>3834729</v>
      </c>
      <c r="E18" s="65">
        <f t="shared" si="2"/>
        <v>3877069</v>
      </c>
      <c r="F18" s="65">
        <f t="shared" si="2"/>
        <v>0</v>
      </c>
      <c r="G18" s="65">
        <f t="shared" si="2"/>
        <v>26557</v>
      </c>
      <c r="H18" s="65">
        <f t="shared" si="2"/>
        <v>6994358</v>
      </c>
      <c r="I18" s="65">
        <f>I113</f>
        <v>502918</v>
      </c>
      <c r="J18" s="65"/>
      <c r="K18" s="65"/>
      <c r="L18" s="65">
        <f t="shared" si="2"/>
        <v>297748.08199999999</v>
      </c>
      <c r="N18" s="22">
        <v>2016</v>
      </c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</row>
    <row r="19" spans="1:44" customFormat="1" x14ac:dyDescent="0.25">
      <c r="A19" s="22">
        <v>2017</v>
      </c>
      <c r="C19" s="3">
        <f t="shared" ref="C19:H19" si="3">SUM(C115:C118)</f>
        <v>6736967</v>
      </c>
      <c r="D19" s="3">
        <f t="shared" si="3"/>
        <v>4790769</v>
      </c>
      <c r="E19" s="3">
        <f t="shared" si="3"/>
        <v>4097639</v>
      </c>
      <c r="F19" s="3">
        <f t="shared" si="3"/>
        <v>0</v>
      </c>
      <c r="G19" s="3">
        <f t="shared" si="3"/>
        <v>32070</v>
      </c>
      <c r="H19" s="3">
        <f t="shared" si="3"/>
        <v>7509573</v>
      </c>
      <c r="I19" s="3">
        <f>I118</f>
        <v>470848</v>
      </c>
      <c r="J19" s="3"/>
      <c r="K19" s="65"/>
      <c r="L19" s="3">
        <f>SUM(L115:L118)</f>
        <v>289689.58100000001</v>
      </c>
      <c r="M19" s="57"/>
      <c r="N19" s="22">
        <v>2017</v>
      </c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</row>
    <row r="20" spans="1:44" customFormat="1" x14ac:dyDescent="0.25">
      <c r="A20" s="22">
        <v>2018</v>
      </c>
      <c r="C20" s="3">
        <f t="shared" ref="C20:H20" si="4">SUM(C120:C123)</f>
        <v>5646862</v>
      </c>
      <c r="D20" s="3">
        <f t="shared" si="4"/>
        <v>4862285</v>
      </c>
      <c r="E20" s="3">
        <f t="shared" si="4"/>
        <v>2838745</v>
      </c>
      <c r="F20" s="3">
        <f t="shared" si="4"/>
        <v>0</v>
      </c>
      <c r="G20" s="3">
        <f t="shared" si="4"/>
        <v>-25352</v>
      </c>
      <c r="H20" s="3">
        <f t="shared" si="4"/>
        <v>7552860</v>
      </c>
      <c r="I20" s="3">
        <f>I123</f>
        <v>496200</v>
      </c>
      <c r="J20" s="3"/>
      <c r="K20" s="3"/>
      <c r="L20" s="3">
        <f>SUM(L120:L123)</f>
        <v>242815.06599999999</v>
      </c>
      <c r="M20" s="57"/>
      <c r="N20" s="22">
        <v>2018</v>
      </c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</row>
    <row r="21" spans="1:44" customFormat="1" x14ac:dyDescent="0.25">
      <c r="A21" s="22">
        <v>2019</v>
      </c>
      <c r="C21" s="3">
        <f t="shared" ref="C21:H21" si="5">SUM(C125:C128)</f>
        <v>5017234</v>
      </c>
      <c r="D21" s="3">
        <f t="shared" si="5"/>
        <v>5037160</v>
      </c>
      <c r="E21" s="3">
        <f t="shared" si="5"/>
        <v>2301452</v>
      </c>
      <c r="F21" s="3">
        <f t="shared" si="5"/>
        <v>0</v>
      </c>
      <c r="G21" s="3">
        <f t="shared" si="5"/>
        <v>-151053</v>
      </c>
      <c r="H21" s="3">
        <f t="shared" si="5"/>
        <v>7644422</v>
      </c>
      <c r="I21" s="3">
        <f>SUM(I128)</f>
        <v>647253</v>
      </c>
      <c r="J21" s="3"/>
      <c r="K21" s="3"/>
      <c r="L21" s="3">
        <f>SUM(L125:L128)</f>
        <v>215741.06200000001</v>
      </c>
      <c r="M21" s="57"/>
      <c r="N21" s="22">
        <v>2019</v>
      </c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</row>
    <row r="22" spans="1:44" customFormat="1" x14ac:dyDescent="0.25">
      <c r="A22" s="22">
        <v>2020</v>
      </c>
      <c r="C22" s="3">
        <f t="shared" ref="C22:H22" si="6">SUM(C130:C133)</f>
        <v>3520207</v>
      </c>
      <c r="D22" s="3">
        <f t="shared" si="6"/>
        <v>4668226</v>
      </c>
      <c r="E22" s="3">
        <f t="shared" si="6"/>
        <v>1089145</v>
      </c>
      <c r="F22" s="3">
        <f t="shared" si="6"/>
        <v>0</v>
      </c>
      <c r="G22" s="3">
        <f t="shared" si="6"/>
        <v>-34190</v>
      </c>
      <c r="H22" s="3">
        <f t="shared" si="6"/>
        <v>7104972</v>
      </c>
      <c r="I22" s="3">
        <f>SUM(I133)</f>
        <v>681443</v>
      </c>
      <c r="J22" s="3"/>
      <c r="K22" s="3"/>
      <c r="L22" s="3">
        <f>SUM(L130:L133)</f>
        <v>151368.90099999998</v>
      </c>
      <c r="M22" s="57"/>
      <c r="N22" s="22">
        <v>2020</v>
      </c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</row>
    <row r="23" spans="1:44" customFormat="1" x14ac:dyDescent="0.25">
      <c r="A23" s="22">
        <v>2021</v>
      </c>
      <c r="C23" s="3">
        <f t="shared" ref="C23:H23" si="7">SUM(C135:C138)</f>
        <v>3236752</v>
      </c>
      <c r="D23" s="3">
        <f t="shared" si="7"/>
        <v>5184400</v>
      </c>
      <c r="E23" s="3">
        <f t="shared" si="7"/>
        <v>853816</v>
      </c>
      <c r="F23" s="3">
        <f t="shared" si="7"/>
        <v>0</v>
      </c>
      <c r="G23" s="3">
        <f t="shared" si="7"/>
        <v>68212</v>
      </c>
      <c r="H23" s="3">
        <f t="shared" si="7"/>
        <v>7492128</v>
      </c>
      <c r="I23" s="3">
        <f>SUM(I138)</f>
        <v>613231</v>
      </c>
      <c r="J23" s="3"/>
      <c r="K23" s="3"/>
      <c r="L23" s="3">
        <f>SUM(L135:L138)</f>
        <v>139180.33600000001</v>
      </c>
      <c r="M23" s="57"/>
      <c r="N23" s="22">
        <v>2021</v>
      </c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</row>
    <row r="24" spans="1:44" customFormat="1" x14ac:dyDescent="0.25">
      <c r="A24" s="22">
        <v>2022</v>
      </c>
      <c r="C24" s="3">
        <f>SUM(C140:C143)</f>
        <v>3184860</v>
      </c>
      <c r="D24" s="3">
        <f t="shared" ref="D24:L24" si="8">SUM(D140:D143)</f>
        <v>4457624</v>
      </c>
      <c r="E24" s="3">
        <f t="shared" si="8"/>
        <v>573659</v>
      </c>
      <c r="F24" s="3">
        <f t="shared" si="8"/>
        <v>0</v>
      </c>
      <c r="G24" s="3">
        <f t="shared" si="8"/>
        <v>84952</v>
      </c>
      <c r="H24" s="3">
        <f t="shared" si="8"/>
        <v>7211744</v>
      </c>
      <c r="I24" s="3">
        <f>SUM(I143)</f>
        <v>528279</v>
      </c>
      <c r="J24" s="3"/>
      <c r="K24" s="3"/>
      <c r="L24" s="3">
        <f t="shared" si="8"/>
        <v>136948.97999999998</v>
      </c>
      <c r="M24" s="57"/>
      <c r="N24" s="22">
        <v>2022</v>
      </c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</row>
    <row r="25" spans="1:44" customFormat="1" x14ac:dyDescent="0.25">
      <c r="A25" s="22">
        <v>2023</v>
      </c>
      <c r="C25" s="3">
        <f>SUM(C145:C148)</f>
        <v>2922014</v>
      </c>
      <c r="D25" s="3">
        <f t="shared" ref="D25:L25" si="9">SUM(D145:D148)</f>
        <v>4726181</v>
      </c>
      <c r="E25" s="3">
        <f t="shared" si="9"/>
        <v>223333</v>
      </c>
      <c r="F25" s="3">
        <f t="shared" si="9"/>
        <v>0</v>
      </c>
      <c r="G25" s="3">
        <f t="shared" si="9"/>
        <v>54533</v>
      </c>
      <c r="H25" s="3">
        <f t="shared" si="9"/>
        <v>7449072</v>
      </c>
      <c r="I25" s="3">
        <f>SUM(I148)</f>
        <v>473746</v>
      </c>
      <c r="J25" s="3"/>
      <c r="K25" s="3"/>
      <c r="L25" s="3">
        <f t="shared" si="9"/>
        <v>125646.60199999998</v>
      </c>
      <c r="M25" s="57"/>
      <c r="N25" s="22">
        <v>2023</v>
      </c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</row>
    <row r="26" spans="1:44" customFormat="1" x14ac:dyDescent="0.25">
      <c r="A26" s="22">
        <v>2024</v>
      </c>
      <c r="C26" s="3">
        <f t="shared" ref="C26:H26" si="10">SUM(C466:C477)</f>
        <v>2955665</v>
      </c>
      <c r="D26" s="3">
        <f t="shared" si="10"/>
        <v>4502115</v>
      </c>
      <c r="E26" s="3">
        <f t="shared" si="10"/>
        <v>754314</v>
      </c>
      <c r="F26" s="3">
        <f t="shared" si="10"/>
        <v>0</v>
      </c>
      <c r="G26" s="3">
        <f t="shared" si="10"/>
        <v>143270</v>
      </c>
      <c r="H26" s="3">
        <f t="shared" si="10"/>
        <v>6824496</v>
      </c>
      <c r="I26" s="3">
        <f>I477</f>
        <v>330476</v>
      </c>
      <c r="J26" s="3"/>
      <c r="K26" s="3"/>
      <c r="L26" s="3">
        <f>SUM(L466:L477)</f>
        <v>127093.595</v>
      </c>
      <c r="M26" s="57"/>
      <c r="N26" s="22">
        <v>2024</v>
      </c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</row>
    <row r="27" spans="1:44" customFormat="1" x14ac:dyDescent="0.25">
      <c r="A27" s="22">
        <v>2025</v>
      </c>
      <c r="C27" s="3">
        <f>SUM(C479:C490)</f>
        <v>3529943</v>
      </c>
      <c r="D27" s="3">
        <f t="shared" ref="D27:L27" si="11">SUM(D479:D490)</f>
        <v>5250545</v>
      </c>
      <c r="E27" s="3">
        <f t="shared" si="11"/>
        <v>951126</v>
      </c>
      <c r="F27" s="3">
        <f t="shared" si="11"/>
        <v>0</v>
      </c>
      <c r="G27" s="3">
        <f t="shared" si="11"/>
        <v>-203859</v>
      </c>
      <c r="H27" s="3">
        <f t="shared" si="11"/>
        <v>7367530</v>
      </c>
      <c r="I27" s="3">
        <f>I490</f>
        <v>534335</v>
      </c>
      <c r="J27" s="3"/>
      <c r="K27" s="3"/>
      <c r="L27" s="3">
        <f t="shared" si="11"/>
        <v>151787.549</v>
      </c>
      <c r="M27" s="57"/>
      <c r="N27" s="22">
        <v>2025</v>
      </c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</row>
    <row r="28" spans="1:44" customFormat="1" x14ac:dyDescent="0.25">
      <c r="A28" s="22">
        <v>2026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57"/>
      <c r="N28" s="22">
        <v>2026</v>
      </c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</row>
    <row r="29" spans="1:44" customFormat="1" x14ac:dyDescent="0.25">
      <c r="A29" s="22"/>
      <c r="C29" s="3"/>
      <c r="D29" s="3"/>
      <c r="E29" s="3"/>
      <c r="F29" s="3"/>
      <c r="G29" s="3"/>
      <c r="H29" s="3"/>
      <c r="I29" s="3"/>
      <c r="J29" s="3"/>
      <c r="K29" s="3"/>
      <c r="L29" s="3"/>
      <c r="M29" s="57"/>
      <c r="N29" s="22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</row>
    <row r="30" spans="1:44" x14ac:dyDescent="0.25">
      <c r="A30" s="22" t="str">
        <f>'Olieforbrug, TJ'!A30</f>
        <v>Januar - Februar</v>
      </c>
      <c r="J30" s="65"/>
      <c r="K30" s="65"/>
      <c r="L30" s="65"/>
      <c r="M30" s="65"/>
      <c r="N30" s="22" t="str">
        <f>'Olieforbrug, TJ'!M30</f>
        <v>January - February</v>
      </c>
      <c r="P30" s="65"/>
    </row>
    <row r="31" spans="1:44" x14ac:dyDescent="0.25">
      <c r="A31" s="22">
        <f>'Olieforbrug, TJ'!A31</f>
        <v>2005</v>
      </c>
      <c r="C31" s="3">
        <f>SUM(C219:C220)</f>
        <v>3112239</v>
      </c>
      <c r="D31" s="3">
        <f t="shared" ref="D31:L31" si="12">SUM(D219:D220)</f>
        <v>384893</v>
      </c>
      <c r="E31" s="3">
        <f t="shared" si="12"/>
        <v>2275466</v>
      </c>
      <c r="F31" s="3">
        <f t="shared" si="12"/>
        <v>0</v>
      </c>
      <c r="G31" s="3">
        <f t="shared" si="12"/>
        <v>117402</v>
      </c>
      <c r="H31" s="3">
        <f t="shared" si="12"/>
        <v>1323257</v>
      </c>
      <c r="I31" s="3">
        <f>I220</f>
        <v>477010</v>
      </c>
      <c r="J31" s="3"/>
      <c r="K31" s="3"/>
      <c r="L31" s="3">
        <f t="shared" si="12"/>
        <v>133826.277</v>
      </c>
      <c r="M31" s="65"/>
      <c r="N31" s="22">
        <f>'Olieforbrug, TJ'!M31</f>
        <v>2005</v>
      </c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B31" s="65"/>
      <c r="AC31" s="65"/>
      <c r="AD31" s="65"/>
      <c r="AE31" s="65"/>
      <c r="AF31" s="65"/>
      <c r="AG31" s="65"/>
      <c r="AH31" s="65"/>
      <c r="AI31" s="65"/>
      <c r="AK31" s="65"/>
      <c r="AL31" s="65"/>
      <c r="AM31" s="65"/>
      <c r="AN31" s="65"/>
      <c r="AO31" s="65"/>
      <c r="AP31" s="65"/>
      <c r="AQ31" s="65"/>
      <c r="AR31" s="65"/>
    </row>
    <row r="32" spans="1:44" x14ac:dyDescent="0.25">
      <c r="A32" s="22">
        <f>'Olieforbrug, TJ'!A32</f>
        <v>2006</v>
      </c>
      <c r="C32" s="3">
        <f>SUM(C232:C233)</f>
        <v>2810385</v>
      </c>
      <c r="D32" s="3">
        <f t="shared" ref="D32:L32" si="13">SUM(D232:D233)</f>
        <v>444408</v>
      </c>
      <c r="E32" s="3">
        <f t="shared" si="13"/>
        <v>1903591</v>
      </c>
      <c r="F32" s="3">
        <f t="shared" si="13"/>
        <v>0</v>
      </c>
      <c r="G32" s="3">
        <f t="shared" si="13"/>
        <v>11026</v>
      </c>
      <c r="H32" s="3">
        <f t="shared" si="13"/>
        <v>1350332</v>
      </c>
      <c r="I32" s="3">
        <f>I233</f>
        <v>472766</v>
      </c>
      <c r="J32" s="3"/>
      <c r="K32" s="3"/>
      <c r="L32" s="3">
        <f t="shared" si="13"/>
        <v>120846.55499999999</v>
      </c>
      <c r="M32" s="65"/>
      <c r="N32" s="22">
        <f>'Olieforbrug, TJ'!M32</f>
        <v>2006</v>
      </c>
      <c r="O32" s="122"/>
      <c r="P32" s="122"/>
      <c r="Q32" s="122"/>
      <c r="R32" s="122"/>
      <c r="S32" s="122"/>
      <c r="T32" s="122"/>
      <c r="U32" s="122"/>
      <c r="V32" s="122"/>
      <c r="W32" s="122"/>
      <c r="X32" s="122"/>
      <c r="Y32" s="122"/>
      <c r="Z32" s="122"/>
      <c r="AB32" s="65"/>
      <c r="AC32" s="65"/>
      <c r="AD32" s="65"/>
      <c r="AE32" s="65"/>
      <c r="AF32" s="65"/>
      <c r="AG32" s="65"/>
      <c r="AH32" s="65"/>
      <c r="AI32" s="65"/>
      <c r="AK32" s="65"/>
      <c r="AL32" s="65"/>
      <c r="AM32" s="65"/>
      <c r="AN32" s="65"/>
      <c r="AO32" s="65"/>
      <c r="AP32" s="65"/>
      <c r="AQ32" s="65"/>
      <c r="AR32" s="65"/>
    </row>
    <row r="33" spans="1:44" x14ac:dyDescent="0.25">
      <c r="A33" s="22">
        <f>'Olieforbrug, TJ'!A33</f>
        <v>2007</v>
      </c>
      <c r="C33" s="3">
        <f>SUM(C245:C246)</f>
        <v>2459729</v>
      </c>
      <c r="D33" s="3">
        <f t="shared" ref="D33:L33" si="14">SUM(D245:D246)</f>
        <v>511067</v>
      </c>
      <c r="E33" s="3">
        <f t="shared" si="14"/>
        <v>1543742</v>
      </c>
      <c r="F33" s="3">
        <f t="shared" si="14"/>
        <v>0</v>
      </c>
      <c r="G33" s="3">
        <f t="shared" si="14"/>
        <v>-86671</v>
      </c>
      <c r="H33" s="3">
        <f t="shared" si="14"/>
        <v>1362660</v>
      </c>
      <c r="I33" s="3">
        <f>I246</f>
        <v>561269</v>
      </c>
      <c r="J33" s="3"/>
      <c r="K33" s="3"/>
      <c r="L33" s="3">
        <f t="shared" si="14"/>
        <v>105768.34700000001</v>
      </c>
      <c r="M33" s="65"/>
      <c r="N33" s="22">
        <f>'Olieforbrug, TJ'!M33</f>
        <v>2007</v>
      </c>
      <c r="O33" s="122"/>
      <c r="P33" s="122"/>
      <c r="Q33" s="122"/>
      <c r="R33" s="122"/>
      <c r="S33" s="122"/>
      <c r="T33" s="122"/>
      <c r="U33" s="122"/>
      <c r="V33" s="122"/>
      <c r="W33" s="122"/>
      <c r="X33" s="122"/>
      <c r="Y33" s="122"/>
      <c r="Z33" s="122"/>
      <c r="AB33" s="65"/>
      <c r="AC33" s="65"/>
      <c r="AD33" s="65"/>
      <c r="AE33" s="65"/>
      <c r="AF33" s="65"/>
      <c r="AG33" s="65"/>
      <c r="AH33" s="65"/>
      <c r="AI33" s="65"/>
      <c r="AK33" s="65"/>
      <c r="AL33" s="65"/>
      <c r="AM33" s="65"/>
      <c r="AN33" s="65"/>
      <c r="AO33" s="65"/>
      <c r="AP33" s="65"/>
      <c r="AQ33" s="65"/>
      <c r="AR33" s="65"/>
    </row>
    <row r="34" spans="1:44" x14ac:dyDescent="0.25">
      <c r="A34" s="22">
        <f>'Olieforbrug, TJ'!A34</f>
        <v>2008</v>
      </c>
      <c r="C34" s="3">
        <f>SUM(C258:C259)</f>
        <v>2278759</v>
      </c>
      <c r="D34" s="3">
        <f t="shared" ref="D34:L34" si="15">SUM(D258:D259)</f>
        <v>333012</v>
      </c>
      <c r="E34" s="3">
        <f t="shared" si="15"/>
        <v>1498464</v>
      </c>
      <c r="F34" s="3">
        <f t="shared" si="15"/>
        <v>0</v>
      </c>
      <c r="G34" s="3">
        <f t="shared" si="15"/>
        <v>1895</v>
      </c>
      <c r="H34" s="3">
        <f t="shared" si="15"/>
        <v>1236346</v>
      </c>
      <c r="I34" s="3">
        <f>I259</f>
        <v>513217</v>
      </c>
      <c r="J34" s="3"/>
      <c r="K34" s="3"/>
      <c r="L34" s="3">
        <f t="shared" si="15"/>
        <v>97986.637000000002</v>
      </c>
      <c r="M34" s="65"/>
      <c r="N34" s="22">
        <f>'Olieforbrug, TJ'!M34</f>
        <v>2008</v>
      </c>
      <c r="O34" s="122"/>
      <c r="P34" s="122"/>
      <c r="Q34" s="122"/>
      <c r="R34" s="122"/>
      <c r="S34" s="122"/>
      <c r="T34" s="122"/>
      <c r="U34" s="122"/>
      <c r="V34" s="122"/>
      <c r="W34" s="122"/>
      <c r="X34" s="122"/>
      <c r="Y34" s="122"/>
      <c r="Z34" s="122"/>
      <c r="AB34" s="65"/>
      <c r="AC34" s="65"/>
      <c r="AD34" s="65"/>
      <c r="AE34" s="65"/>
      <c r="AF34" s="65"/>
      <c r="AG34" s="65"/>
      <c r="AH34" s="65"/>
      <c r="AI34" s="65"/>
      <c r="AK34" s="65"/>
      <c r="AL34" s="65"/>
      <c r="AM34" s="65"/>
      <c r="AN34" s="65"/>
      <c r="AO34" s="65"/>
      <c r="AP34" s="65"/>
      <c r="AQ34" s="65"/>
      <c r="AR34" s="65"/>
    </row>
    <row r="35" spans="1:44" x14ac:dyDescent="0.25">
      <c r="A35" s="22">
        <f>'Olieforbrug, TJ'!A35</f>
        <v>2009</v>
      </c>
      <c r="C35" s="3">
        <f>SUM(C271:C272)</f>
        <v>2268427</v>
      </c>
      <c r="D35" s="3">
        <f t="shared" ref="D35:L35" si="16">SUM(D271:D272)</f>
        <v>555724</v>
      </c>
      <c r="E35" s="3">
        <f t="shared" si="16"/>
        <v>1388362</v>
      </c>
      <c r="F35" s="3">
        <f t="shared" si="16"/>
        <v>0</v>
      </c>
      <c r="G35" s="3">
        <f t="shared" si="16"/>
        <v>-4620</v>
      </c>
      <c r="H35" s="3">
        <f t="shared" si="16"/>
        <v>1405932</v>
      </c>
      <c r="I35" s="3">
        <f>I272</f>
        <v>511188</v>
      </c>
      <c r="J35" s="3"/>
      <c r="K35" s="3"/>
      <c r="L35" s="3">
        <f t="shared" si="16"/>
        <v>97542.361000000004</v>
      </c>
      <c r="M35" s="65"/>
      <c r="N35" s="22">
        <f>'Olieforbrug, TJ'!M35</f>
        <v>2009</v>
      </c>
      <c r="O35" s="122"/>
      <c r="P35" s="122"/>
      <c r="Q35" s="122"/>
      <c r="R35" s="122"/>
      <c r="S35" s="122"/>
      <c r="T35" s="122"/>
      <c r="U35" s="122"/>
      <c r="V35" s="122"/>
      <c r="W35" s="122"/>
      <c r="X35" s="122"/>
      <c r="Y35" s="122"/>
      <c r="Z35" s="122"/>
      <c r="AB35" s="65"/>
      <c r="AC35" s="65"/>
      <c r="AD35" s="65"/>
      <c r="AE35" s="65"/>
      <c r="AF35" s="65"/>
      <c r="AG35" s="65"/>
      <c r="AH35" s="65"/>
      <c r="AI35" s="65"/>
      <c r="AK35" s="65"/>
      <c r="AL35" s="65"/>
      <c r="AM35" s="65"/>
      <c r="AN35" s="65"/>
      <c r="AO35" s="65"/>
      <c r="AP35" s="65"/>
      <c r="AQ35" s="65"/>
      <c r="AR35" s="65"/>
    </row>
    <row r="36" spans="1:44" x14ac:dyDescent="0.25">
      <c r="A36" s="22">
        <f>'Olieforbrug, TJ'!A36</f>
        <v>2010</v>
      </c>
      <c r="C36" s="3">
        <f>SUM(C284:C285)</f>
        <v>2031551</v>
      </c>
      <c r="D36" s="3">
        <f t="shared" ref="D36:L36" si="17">SUM(D284:D285)</f>
        <v>370375</v>
      </c>
      <c r="E36" s="3">
        <f t="shared" si="17"/>
        <v>1116407</v>
      </c>
      <c r="F36" s="3">
        <f t="shared" si="17"/>
        <v>0</v>
      </c>
      <c r="G36" s="3">
        <f t="shared" si="17"/>
        <v>22823</v>
      </c>
      <c r="H36" s="3">
        <f t="shared" si="17"/>
        <v>1267897</v>
      </c>
      <c r="I36" s="3">
        <f>I285</f>
        <v>572258</v>
      </c>
      <c r="J36" s="3"/>
      <c r="K36" s="3"/>
      <c r="L36" s="3">
        <f t="shared" si="17"/>
        <v>87356.692999999999</v>
      </c>
      <c r="M36" s="65"/>
      <c r="N36" s="22">
        <f>'Olieforbrug, TJ'!M36</f>
        <v>2010</v>
      </c>
      <c r="O36" s="122"/>
      <c r="P36" s="122"/>
      <c r="Q36" s="122"/>
      <c r="R36" s="122"/>
      <c r="S36" s="122"/>
      <c r="T36" s="122"/>
      <c r="U36" s="122"/>
      <c r="V36" s="122"/>
      <c r="W36" s="122"/>
      <c r="X36" s="122"/>
      <c r="Y36" s="122"/>
      <c r="Z36" s="122"/>
      <c r="AB36" s="65"/>
      <c r="AC36" s="65"/>
      <c r="AD36" s="65"/>
      <c r="AE36" s="65"/>
      <c r="AF36" s="65"/>
      <c r="AG36" s="65"/>
      <c r="AH36" s="65"/>
      <c r="AI36" s="65"/>
      <c r="AK36" s="65"/>
      <c r="AL36" s="65"/>
      <c r="AM36" s="65"/>
      <c r="AN36" s="65"/>
      <c r="AO36" s="65"/>
      <c r="AP36" s="65"/>
      <c r="AQ36" s="65"/>
      <c r="AR36" s="65"/>
    </row>
    <row r="37" spans="1:44" x14ac:dyDescent="0.25">
      <c r="A37" s="22">
        <f>'Olieforbrug, TJ'!A37</f>
        <v>2011</v>
      </c>
      <c r="C37" s="3">
        <f>SUM(C297:C298)</f>
        <v>1778227</v>
      </c>
      <c r="D37" s="3">
        <f t="shared" ref="D37:L37" si="18">SUM(D297:D298)</f>
        <v>382511</v>
      </c>
      <c r="E37" s="3">
        <f t="shared" si="18"/>
        <v>1041762</v>
      </c>
      <c r="F37" s="3">
        <f t="shared" si="18"/>
        <v>0</v>
      </c>
      <c r="G37" s="3">
        <f t="shared" si="18"/>
        <v>13657</v>
      </c>
      <c r="H37" s="3">
        <f t="shared" si="18"/>
        <v>1223000</v>
      </c>
      <c r="I37" s="3">
        <f>I298</f>
        <v>500612</v>
      </c>
      <c r="J37" s="3"/>
      <c r="K37" s="3"/>
      <c r="L37" s="3">
        <f t="shared" si="18"/>
        <v>76463.760999999999</v>
      </c>
      <c r="M37" s="65"/>
      <c r="N37" s="22">
        <f>'Olieforbrug, TJ'!M37</f>
        <v>2011</v>
      </c>
      <c r="O37" s="122"/>
      <c r="P37" s="122"/>
      <c r="Q37" s="122"/>
      <c r="R37" s="122"/>
      <c r="S37" s="122"/>
      <c r="T37" s="122"/>
      <c r="U37" s="122"/>
      <c r="V37" s="122"/>
      <c r="W37" s="122"/>
      <c r="X37" s="122"/>
      <c r="Y37" s="122"/>
      <c r="Z37" s="122"/>
      <c r="AB37" s="65"/>
      <c r="AC37" s="65"/>
      <c r="AD37" s="65"/>
      <c r="AE37" s="65"/>
      <c r="AF37" s="65"/>
      <c r="AG37" s="65"/>
      <c r="AH37" s="65"/>
      <c r="AI37" s="65"/>
      <c r="AK37" s="65"/>
      <c r="AL37" s="65"/>
      <c r="AM37" s="65"/>
      <c r="AN37" s="65"/>
      <c r="AO37" s="65"/>
      <c r="AP37" s="65"/>
      <c r="AQ37" s="65"/>
      <c r="AR37" s="65"/>
    </row>
    <row r="38" spans="1:44" x14ac:dyDescent="0.25">
      <c r="A38" s="22">
        <f>'Olieforbrug, TJ'!A38</f>
        <v>2012</v>
      </c>
      <c r="C38" s="3">
        <f>SUM(C310:C311)</f>
        <v>1655715</v>
      </c>
      <c r="D38" s="3">
        <f t="shared" ref="D38:L38" si="19">SUM(D310:D311)</f>
        <v>658413</v>
      </c>
      <c r="E38" s="3">
        <f t="shared" si="19"/>
        <v>1038123</v>
      </c>
      <c r="F38" s="3">
        <f t="shared" si="19"/>
        <v>0</v>
      </c>
      <c r="G38" s="3">
        <f t="shared" si="19"/>
        <v>-76553</v>
      </c>
      <c r="H38" s="3">
        <f t="shared" si="19"/>
        <v>1215096</v>
      </c>
      <c r="I38" s="3">
        <f>I311</f>
        <v>556619</v>
      </c>
      <c r="J38" s="3"/>
      <c r="K38" s="3"/>
      <c r="L38" s="3">
        <f t="shared" si="19"/>
        <v>71195.744999999995</v>
      </c>
      <c r="M38" s="65"/>
      <c r="N38" s="22">
        <f>'Olieforbrug, TJ'!M38</f>
        <v>2012</v>
      </c>
      <c r="O38" s="122"/>
      <c r="P38" s="122"/>
      <c r="Q38" s="122"/>
      <c r="R38" s="122"/>
      <c r="S38" s="122"/>
      <c r="T38" s="122"/>
      <c r="U38" s="122"/>
      <c r="V38" s="122"/>
      <c r="W38" s="122"/>
      <c r="X38" s="122"/>
      <c r="Y38" s="122"/>
      <c r="Z38" s="122"/>
      <c r="AB38" s="65"/>
      <c r="AC38" s="65"/>
      <c r="AD38" s="65"/>
      <c r="AE38" s="65"/>
      <c r="AF38" s="65"/>
      <c r="AG38" s="65"/>
      <c r="AH38" s="65"/>
      <c r="AI38" s="65"/>
      <c r="AK38" s="65"/>
      <c r="AL38" s="65"/>
      <c r="AM38" s="65"/>
      <c r="AN38" s="65"/>
      <c r="AO38" s="65"/>
      <c r="AP38" s="65"/>
      <c r="AQ38" s="65"/>
      <c r="AR38" s="65"/>
    </row>
    <row r="39" spans="1:44" x14ac:dyDescent="0.25">
      <c r="A39" s="22">
        <f>'Olieforbrug, TJ'!A39</f>
        <v>2013</v>
      </c>
      <c r="C39" s="3">
        <f>SUM(C323:C324)</f>
        <v>1539826</v>
      </c>
      <c r="D39" s="3">
        <f t="shared" ref="D39:L39" si="20">SUM(D323:D324)</f>
        <v>745901</v>
      </c>
      <c r="E39" s="3">
        <f t="shared" si="20"/>
        <v>1176439</v>
      </c>
      <c r="F39" s="3">
        <f t="shared" si="20"/>
        <v>0</v>
      </c>
      <c r="G39" s="3">
        <f t="shared" si="20"/>
        <v>157520</v>
      </c>
      <c r="H39" s="3">
        <f t="shared" si="20"/>
        <v>1121539</v>
      </c>
      <c r="I39" s="3">
        <f>I324</f>
        <v>529273</v>
      </c>
      <c r="J39" s="3"/>
      <c r="K39" s="3"/>
      <c r="L39" s="3">
        <f t="shared" si="20"/>
        <v>66212.517999999996</v>
      </c>
      <c r="M39" s="65"/>
      <c r="N39" s="22">
        <f>'Olieforbrug, TJ'!M39</f>
        <v>2013</v>
      </c>
      <c r="O39" s="122"/>
      <c r="P39" s="122"/>
      <c r="Q39" s="122"/>
      <c r="R39" s="122"/>
      <c r="S39" s="122"/>
      <c r="T39" s="122"/>
      <c r="U39" s="122"/>
      <c r="V39" s="122"/>
      <c r="W39" s="122"/>
      <c r="X39" s="122"/>
      <c r="Y39" s="122"/>
      <c r="Z39" s="122"/>
      <c r="AB39" s="65"/>
      <c r="AC39" s="65"/>
      <c r="AD39" s="65"/>
      <c r="AE39" s="65"/>
      <c r="AF39" s="65"/>
      <c r="AG39" s="65"/>
      <c r="AH39" s="65"/>
      <c r="AI39" s="65"/>
      <c r="AK39" s="65"/>
      <c r="AL39" s="65"/>
      <c r="AM39" s="65"/>
      <c r="AN39" s="65"/>
      <c r="AO39" s="65"/>
      <c r="AP39" s="65"/>
      <c r="AQ39" s="65"/>
      <c r="AR39" s="65"/>
    </row>
    <row r="40" spans="1:44" x14ac:dyDescent="0.25">
      <c r="A40" s="22">
        <f>'Olieforbrug, TJ'!A40</f>
        <v>2014</v>
      </c>
      <c r="C40" s="3">
        <f>SUM(C336:C337)</f>
        <v>1311370</v>
      </c>
      <c r="D40" s="3">
        <f t="shared" ref="D40:L40" si="21">SUM(D336:D337)</f>
        <v>523447</v>
      </c>
      <c r="E40" s="3">
        <f t="shared" si="21"/>
        <v>714085</v>
      </c>
      <c r="F40" s="3">
        <f t="shared" si="21"/>
        <v>0</v>
      </c>
      <c r="G40" s="3">
        <f t="shared" si="21"/>
        <v>11592</v>
      </c>
      <c r="H40" s="3">
        <f t="shared" si="21"/>
        <v>1130234</v>
      </c>
      <c r="I40" s="3">
        <f>I337</f>
        <v>564261</v>
      </c>
      <c r="J40" s="3"/>
      <c r="K40" s="3"/>
      <c r="L40" s="3">
        <f t="shared" si="21"/>
        <v>56388.91</v>
      </c>
      <c r="M40" s="65"/>
      <c r="N40" s="22">
        <f>'Olieforbrug, TJ'!M40</f>
        <v>2014</v>
      </c>
      <c r="O40" s="122"/>
      <c r="P40" s="122"/>
      <c r="Q40" s="122"/>
      <c r="R40" s="122"/>
      <c r="S40" s="122"/>
      <c r="T40" s="122"/>
      <c r="U40" s="122"/>
      <c r="V40" s="122"/>
      <c r="W40" s="122"/>
      <c r="X40" s="122"/>
      <c r="Y40" s="122"/>
      <c r="Z40" s="122"/>
      <c r="AB40" s="65"/>
      <c r="AC40" s="65"/>
      <c r="AD40" s="65"/>
      <c r="AE40" s="65"/>
      <c r="AF40" s="65"/>
      <c r="AG40" s="65"/>
      <c r="AH40" s="65"/>
      <c r="AI40" s="65"/>
      <c r="AK40" s="65"/>
      <c r="AL40" s="65"/>
      <c r="AM40" s="65"/>
      <c r="AN40" s="65"/>
      <c r="AO40" s="65"/>
      <c r="AP40" s="65"/>
      <c r="AQ40" s="65"/>
      <c r="AR40" s="65"/>
    </row>
    <row r="41" spans="1:44" x14ac:dyDescent="0.25">
      <c r="A41" s="22">
        <f>'Olieforbrug, TJ'!A41</f>
        <v>2015</v>
      </c>
      <c r="C41" s="3">
        <f>SUM(C349:C350)</f>
        <v>1268200</v>
      </c>
      <c r="D41" s="3">
        <f t="shared" ref="D41:L41" si="22">SUM(D349:D350)</f>
        <v>601531</v>
      </c>
      <c r="E41" s="3">
        <f t="shared" si="22"/>
        <v>655493</v>
      </c>
      <c r="F41" s="3">
        <f t="shared" si="22"/>
        <v>0</v>
      </c>
      <c r="G41" s="3">
        <f t="shared" si="22"/>
        <v>-9925</v>
      </c>
      <c r="H41" s="3">
        <f t="shared" si="22"/>
        <v>1200458</v>
      </c>
      <c r="I41" s="3">
        <f>I350</f>
        <v>464670</v>
      </c>
      <c r="J41" s="3"/>
      <c r="K41" s="3"/>
      <c r="L41" s="3">
        <f t="shared" si="22"/>
        <v>54532.6</v>
      </c>
      <c r="M41" s="65"/>
      <c r="N41" s="22">
        <f>'Olieforbrug, TJ'!M41</f>
        <v>2015</v>
      </c>
      <c r="O41" s="122"/>
      <c r="P41" s="122"/>
      <c r="Q41" s="122"/>
      <c r="R41" s="122"/>
      <c r="S41" s="122"/>
      <c r="T41" s="122"/>
      <c r="U41" s="122"/>
      <c r="V41" s="122"/>
      <c r="W41" s="122"/>
      <c r="X41" s="122"/>
      <c r="Y41" s="122"/>
      <c r="Z41" s="122"/>
      <c r="AB41" s="65"/>
      <c r="AC41" s="65"/>
      <c r="AD41" s="65"/>
      <c r="AE41" s="65"/>
      <c r="AF41" s="65"/>
      <c r="AG41" s="65"/>
      <c r="AH41" s="65"/>
      <c r="AI41" s="65"/>
      <c r="AK41" s="65"/>
      <c r="AL41" s="65"/>
      <c r="AM41" s="65"/>
      <c r="AN41" s="65"/>
      <c r="AO41" s="65"/>
      <c r="AP41" s="65"/>
      <c r="AQ41" s="65"/>
      <c r="AR41" s="65"/>
    </row>
    <row r="42" spans="1:44" x14ac:dyDescent="0.25">
      <c r="A42" s="22">
        <f>'Olieforbrug, TJ'!A42</f>
        <v>2016</v>
      </c>
      <c r="C42" s="3">
        <f>SUM(C362:C363)</f>
        <v>1005006</v>
      </c>
      <c r="D42" s="3">
        <f t="shared" ref="D42:L42" si="23">SUM(D362:D363)</f>
        <v>742981</v>
      </c>
      <c r="E42" s="3">
        <f t="shared" si="23"/>
        <v>576119</v>
      </c>
      <c r="F42" s="3">
        <f t="shared" si="23"/>
        <v>0</v>
      </c>
      <c r="G42" s="3">
        <f t="shared" si="23"/>
        <v>98823</v>
      </c>
      <c r="H42" s="3">
        <f t="shared" si="23"/>
        <v>1272414</v>
      </c>
      <c r="I42" s="3">
        <f>I363</f>
        <v>430652</v>
      </c>
      <c r="J42" s="3"/>
      <c r="K42" s="3"/>
      <c r="L42" s="3">
        <f t="shared" si="23"/>
        <v>43215.258000000002</v>
      </c>
      <c r="M42" s="65"/>
      <c r="N42" s="22">
        <f>'Olieforbrug, TJ'!M42</f>
        <v>2016</v>
      </c>
      <c r="O42" s="122"/>
      <c r="P42" s="122"/>
      <c r="Q42" s="122"/>
      <c r="R42" s="122"/>
      <c r="S42" s="122"/>
      <c r="T42" s="122"/>
      <c r="U42" s="122"/>
      <c r="V42" s="122"/>
      <c r="W42" s="122"/>
      <c r="X42" s="122"/>
      <c r="Y42" s="122"/>
      <c r="Z42" s="122"/>
      <c r="AB42" s="65"/>
      <c r="AC42" s="65"/>
      <c r="AD42" s="65"/>
      <c r="AE42" s="65"/>
      <c r="AF42" s="65"/>
      <c r="AG42" s="65"/>
      <c r="AH42" s="65"/>
      <c r="AI42" s="65"/>
      <c r="AK42" s="65"/>
      <c r="AL42" s="65"/>
      <c r="AM42" s="65"/>
      <c r="AN42" s="65"/>
      <c r="AO42" s="65"/>
      <c r="AP42" s="65"/>
      <c r="AQ42" s="65"/>
      <c r="AR42" s="65"/>
    </row>
    <row r="43" spans="1:44" x14ac:dyDescent="0.25">
      <c r="A43" s="22">
        <f>'Olieforbrug, TJ'!A43</f>
        <v>2017</v>
      </c>
      <c r="C43" s="3">
        <f>SUM(C375:C376)</f>
        <v>1091490</v>
      </c>
      <c r="D43" s="3">
        <f t="shared" ref="D43:L43" si="24">SUM(D375:D376)</f>
        <v>726251</v>
      </c>
      <c r="E43" s="3">
        <f t="shared" si="24"/>
        <v>624819</v>
      </c>
      <c r="F43" s="3">
        <f t="shared" si="24"/>
        <v>0</v>
      </c>
      <c r="G43" s="3">
        <f t="shared" si="24"/>
        <v>49375</v>
      </c>
      <c r="H43" s="3">
        <f t="shared" si="24"/>
        <v>1260775</v>
      </c>
      <c r="I43" s="3">
        <f>I376</f>
        <v>453543</v>
      </c>
      <c r="J43" s="3"/>
      <c r="K43" s="3"/>
      <c r="L43" s="3">
        <f t="shared" si="24"/>
        <v>46934.07</v>
      </c>
      <c r="M43" s="65"/>
      <c r="N43" s="22">
        <f>'Olieforbrug, TJ'!M43</f>
        <v>2017</v>
      </c>
      <c r="O43" s="122"/>
      <c r="P43" s="122"/>
      <c r="Q43" s="122"/>
      <c r="R43" s="122"/>
      <c r="S43" s="122"/>
      <c r="T43" s="122"/>
      <c r="U43" s="122"/>
      <c r="V43" s="122"/>
      <c r="W43" s="122"/>
      <c r="X43" s="122"/>
      <c r="Y43" s="122"/>
      <c r="Z43" s="122"/>
      <c r="AB43" s="65"/>
      <c r="AC43" s="65"/>
      <c r="AD43" s="65"/>
      <c r="AE43" s="65"/>
      <c r="AF43" s="65"/>
      <c r="AG43" s="65"/>
      <c r="AH43" s="65"/>
      <c r="AI43" s="65"/>
      <c r="AK43" s="65"/>
      <c r="AL43" s="65"/>
      <c r="AM43" s="65"/>
      <c r="AN43" s="65"/>
      <c r="AO43" s="65"/>
      <c r="AP43" s="65"/>
      <c r="AQ43" s="65"/>
      <c r="AR43" s="65"/>
    </row>
    <row r="44" spans="1:44" x14ac:dyDescent="0.25">
      <c r="A44" s="22">
        <f>'Olieforbrug, TJ'!A44</f>
        <v>2018</v>
      </c>
      <c r="C44" s="3">
        <f>SUM(C388:C389)</f>
        <v>981098</v>
      </c>
      <c r="D44" s="3">
        <f t="shared" ref="D44:L44" si="25">SUM(D388:D389)</f>
        <v>731012</v>
      </c>
      <c r="E44" s="3">
        <f t="shared" si="25"/>
        <v>432554</v>
      </c>
      <c r="F44" s="3">
        <f t="shared" si="25"/>
        <v>0</v>
      </c>
      <c r="G44" s="3">
        <f t="shared" si="25"/>
        <v>-25645</v>
      </c>
      <c r="H44" s="3">
        <f t="shared" si="25"/>
        <v>1255262</v>
      </c>
      <c r="I44" s="3">
        <f>I389</f>
        <v>496493</v>
      </c>
      <c r="J44" s="3"/>
      <c r="K44" s="3"/>
      <c r="L44" s="3">
        <f t="shared" si="25"/>
        <v>42187.214</v>
      </c>
      <c r="M44" s="65"/>
      <c r="N44" s="22">
        <f>'Olieforbrug, TJ'!M44</f>
        <v>2018</v>
      </c>
      <c r="O44" s="122"/>
      <c r="P44" s="122"/>
      <c r="Q44" s="122"/>
      <c r="R44" s="122"/>
      <c r="S44" s="122"/>
      <c r="T44" s="122"/>
      <c r="U44" s="122"/>
      <c r="V44" s="122"/>
      <c r="W44" s="122"/>
      <c r="X44" s="122"/>
      <c r="Y44" s="122"/>
      <c r="Z44" s="122"/>
      <c r="AB44" s="65"/>
      <c r="AC44" s="65"/>
      <c r="AD44" s="65"/>
      <c r="AE44" s="65"/>
      <c r="AF44" s="65"/>
      <c r="AG44" s="65"/>
      <c r="AH44" s="65"/>
      <c r="AI44" s="65"/>
      <c r="AK44" s="65"/>
      <c r="AL44" s="65"/>
      <c r="AM44" s="65"/>
      <c r="AN44" s="65"/>
      <c r="AO44" s="65"/>
      <c r="AP44" s="65"/>
      <c r="AQ44" s="65"/>
      <c r="AR44" s="65"/>
    </row>
    <row r="45" spans="1:44" x14ac:dyDescent="0.25">
      <c r="A45" s="22">
        <f>'Olieforbrug, TJ'!A45</f>
        <v>2019</v>
      </c>
      <c r="C45" s="3">
        <f>SUM(C401:C402)</f>
        <v>893316</v>
      </c>
      <c r="D45" s="3">
        <f t="shared" ref="D45:H45" si="26">SUM(D401:D402)</f>
        <v>872675</v>
      </c>
      <c r="E45" s="3">
        <f t="shared" si="26"/>
        <v>489254</v>
      </c>
      <c r="F45" s="3">
        <f t="shared" si="26"/>
        <v>0</v>
      </c>
      <c r="G45" s="3">
        <f t="shared" si="26"/>
        <v>17897</v>
      </c>
      <c r="H45" s="3">
        <f t="shared" si="26"/>
        <v>1305449</v>
      </c>
      <c r="I45" s="3">
        <f>I402</f>
        <v>478303</v>
      </c>
      <c r="J45" s="3"/>
      <c r="K45" s="3"/>
      <c r="L45" s="3">
        <f>SUM(L401:L402)</f>
        <v>38412.588000000003</v>
      </c>
      <c r="M45" s="65"/>
      <c r="N45" s="22">
        <v>2019</v>
      </c>
      <c r="O45" s="122"/>
      <c r="P45" s="122"/>
      <c r="Q45" s="122"/>
      <c r="R45" s="122"/>
      <c r="S45" s="122"/>
      <c r="T45" s="122"/>
      <c r="U45" s="122"/>
      <c r="V45" s="122"/>
      <c r="W45" s="122"/>
      <c r="X45" s="122"/>
      <c r="Y45" s="122"/>
      <c r="Z45" s="122"/>
      <c r="AB45" s="65"/>
      <c r="AC45" s="65"/>
      <c r="AD45" s="65"/>
      <c r="AE45" s="65"/>
      <c r="AF45" s="65"/>
      <c r="AG45" s="65"/>
      <c r="AH45" s="65"/>
      <c r="AI45" s="65"/>
      <c r="AK45" s="65"/>
      <c r="AL45" s="65"/>
      <c r="AM45" s="65"/>
      <c r="AN45" s="65"/>
      <c r="AO45" s="65"/>
      <c r="AP45" s="65"/>
      <c r="AQ45" s="65"/>
      <c r="AR45" s="65"/>
    </row>
    <row r="46" spans="1:44" x14ac:dyDescent="0.25">
      <c r="A46" s="22">
        <f>'Olieforbrug, TJ'!A46</f>
        <v>2020</v>
      </c>
      <c r="C46" s="3">
        <f>SUM(C414:C415)</f>
        <v>661557</v>
      </c>
      <c r="D46" s="3">
        <f t="shared" ref="D46:L46" si="27">SUM(D414:D415)</f>
        <v>768580</v>
      </c>
      <c r="E46" s="3">
        <f t="shared" si="27"/>
        <v>236928</v>
      </c>
      <c r="F46" s="3">
        <f t="shared" si="27"/>
        <v>0</v>
      </c>
      <c r="G46" s="3">
        <f t="shared" si="27"/>
        <v>135814</v>
      </c>
      <c r="H46" s="3">
        <f t="shared" si="27"/>
        <v>1338913</v>
      </c>
      <c r="I46" s="3">
        <f>I415</f>
        <v>511439</v>
      </c>
      <c r="J46" s="3"/>
      <c r="K46" s="3"/>
      <c r="L46" s="3">
        <f t="shared" si="27"/>
        <v>28446.951000000001</v>
      </c>
      <c r="M46" s="65"/>
      <c r="N46" s="22">
        <v>2020</v>
      </c>
      <c r="O46" s="122"/>
      <c r="P46" s="122"/>
      <c r="Q46" s="122"/>
      <c r="R46" s="122"/>
      <c r="S46" s="122"/>
      <c r="T46" s="122"/>
      <c r="U46" s="122"/>
      <c r="V46" s="122"/>
      <c r="W46" s="122"/>
      <c r="X46" s="122"/>
      <c r="Y46" s="122"/>
      <c r="Z46" s="122"/>
      <c r="AB46" s="65"/>
      <c r="AC46" s="65"/>
      <c r="AD46" s="65"/>
      <c r="AE46" s="65"/>
      <c r="AF46" s="65"/>
      <c r="AG46" s="65"/>
      <c r="AH46" s="65"/>
      <c r="AI46" s="65"/>
      <c r="AK46" s="65"/>
      <c r="AL46" s="65"/>
      <c r="AM46" s="65"/>
      <c r="AN46" s="65"/>
      <c r="AO46" s="65"/>
      <c r="AP46" s="65"/>
      <c r="AQ46" s="65"/>
      <c r="AR46" s="65"/>
    </row>
    <row r="47" spans="1:44" x14ac:dyDescent="0.25">
      <c r="A47" s="22">
        <f>'Olieforbrug, TJ'!A47</f>
        <v>2021</v>
      </c>
      <c r="C47" s="3">
        <f>SUM(C427:C428)</f>
        <v>496670</v>
      </c>
      <c r="D47" s="3">
        <f t="shared" ref="D47:L47" si="28">SUM(D427:D428)</f>
        <v>874831</v>
      </c>
      <c r="E47" s="3">
        <f t="shared" si="28"/>
        <v>100705</v>
      </c>
      <c r="F47" s="3">
        <f t="shared" si="28"/>
        <v>0</v>
      </c>
      <c r="G47" s="3">
        <f t="shared" si="28"/>
        <v>-67758</v>
      </c>
      <c r="H47" s="3">
        <f t="shared" si="28"/>
        <v>1210845</v>
      </c>
      <c r="I47" s="3">
        <f>I428</f>
        <v>749201</v>
      </c>
      <c r="J47" s="3"/>
      <c r="K47" s="3"/>
      <c r="L47" s="3">
        <f t="shared" si="28"/>
        <v>21356.81</v>
      </c>
      <c r="M47" s="65"/>
      <c r="N47" s="22">
        <v>2021</v>
      </c>
      <c r="O47" s="122"/>
      <c r="P47" s="122"/>
      <c r="Q47" s="122"/>
      <c r="R47" s="122"/>
      <c r="S47" s="122"/>
      <c r="T47" s="122"/>
      <c r="U47" s="122"/>
      <c r="V47" s="122"/>
      <c r="W47" s="122"/>
      <c r="X47" s="122"/>
      <c r="Y47" s="122"/>
      <c r="Z47" s="122"/>
      <c r="AB47" s="65"/>
      <c r="AC47" s="65"/>
      <c r="AD47" s="65"/>
      <c r="AE47" s="65"/>
      <c r="AF47" s="65"/>
      <c r="AG47" s="65"/>
      <c r="AH47" s="65"/>
      <c r="AI47" s="65"/>
      <c r="AK47" s="65"/>
      <c r="AL47" s="65"/>
      <c r="AM47" s="65"/>
      <c r="AN47" s="65"/>
      <c r="AO47" s="65"/>
      <c r="AP47" s="65"/>
      <c r="AQ47" s="65"/>
      <c r="AR47" s="65"/>
    </row>
    <row r="48" spans="1:44" x14ac:dyDescent="0.25">
      <c r="A48" s="22">
        <f>'Olieforbrug, TJ'!A48</f>
        <v>2022</v>
      </c>
      <c r="C48" s="3">
        <f>SUM(C440:C441)</f>
        <v>535698</v>
      </c>
      <c r="D48" s="3">
        <f t="shared" ref="D48:L48" si="29">SUM(D440:D441)</f>
        <v>756674</v>
      </c>
      <c r="E48" s="3">
        <f t="shared" si="29"/>
        <v>170777</v>
      </c>
      <c r="F48" s="3">
        <f t="shared" si="29"/>
        <v>0</v>
      </c>
      <c r="G48" s="3">
        <f t="shared" si="29"/>
        <v>98937</v>
      </c>
      <c r="H48" s="3">
        <f t="shared" si="29"/>
        <v>1226927</v>
      </c>
      <c r="I48" s="3">
        <f>I441</f>
        <v>514294</v>
      </c>
      <c r="J48" s="3"/>
      <c r="K48" s="3"/>
      <c r="L48" s="3">
        <f t="shared" si="29"/>
        <v>23035.013999999999</v>
      </c>
      <c r="M48" s="65"/>
      <c r="N48" s="22">
        <v>2022</v>
      </c>
      <c r="O48" s="122"/>
      <c r="P48" s="122"/>
      <c r="Q48" s="122"/>
      <c r="R48" s="122"/>
      <c r="S48" s="122"/>
      <c r="T48" s="122"/>
      <c r="U48" s="122"/>
      <c r="V48" s="122"/>
      <c r="W48" s="122"/>
      <c r="X48" s="122"/>
      <c r="Y48" s="122"/>
      <c r="Z48" s="122"/>
      <c r="AB48" s="65"/>
      <c r="AC48" s="65"/>
      <c r="AD48" s="65"/>
      <c r="AE48" s="65"/>
      <c r="AF48" s="65"/>
      <c r="AG48" s="65"/>
      <c r="AH48" s="65"/>
      <c r="AI48" s="65"/>
      <c r="AK48" s="65"/>
      <c r="AL48" s="65"/>
      <c r="AM48" s="65"/>
      <c r="AN48" s="65"/>
      <c r="AO48" s="65"/>
      <c r="AP48" s="65"/>
      <c r="AQ48" s="65"/>
      <c r="AR48" s="65"/>
    </row>
    <row r="49" spans="1:44" x14ac:dyDescent="0.25">
      <c r="A49" s="22">
        <f>'Olieforbrug, TJ'!A49</f>
        <v>2023</v>
      </c>
      <c r="C49" s="3">
        <f>SUM(C453:C454)</f>
        <v>491057</v>
      </c>
      <c r="D49" s="3">
        <f t="shared" ref="D49:L49" si="30">SUM(D453:D454)</f>
        <v>696043</v>
      </c>
      <c r="E49" s="3">
        <f t="shared" si="30"/>
        <v>61350</v>
      </c>
      <c r="F49" s="3">
        <f t="shared" si="30"/>
        <v>0</v>
      </c>
      <c r="G49" s="3">
        <f t="shared" si="30"/>
        <v>69040</v>
      </c>
      <c r="H49" s="3">
        <f t="shared" si="30"/>
        <v>1200989</v>
      </c>
      <c r="I49" s="3">
        <f>I454</f>
        <v>459239</v>
      </c>
      <c r="J49" s="3"/>
      <c r="K49" s="3"/>
      <c r="L49" s="3">
        <f t="shared" si="30"/>
        <v>21115.451000000001</v>
      </c>
      <c r="M49" s="65"/>
      <c r="N49" s="22">
        <v>2023</v>
      </c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B49" s="65"/>
      <c r="AC49" s="65"/>
      <c r="AD49" s="65"/>
      <c r="AE49" s="65"/>
      <c r="AF49" s="65"/>
      <c r="AG49" s="65"/>
      <c r="AH49" s="65"/>
      <c r="AI49" s="65"/>
      <c r="AK49" s="65"/>
      <c r="AL49" s="65"/>
      <c r="AM49" s="65"/>
      <c r="AN49" s="65"/>
      <c r="AO49" s="65"/>
      <c r="AP49" s="65"/>
      <c r="AQ49" s="65"/>
      <c r="AR49" s="65"/>
    </row>
    <row r="50" spans="1:44" x14ac:dyDescent="0.25">
      <c r="A50" s="22">
        <f>'Olieforbrug, TJ'!A50</f>
        <v>2024</v>
      </c>
      <c r="C50" s="3">
        <f>SUM(C466:C467)</f>
        <v>453961</v>
      </c>
      <c r="D50" s="3">
        <f t="shared" ref="D50:L50" si="31">SUM(D466:D467)</f>
        <v>786115</v>
      </c>
      <c r="E50" s="3">
        <f t="shared" si="31"/>
        <v>58671</v>
      </c>
      <c r="F50" s="3">
        <f t="shared" si="31"/>
        <v>0</v>
      </c>
      <c r="G50" s="3">
        <f t="shared" si="31"/>
        <v>18846</v>
      </c>
      <c r="H50" s="3">
        <f t="shared" si="31"/>
        <v>1209766</v>
      </c>
      <c r="I50" s="3">
        <f>I467</f>
        <v>454900</v>
      </c>
      <c r="J50" s="3"/>
      <c r="K50" s="3"/>
      <c r="L50" s="3">
        <f t="shared" si="31"/>
        <v>19520.323</v>
      </c>
      <c r="M50" s="65"/>
      <c r="N50" s="22">
        <v>2024</v>
      </c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B50" s="65"/>
      <c r="AC50" s="65"/>
      <c r="AD50" s="65"/>
      <c r="AE50" s="65"/>
      <c r="AF50" s="65"/>
      <c r="AG50" s="65"/>
      <c r="AH50" s="65"/>
      <c r="AI50" s="65"/>
      <c r="AK50" s="65"/>
      <c r="AL50" s="65"/>
      <c r="AM50" s="65"/>
      <c r="AN50" s="65"/>
      <c r="AO50" s="65"/>
      <c r="AP50" s="65"/>
      <c r="AQ50" s="65"/>
      <c r="AR50" s="65"/>
    </row>
    <row r="51" spans="1:44" x14ac:dyDescent="0.25">
      <c r="A51" s="22">
        <f>'Olieforbrug, TJ'!A51</f>
        <v>2025</v>
      </c>
      <c r="C51" s="3">
        <f>SUM(C479:C480)</f>
        <v>543504</v>
      </c>
      <c r="D51" s="3">
        <f t="shared" ref="D51:L51" si="32">SUM(D479:D480)</f>
        <v>711885</v>
      </c>
      <c r="E51" s="3">
        <f t="shared" si="32"/>
        <v>86497</v>
      </c>
      <c r="F51" s="3">
        <f t="shared" si="32"/>
        <v>0</v>
      </c>
      <c r="G51" s="3">
        <f t="shared" si="32"/>
        <v>-16562</v>
      </c>
      <c r="H51" s="3">
        <f t="shared" si="32"/>
        <v>1108683</v>
      </c>
      <c r="I51" s="3">
        <f>I480</f>
        <v>347038</v>
      </c>
      <c r="J51" s="3"/>
      <c r="K51" s="3"/>
      <c r="L51" s="3">
        <f t="shared" si="32"/>
        <v>23370.671999999999</v>
      </c>
      <c r="M51" s="65"/>
      <c r="N51" s="22">
        <v>2025</v>
      </c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B51" s="65"/>
      <c r="AC51" s="65"/>
      <c r="AD51" s="65"/>
      <c r="AE51" s="65"/>
      <c r="AF51" s="65"/>
      <c r="AG51" s="65"/>
      <c r="AH51" s="65"/>
      <c r="AI51" s="65"/>
      <c r="AK51" s="65"/>
      <c r="AL51" s="65"/>
      <c r="AM51" s="65"/>
      <c r="AN51" s="65"/>
      <c r="AO51" s="65"/>
      <c r="AP51" s="65"/>
      <c r="AQ51" s="65"/>
      <c r="AR51" s="65"/>
    </row>
    <row r="52" spans="1:44" x14ac:dyDescent="0.25">
      <c r="A52" s="22">
        <f>'Olieforbrug, TJ'!A52</f>
        <v>2026</v>
      </c>
      <c r="C52" s="3">
        <f>SUM(C492:C493)</f>
        <v>604795</v>
      </c>
      <c r="D52" s="3">
        <f t="shared" ref="D52:L52" si="33">SUM(D492:D493)</f>
        <v>805910</v>
      </c>
      <c r="E52" s="3">
        <f t="shared" si="33"/>
        <v>223308</v>
      </c>
      <c r="F52" s="3">
        <f t="shared" si="33"/>
        <v>0</v>
      </c>
      <c r="G52" s="3">
        <f t="shared" si="33"/>
        <v>-2718</v>
      </c>
      <c r="H52" s="3">
        <f t="shared" si="33"/>
        <v>1186126</v>
      </c>
      <c r="I52" s="3">
        <f>I493</f>
        <v>537053</v>
      </c>
      <c r="J52" s="3"/>
      <c r="K52" s="3"/>
      <c r="L52" s="3">
        <f t="shared" si="33"/>
        <v>26006.185000000001</v>
      </c>
      <c r="M52" s="65"/>
      <c r="N52" s="22">
        <v>2026</v>
      </c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B52" s="65"/>
      <c r="AC52" s="65"/>
      <c r="AD52" s="65"/>
      <c r="AE52" s="65"/>
      <c r="AF52" s="65"/>
      <c r="AG52" s="65"/>
      <c r="AH52" s="65"/>
      <c r="AI52" s="65"/>
      <c r="AK52" s="65"/>
      <c r="AL52" s="65"/>
      <c r="AM52" s="65"/>
      <c r="AN52" s="65"/>
      <c r="AO52" s="65"/>
      <c r="AP52" s="65"/>
      <c r="AQ52" s="65"/>
      <c r="AR52" s="65"/>
    </row>
    <row r="53" spans="1:44" x14ac:dyDescent="0.25">
      <c r="A53" s="22"/>
      <c r="C53" s="78"/>
      <c r="D53" s="78"/>
      <c r="E53" s="78"/>
      <c r="F53" s="78"/>
      <c r="G53" s="78"/>
      <c r="H53" s="78"/>
      <c r="I53" s="78"/>
      <c r="J53" s="78"/>
      <c r="K53" s="78"/>
      <c r="L53" s="84"/>
      <c r="M53" s="65"/>
      <c r="N53" s="22"/>
    </row>
    <row r="54" spans="1:44" ht="13.8" thickBot="1" x14ac:dyDescent="0.3">
      <c r="A54" s="66"/>
      <c r="C54" s="25"/>
      <c r="D54" s="25"/>
      <c r="E54" s="25"/>
      <c r="F54" s="25"/>
      <c r="G54" s="25"/>
      <c r="H54" s="25"/>
      <c r="I54" s="25"/>
      <c r="L54" s="25"/>
      <c r="N54" s="66"/>
    </row>
    <row r="55" spans="1:44" x14ac:dyDescent="0.25">
      <c r="A55" s="32" t="s">
        <v>40</v>
      </c>
      <c r="C55" s="65">
        <v>4743768</v>
      </c>
      <c r="D55" s="65">
        <v>691120</v>
      </c>
      <c r="E55" s="65">
        <v>3393423</v>
      </c>
      <c r="F55" s="65">
        <v>0</v>
      </c>
      <c r="G55" s="65">
        <v>-33773</v>
      </c>
      <c r="H55" s="65">
        <v>2023486</v>
      </c>
      <c r="I55" s="65">
        <v>628185</v>
      </c>
      <c r="L55" s="65">
        <v>203982.024</v>
      </c>
      <c r="N55" s="26" t="s">
        <v>61</v>
      </c>
    </row>
    <row r="56" spans="1:44" x14ac:dyDescent="0.25">
      <c r="A56" s="32" t="s">
        <v>41</v>
      </c>
      <c r="C56" s="65">
        <v>4713742</v>
      </c>
      <c r="D56" s="65">
        <v>786001</v>
      </c>
      <c r="E56" s="65">
        <v>3915553</v>
      </c>
      <c r="F56" s="65">
        <v>0</v>
      </c>
      <c r="G56" s="65">
        <v>150009</v>
      </c>
      <c r="H56" s="65">
        <v>1748783</v>
      </c>
      <c r="I56" s="65">
        <v>478176</v>
      </c>
      <c r="L56" s="65">
        <v>202690.90600000002</v>
      </c>
      <c r="N56" s="26" t="s">
        <v>62</v>
      </c>
    </row>
    <row r="57" spans="1:44" x14ac:dyDescent="0.25">
      <c r="A57" s="32" t="s">
        <v>42</v>
      </c>
      <c r="C57" s="65">
        <v>4568307</v>
      </c>
      <c r="D57" s="65">
        <v>618134</v>
      </c>
      <c r="E57" s="65">
        <v>3174007</v>
      </c>
      <c r="F57" s="65">
        <v>0</v>
      </c>
      <c r="G57" s="65">
        <v>-34417</v>
      </c>
      <c r="H57" s="65">
        <v>2000900</v>
      </c>
      <c r="I57" s="65">
        <v>512593</v>
      </c>
      <c r="L57" s="65">
        <v>196437.201</v>
      </c>
      <c r="N57" s="26" t="s">
        <v>63</v>
      </c>
    </row>
    <row r="58" spans="1:44" x14ac:dyDescent="0.25">
      <c r="A58" s="32" t="s">
        <v>43</v>
      </c>
      <c r="C58" s="65">
        <v>4491013</v>
      </c>
      <c r="D58" s="65">
        <v>624320</v>
      </c>
      <c r="E58" s="65">
        <v>3143520</v>
      </c>
      <c r="F58" s="65">
        <v>0</v>
      </c>
      <c r="G58" s="65">
        <v>28801</v>
      </c>
      <c r="H58" s="65">
        <v>1951967</v>
      </c>
      <c r="I58" s="65">
        <v>483792</v>
      </c>
      <c r="L58" s="65">
        <v>193113.55900000001</v>
      </c>
      <c r="N58" s="26" t="s">
        <v>64</v>
      </c>
    </row>
    <row r="59" spans="1:44" x14ac:dyDescent="0.25">
      <c r="A59" s="32"/>
      <c r="L59" s="65"/>
    </row>
    <row r="60" spans="1:44" x14ac:dyDescent="0.25">
      <c r="A60" s="32" t="s">
        <v>44</v>
      </c>
      <c r="C60" s="65">
        <v>4281459</v>
      </c>
      <c r="D60" s="65">
        <v>653279</v>
      </c>
      <c r="E60" s="65">
        <v>2988973</v>
      </c>
      <c r="F60" s="65">
        <v>0</v>
      </c>
      <c r="G60" s="65">
        <v>19058</v>
      </c>
      <c r="H60" s="65">
        <v>1960133</v>
      </c>
      <c r="I60" s="65">
        <v>464734</v>
      </c>
      <c r="L60" s="65">
        <v>184102.73699999999</v>
      </c>
      <c r="N60" s="26" t="s">
        <v>81</v>
      </c>
    </row>
    <row r="61" spans="1:44" x14ac:dyDescent="0.25">
      <c r="A61" s="32" t="s">
        <v>45</v>
      </c>
      <c r="C61" s="65">
        <v>4224416</v>
      </c>
      <c r="D61" s="65">
        <v>780144</v>
      </c>
      <c r="E61" s="65">
        <v>3114347</v>
      </c>
      <c r="F61" s="65">
        <v>0</v>
      </c>
      <c r="G61" s="65">
        <v>-61105</v>
      </c>
      <c r="H61" s="65">
        <v>1899836</v>
      </c>
      <c r="I61" s="65">
        <v>525839</v>
      </c>
      <c r="L61" s="65">
        <v>181649.88799999998</v>
      </c>
      <c r="N61" s="26" t="s">
        <v>82</v>
      </c>
    </row>
    <row r="62" spans="1:44" x14ac:dyDescent="0.25">
      <c r="A62" s="32" t="s">
        <v>46</v>
      </c>
      <c r="C62" s="65">
        <v>3997562</v>
      </c>
      <c r="D62" s="65">
        <v>548294</v>
      </c>
      <c r="E62" s="65">
        <v>2626465</v>
      </c>
      <c r="F62" s="65">
        <v>0</v>
      </c>
      <c r="G62" s="65">
        <v>92755</v>
      </c>
      <c r="H62" s="65">
        <v>1953347</v>
      </c>
      <c r="I62" s="65">
        <v>433084</v>
      </c>
      <c r="L62" s="65">
        <v>171895.166</v>
      </c>
      <c r="N62" s="26" t="s">
        <v>83</v>
      </c>
    </row>
    <row r="63" spans="1:44" x14ac:dyDescent="0.25">
      <c r="A63" s="32" t="s">
        <v>47</v>
      </c>
      <c r="C63" s="65">
        <v>4335223</v>
      </c>
      <c r="D63" s="65">
        <v>726675</v>
      </c>
      <c r="E63" s="65">
        <v>2839493</v>
      </c>
      <c r="F63" s="65">
        <v>0</v>
      </c>
      <c r="G63" s="65">
        <v>-41514</v>
      </c>
      <c r="H63" s="65">
        <v>2117789</v>
      </c>
      <c r="I63" s="65">
        <v>474598</v>
      </c>
      <c r="L63" s="65">
        <v>186414.58900000001</v>
      </c>
      <c r="N63" s="26" t="s">
        <v>84</v>
      </c>
    </row>
    <row r="64" spans="1:44" x14ac:dyDescent="0.25">
      <c r="A64" s="32"/>
      <c r="L64" s="65"/>
    </row>
    <row r="65" spans="1:14" x14ac:dyDescent="0.25">
      <c r="A65" s="32" t="s">
        <v>48</v>
      </c>
      <c r="C65" s="65">
        <v>3749676</v>
      </c>
      <c r="D65" s="65">
        <v>648560</v>
      </c>
      <c r="E65" s="65">
        <v>2445478</v>
      </c>
      <c r="F65" s="65">
        <v>0</v>
      </c>
      <c r="G65" s="65">
        <v>2217</v>
      </c>
      <c r="H65" s="65">
        <v>1998519</v>
      </c>
      <c r="I65" s="65">
        <v>472381</v>
      </c>
      <c r="L65" s="65">
        <v>161236.068</v>
      </c>
      <c r="N65" s="26" t="s">
        <v>85</v>
      </c>
    </row>
    <row r="66" spans="1:14" x14ac:dyDescent="0.25">
      <c r="A66" s="32" t="s">
        <v>49</v>
      </c>
      <c r="C66" s="65">
        <v>3803850</v>
      </c>
      <c r="D66" s="65">
        <v>504345</v>
      </c>
      <c r="E66" s="65">
        <v>2570675</v>
      </c>
      <c r="F66" s="65">
        <v>0</v>
      </c>
      <c r="G66" s="65">
        <v>77530</v>
      </c>
      <c r="H66" s="65">
        <v>1742796</v>
      </c>
      <c r="I66" s="65">
        <v>394851</v>
      </c>
      <c r="L66" s="65">
        <v>163565.54999999999</v>
      </c>
      <c r="N66" s="26" t="s">
        <v>86</v>
      </c>
    </row>
    <row r="67" spans="1:14" x14ac:dyDescent="0.25">
      <c r="A67" s="32" t="s">
        <v>50</v>
      </c>
      <c r="C67" s="65">
        <v>3738770</v>
      </c>
      <c r="D67" s="65">
        <v>299394</v>
      </c>
      <c r="E67" s="65">
        <v>2160858</v>
      </c>
      <c r="F67" s="65">
        <v>0</v>
      </c>
      <c r="G67" s="65">
        <v>-43206</v>
      </c>
      <c r="H67" s="65">
        <v>1954897</v>
      </c>
      <c r="I67" s="65">
        <v>438057</v>
      </c>
      <c r="L67" s="65">
        <v>160767.10999999999</v>
      </c>
      <c r="N67" s="26" t="s">
        <v>87</v>
      </c>
    </row>
    <row r="68" spans="1:14" x14ac:dyDescent="0.25">
      <c r="A68" s="32" t="s">
        <v>51</v>
      </c>
      <c r="C68" s="65">
        <v>3876553</v>
      </c>
      <c r="D68" s="65">
        <v>579813</v>
      </c>
      <c r="E68" s="65">
        <v>2225659</v>
      </c>
      <c r="F68" s="65">
        <v>0</v>
      </c>
      <c r="G68" s="65">
        <v>-77055</v>
      </c>
      <c r="H68" s="65">
        <v>2101964</v>
      </c>
      <c r="I68" s="65">
        <v>515112</v>
      </c>
      <c r="L68" s="65">
        <v>166691.77900000001</v>
      </c>
      <c r="N68" s="26" t="s">
        <v>88</v>
      </c>
    </row>
    <row r="69" spans="1:14" x14ac:dyDescent="0.25">
      <c r="A69" s="32"/>
      <c r="L69" s="65"/>
    </row>
    <row r="70" spans="1:14" x14ac:dyDescent="0.25">
      <c r="A70" s="32" t="s">
        <v>52</v>
      </c>
      <c r="C70" s="65">
        <v>3520998</v>
      </c>
      <c r="D70" s="65">
        <v>574158</v>
      </c>
      <c r="E70" s="65">
        <v>2338166</v>
      </c>
      <c r="F70" s="65">
        <v>0</v>
      </c>
      <c r="G70" s="65">
        <v>46155</v>
      </c>
      <c r="H70" s="65">
        <v>1803926</v>
      </c>
      <c r="I70" s="65">
        <v>468957</v>
      </c>
      <c r="L70" s="65">
        <v>151402.91399999999</v>
      </c>
      <c r="N70" s="26" t="s">
        <v>89</v>
      </c>
    </row>
    <row r="71" spans="1:14" x14ac:dyDescent="0.25">
      <c r="A71" s="32" t="s">
        <v>53</v>
      </c>
      <c r="C71" s="65">
        <v>3513335</v>
      </c>
      <c r="D71" s="65">
        <v>577928</v>
      </c>
      <c r="E71" s="65">
        <v>2116303</v>
      </c>
      <c r="F71" s="65">
        <v>0</v>
      </c>
      <c r="G71" s="65">
        <v>-138062</v>
      </c>
      <c r="H71" s="65">
        <v>1873972</v>
      </c>
      <c r="I71" s="65">
        <v>607019</v>
      </c>
      <c r="L71" s="65">
        <v>151073.40500000003</v>
      </c>
      <c r="N71" s="26" t="s">
        <v>90</v>
      </c>
    </row>
    <row r="72" spans="1:14" x14ac:dyDescent="0.25">
      <c r="A72" s="32" t="s">
        <v>54</v>
      </c>
      <c r="C72" s="65">
        <v>3494055</v>
      </c>
      <c r="D72" s="65">
        <v>505872</v>
      </c>
      <c r="E72" s="65">
        <v>2016315</v>
      </c>
      <c r="F72" s="65">
        <v>0</v>
      </c>
      <c r="G72" s="65">
        <v>118035</v>
      </c>
      <c r="H72" s="65">
        <v>2135513</v>
      </c>
      <c r="I72" s="65">
        <v>488984</v>
      </c>
      <c r="L72" s="65">
        <v>150244.36499999999</v>
      </c>
      <c r="N72" s="26" t="s">
        <v>91</v>
      </c>
    </row>
    <row r="73" spans="1:14" x14ac:dyDescent="0.25">
      <c r="A73" s="32" t="s">
        <v>55</v>
      </c>
      <c r="C73" s="65">
        <v>3507079</v>
      </c>
      <c r="D73" s="65">
        <v>706030</v>
      </c>
      <c r="E73" s="65">
        <v>2185619</v>
      </c>
      <c r="F73" s="65">
        <v>0</v>
      </c>
      <c r="G73" s="65">
        <v>-17584</v>
      </c>
      <c r="H73" s="65">
        <v>1968899</v>
      </c>
      <c r="I73" s="65">
        <v>506568</v>
      </c>
      <c r="L73" s="65">
        <v>150804.397</v>
      </c>
      <c r="N73" s="26" t="s">
        <v>92</v>
      </c>
    </row>
    <row r="74" spans="1:14" x14ac:dyDescent="0.25">
      <c r="A74" s="32"/>
      <c r="L74" s="65"/>
    </row>
    <row r="75" spans="1:14" x14ac:dyDescent="0.25">
      <c r="A75" s="32" t="s">
        <v>56</v>
      </c>
      <c r="C75" s="65">
        <v>3408528</v>
      </c>
      <c r="D75" s="65">
        <v>758847</v>
      </c>
      <c r="E75" s="65">
        <v>2017066</v>
      </c>
      <c r="F75" s="65">
        <v>0</v>
      </c>
      <c r="G75" s="65">
        <v>-8785</v>
      </c>
      <c r="H75" s="65">
        <v>2122139</v>
      </c>
      <c r="I75" s="65">
        <v>515353</v>
      </c>
      <c r="L75" s="65">
        <v>146566.704</v>
      </c>
      <c r="N75" s="26" t="s">
        <v>93</v>
      </c>
    </row>
    <row r="76" spans="1:14" x14ac:dyDescent="0.25">
      <c r="A76" s="32" t="s">
        <v>57</v>
      </c>
      <c r="C76" s="65">
        <v>3256998</v>
      </c>
      <c r="D76" s="65">
        <v>948645</v>
      </c>
      <c r="E76" s="65">
        <v>2252852</v>
      </c>
      <c r="F76" s="65">
        <v>0</v>
      </c>
      <c r="G76" s="65">
        <v>-3719</v>
      </c>
      <c r="H76" s="65">
        <v>1972941</v>
      </c>
      <c r="I76" s="65">
        <v>519072</v>
      </c>
      <c r="L76" s="65">
        <v>140050.91399999999</v>
      </c>
      <c r="N76" s="26" t="s">
        <v>94</v>
      </c>
    </row>
    <row r="77" spans="1:14" x14ac:dyDescent="0.25">
      <c r="A77" s="32" t="s">
        <v>58</v>
      </c>
      <c r="C77" s="65">
        <v>3302342</v>
      </c>
      <c r="D77" s="65">
        <v>999796</v>
      </c>
      <c r="E77" s="65">
        <v>2551542</v>
      </c>
      <c r="F77" s="65">
        <v>0</v>
      </c>
      <c r="G77" s="65">
        <v>27745</v>
      </c>
      <c r="H77" s="65">
        <v>1795062</v>
      </c>
      <c r="I77" s="65">
        <v>491327</v>
      </c>
      <c r="L77" s="65">
        <v>142000.70600000001</v>
      </c>
      <c r="N77" s="26" t="s">
        <v>95</v>
      </c>
    </row>
    <row r="78" spans="1:14" x14ac:dyDescent="0.25">
      <c r="A78" s="32" t="s">
        <v>96</v>
      </c>
      <c r="C78" s="65">
        <v>2935063</v>
      </c>
      <c r="D78" s="65">
        <v>803699</v>
      </c>
      <c r="E78" s="65">
        <v>1734823</v>
      </c>
      <c r="F78" s="65">
        <v>0</v>
      </c>
      <c r="G78" s="65">
        <v>-103754</v>
      </c>
      <c r="H78" s="65">
        <v>1915318</v>
      </c>
      <c r="I78" s="65">
        <v>595081</v>
      </c>
      <c r="L78" s="65">
        <v>126207.709</v>
      </c>
      <c r="N78" s="26" t="s">
        <v>97</v>
      </c>
    </row>
    <row r="79" spans="1:14" x14ac:dyDescent="0.25">
      <c r="A79" s="32"/>
      <c r="L79" s="65"/>
      <c r="N79" s="26"/>
    </row>
    <row r="80" spans="1:14" x14ac:dyDescent="0.25">
      <c r="A80" s="32" t="s">
        <v>98</v>
      </c>
      <c r="C80" s="65">
        <v>3045217</v>
      </c>
      <c r="D80" s="65">
        <v>633609</v>
      </c>
      <c r="E80" s="65">
        <v>1796873</v>
      </c>
      <c r="F80" s="65">
        <v>0</v>
      </c>
      <c r="G80" s="65">
        <v>-4441</v>
      </c>
      <c r="H80" s="65">
        <v>1950613</v>
      </c>
      <c r="I80" s="65">
        <v>599522</v>
      </c>
      <c r="L80" s="65">
        <v>130944.33100000001</v>
      </c>
      <c r="N80" s="26" t="s">
        <v>99</v>
      </c>
    </row>
    <row r="81" spans="1:14" x14ac:dyDescent="0.25">
      <c r="A81" s="32" t="s">
        <v>114</v>
      </c>
      <c r="C81" s="65">
        <v>3082818</v>
      </c>
      <c r="D81" s="65">
        <v>794924</v>
      </c>
      <c r="E81" s="65">
        <v>1919476</v>
      </c>
      <c r="F81" s="65">
        <v>0</v>
      </c>
      <c r="G81" s="65">
        <v>-12270</v>
      </c>
      <c r="H81" s="65">
        <v>1956200</v>
      </c>
      <c r="I81" s="65">
        <v>611792</v>
      </c>
      <c r="J81" s="65"/>
      <c r="K81" s="65"/>
      <c r="L81" s="65">
        <v>132561.174</v>
      </c>
      <c r="N81" s="26" t="s">
        <v>126</v>
      </c>
    </row>
    <row r="82" spans="1:14" x14ac:dyDescent="0.25">
      <c r="A82" s="32" t="s">
        <v>127</v>
      </c>
      <c r="C82" s="65">
        <v>2833534</v>
      </c>
      <c r="D82" s="65">
        <v>643070</v>
      </c>
      <c r="E82" s="65">
        <v>1837980</v>
      </c>
      <c r="F82" s="65">
        <v>0</v>
      </c>
      <c r="G82" s="65">
        <v>132285</v>
      </c>
      <c r="H82" s="65">
        <v>1734775</v>
      </c>
      <c r="I82" s="65">
        <v>479507</v>
      </c>
      <c r="J82" s="65"/>
      <c r="K82" s="65"/>
      <c r="L82" s="65">
        <v>121841.962</v>
      </c>
      <c r="N82" s="26" t="s">
        <v>128</v>
      </c>
    </row>
    <row r="83" spans="1:14" x14ac:dyDescent="0.25">
      <c r="A83" s="32" t="s">
        <v>132</v>
      </c>
      <c r="C83" s="65">
        <v>3195007</v>
      </c>
      <c r="D83" s="65">
        <v>640414</v>
      </c>
      <c r="E83" s="65">
        <v>2148166</v>
      </c>
      <c r="F83" s="65">
        <v>0</v>
      </c>
      <c r="G83" s="65">
        <v>-34762</v>
      </c>
      <c r="H83" s="65">
        <v>1604649</v>
      </c>
      <c r="I83" s="65">
        <v>514269</v>
      </c>
      <c r="J83" s="65"/>
      <c r="K83" s="65"/>
      <c r="L83" s="65">
        <v>137385.30100000001</v>
      </c>
      <c r="N83" s="26" t="s">
        <v>133</v>
      </c>
    </row>
    <row r="84" spans="1:14" x14ac:dyDescent="0.25">
      <c r="A84" s="32"/>
      <c r="J84" s="65"/>
      <c r="K84" s="65"/>
      <c r="L84" s="65"/>
      <c r="N84" s="26"/>
    </row>
    <row r="85" spans="1:14" x14ac:dyDescent="0.25">
      <c r="A85" s="32" t="s">
        <v>134</v>
      </c>
      <c r="C85" s="65">
        <v>2742149</v>
      </c>
      <c r="D85" s="65">
        <v>519294</v>
      </c>
      <c r="E85" s="65">
        <v>1769174</v>
      </c>
      <c r="F85" s="65">
        <v>0</v>
      </c>
      <c r="G85" s="65">
        <v>88798</v>
      </c>
      <c r="H85" s="65">
        <v>1661984</v>
      </c>
      <c r="I85" s="65">
        <v>425471</v>
      </c>
      <c r="J85" s="65"/>
      <c r="K85" s="65"/>
      <c r="L85" s="65">
        <v>117912.40700000001</v>
      </c>
      <c r="N85" s="26" t="s">
        <v>135</v>
      </c>
    </row>
    <row r="86" spans="1:14" x14ac:dyDescent="0.25">
      <c r="A86" s="32" t="s">
        <v>139</v>
      </c>
      <c r="C86" s="65">
        <v>2886756</v>
      </c>
      <c r="D86" s="65">
        <v>966114</v>
      </c>
      <c r="E86" s="65">
        <v>2039358</v>
      </c>
      <c r="F86" s="65">
        <v>0</v>
      </c>
      <c r="G86" s="65">
        <v>-102848</v>
      </c>
      <c r="H86" s="65">
        <v>1773866</v>
      </c>
      <c r="I86" s="65">
        <v>528319</v>
      </c>
      <c r="J86" s="65"/>
      <c r="K86" s="65"/>
      <c r="L86" s="65">
        <v>124130.508</v>
      </c>
      <c r="N86" s="26" t="s">
        <v>140</v>
      </c>
    </row>
    <row r="87" spans="1:14" x14ac:dyDescent="0.25">
      <c r="A87" s="32" t="s">
        <v>141</v>
      </c>
      <c r="C87" s="65">
        <v>2704102</v>
      </c>
      <c r="D87" s="65">
        <v>959491</v>
      </c>
      <c r="E87" s="65">
        <v>1807857</v>
      </c>
      <c r="F87" s="65">
        <v>0</v>
      </c>
      <c r="G87" s="65">
        <v>-21714</v>
      </c>
      <c r="H87" s="65">
        <v>1818227</v>
      </c>
      <c r="I87" s="65">
        <v>550033</v>
      </c>
      <c r="J87" s="65"/>
      <c r="K87" s="65"/>
      <c r="L87" s="65">
        <v>116276.386</v>
      </c>
      <c r="N87" s="26" t="s">
        <v>142</v>
      </c>
    </row>
    <row r="88" spans="1:14" x14ac:dyDescent="0.25">
      <c r="A88" s="32" t="s">
        <v>151</v>
      </c>
      <c r="C88" s="65">
        <v>2607613</v>
      </c>
      <c r="D88" s="65">
        <v>575121</v>
      </c>
      <c r="E88" s="65">
        <v>1658027</v>
      </c>
      <c r="F88" s="65">
        <v>0</v>
      </c>
      <c r="G88" s="65">
        <v>69967</v>
      </c>
      <c r="H88" s="65">
        <v>1557232</v>
      </c>
      <c r="I88" s="65">
        <v>480066</v>
      </c>
      <c r="J88" s="65"/>
      <c r="K88" s="65"/>
      <c r="L88" s="65">
        <v>112127.359</v>
      </c>
      <c r="N88" s="26" t="s">
        <v>152</v>
      </c>
    </row>
    <row r="89" spans="1:14" x14ac:dyDescent="0.25">
      <c r="A89" s="32"/>
      <c r="J89" s="65"/>
      <c r="K89" s="65"/>
      <c r="L89" s="65"/>
      <c r="N89" s="26"/>
    </row>
    <row r="90" spans="1:14" x14ac:dyDescent="0.25">
      <c r="A90" s="32" t="s">
        <v>156</v>
      </c>
      <c r="C90" s="65">
        <v>2509455</v>
      </c>
      <c r="D90" s="65">
        <v>917386</v>
      </c>
      <c r="E90" s="65">
        <v>1586169</v>
      </c>
      <c r="F90" s="65">
        <v>0</v>
      </c>
      <c r="G90" s="65">
        <v>-65516</v>
      </c>
      <c r="H90" s="65">
        <v>1837160</v>
      </c>
      <c r="I90" s="65">
        <v>545582</v>
      </c>
      <c r="J90" s="65"/>
      <c r="K90" s="65"/>
      <c r="L90" s="65">
        <v>107906.565</v>
      </c>
      <c r="N90" s="26" t="s">
        <v>157</v>
      </c>
    </row>
    <row r="91" spans="1:14" x14ac:dyDescent="0.25">
      <c r="A91" s="32" t="s">
        <v>159</v>
      </c>
      <c r="C91" s="65">
        <v>2592596</v>
      </c>
      <c r="D91" s="65">
        <v>758613</v>
      </c>
      <c r="E91" s="65">
        <v>1549672</v>
      </c>
      <c r="F91" s="65">
        <v>0</v>
      </c>
      <c r="G91" s="65">
        <v>-52505</v>
      </c>
      <c r="H91" s="65">
        <v>1759849</v>
      </c>
      <c r="I91" s="65">
        <v>598087</v>
      </c>
      <c r="J91" s="65"/>
      <c r="K91" s="65"/>
      <c r="L91" s="65">
        <v>111481.628</v>
      </c>
      <c r="N91" s="26" t="s">
        <v>160</v>
      </c>
    </row>
    <row r="92" spans="1:14" x14ac:dyDescent="0.25">
      <c r="A92" s="32" t="s">
        <v>161</v>
      </c>
      <c r="C92" s="65">
        <v>2396942</v>
      </c>
      <c r="D92" s="65">
        <v>859612</v>
      </c>
      <c r="E92" s="65">
        <v>1319106</v>
      </c>
      <c r="F92" s="65">
        <v>0</v>
      </c>
      <c r="G92" s="65">
        <v>-26899</v>
      </c>
      <c r="H92" s="65">
        <v>1952173</v>
      </c>
      <c r="I92" s="65">
        <v>624986</v>
      </c>
      <c r="J92" s="65"/>
      <c r="K92" s="65"/>
      <c r="L92" s="65">
        <v>103068.50599999999</v>
      </c>
      <c r="N92" s="26" t="s">
        <v>162</v>
      </c>
    </row>
    <row r="93" spans="1:14" x14ac:dyDescent="0.25">
      <c r="A93" s="32" t="s">
        <v>163</v>
      </c>
      <c r="C93" s="65">
        <v>2480998</v>
      </c>
      <c r="D93" s="65">
        <v>1182067</v>
      </c>
      <c r="E93" s="65">
        <v>1604169</v>
      </c>
      <c r="F93" s="65">
        <v>0</v>
      </c>
      <c r="G93" s="65">
        <v>-61807</v>
      </c>
      <c r="H93" s="65">
        <v>2078412</v>
      </c>
      <c r="I93" s="65">
        <v>686793</v>
      </c>
      <c r="J93" s="65"/>
      <c r="K93" s="65"/>
      <c r="L93" s="65">
        <v>106682.914</v>
      </c>
      <c r="N93" s="26" t="s">
        <v>164</v>
      </c>
    </row>
    <row r="94" spans="1:14" x14ac:dyDescent="0.25">
      <c r="A94" s="32"/>
      <c r="J94" s="65"/>
      <c r="K94" s="65"/>
      <c r="L94" s="65"/>
      <c r="N94" s="26"/>
    </row>
    <row r="95" spans="1:14" x14ac:dyDescent="0.25">
      <c r="A95" s="32" t="s">
        <v>165</v>
      </c>
      <c r="C95" s="65">
        <v>2347845</v>
      </c>
      <c r="D95" s="65">
        <v>1130058</v>
      </c>
      <c r="E95" s="65">
        <v>1875100</v>
      </c>
      <c r="F95" s="65">
        <v>0</v>
      </c>
      <c r="G95" s="65">
        <v>245009</v>
      </c>
      <c r="H95" s="65">
        <v>1703469</v>
      </c>
      <c r="I95" s="65">
        <v>441784</v>
      </c>
      <c r="J95" s="65"/>
      <c r="K95" s="65"/>
      <c r="L95" s="65">
        <v>100957.33499999999</v>
      </c>
      <c r="M95" s="65"/>
      <c r="N95" s="26" t="s">
        <v>166</v>
      </c>
    </row>
    <row r="96" spans="1:14" x14ac:dyDescent="0.25">
      <c r="A96" s="32" t="s">
        <v>167</v>
      </c>
      <c r="C96" s="65">
        <v>2202371</v>
      </c>
      <c r="D96" s="65">
        <v>1126146</v>
      </c>
      <c r="E96" s="65">
        <v>1395318</v>
      </c>
      <c r="F96" s="65">
        <v>0</v>
      </c>
      <c r="G96" s="65">
        <v>-19568</v>
      </c>
      <c r="H96" s="65">
        <v>1923300</v>
      </c>
      <c r="I96" s="65">
        <v>461352</v>
      </c>
      <c r="J96" s="65"/>
      <c r="K96" s="65"/>
      <c r="L96" s="65">
        <v>94701.953000000009</v>
      </c>
      <c r="M96" s="65"/>
      <c r="N96" s="26" t="s">
        <v>168</v>
      </c>
    </row>
    <row r="97" spans="1:14" x14ac:dyDescent="0.25">
      <c r="A97" s="32" t="s">
        <v>169</v>
      </c>
      <c r="C97" s="65">
        <v>2055028</v>
      </c>
      <c r="D97" s="65">
        <v>1363659</v>
      </c>
      <c r="E97" s="65">
        <v>1601201</v>
      </c>
      <c r="F97" s="65">
        <v>0</v>
      </c>
      <c r="G97" s="65">
        <v>-131155</v>
      </c>
      <c r="H97" s="65">
        <v>1687234</v>
      </c>
      <c r="I97" s="65">
        <v>592507</v>
      </c>
      <c r="J97" s="65"/>
      <c r="K97" s="65"/>
      <c r="L97" s="65">
        <v>88366.203999999998</v>
      </c>
      <c r="M97" s="65"/>
      <c r="N97" s="26" t="s">
        <v>170</v>
      </c>
    </row>
    <row r="98" spans="1:14" x14ac:dyDescent="0.25">
      <c r="A98" s="32" t="s">
        <v>171</v>
      </c>
      <c r="C98" s="65">
        <v>2077662</v>
      </c>
      <c r="D98" s="65">
        <v>1049745</v>
      </c>
      <c r="E98" s="65">
        <v>1292914</v>
      </c>
      <c r="F98" s="65">
        <v>0</v>
      </c>
      <c r="G98" s="65">
        <v>16654</v>
      </c>
      <c r="H98" s="65">
        <v>1859292</v>
      </c>
      <c r="I98" s="65">
        <v>575853</v>
      </c>
      <c r="J98" s="65"/>
      <c r="L98" s="65">
        <v>89339.466</v>
      </c>
      <c r="M98" s="65"/>
      <c r="N98" s="26" t="s">
        <v>172</v>
      </c>
    </row>
    <row r="99" spans="1:14" x14ac:dyDescent="0.25">
      <c r="A99" s="32"/>
      <c r="J99" s="65"/>
      <c r="K99" s="65"/>
      <c r="L99" s="65"/>
      <c r="M99" s="26"/>
    </row>
    <row r="100" spans="1:14" x14ac:dyDescent="0.25">
      <c r="A100" s="32" t="s">
        <v>173</v>
      </c>
      <c r="C100" s="65">
        <f t="shared" ref="C100:H100" si="34">SUM(C336:C338)</f>
        <v>2002692</v>
      </c>
      <c r="D100" s="65">
        <f t="shared" si="34"/>
        <v>763876</v>
      </c>
      <c r="E100" s="65">
        <f t="shared" si="34"/>
        <v>1230512</v>
      </c>
      <c r="F100" s="65">
        <f t="shared" si="34"/>
        <v>0</v>
      </c>
      <c r="G100" s="65">
        <f t="shared" si="34"/>
        <v>163224</v>
      </c>
      <c r="H100" s="65">
        <f t="shared" si="34"/>
        <v>1698931</v>
      </c>
      <c r="I100" s="65">
        <f>I338</f>
        <v>412629</v>
      </c>
      <c r="J100" s="65"/>
      <c r="K100" s="65"/>
      <c r="L100" s="65">
        <f>SUM(L336:L338)</f>
        <v>86115.756000000008</v>
      </c>
      <c r="N100" s="26" t="s">
        <v>174</v>
      </c>
    </row>
    <row r="101" spans="1:14" x14ac:dyDescent="0.25">
      <c r="A101" s="32" t="s">
        <v>175</v>
      </c>
      <c r="C101" s="65">
        <f t="shared" ref="C101:H101" si="35">SUM(C339:C341)</f>
        <v>1820628</v>
      </c>
      <c r="D101" s="65">
        <f t="shared" si="35"/>
        <v>1045058</v>
      </c>
      <c r="E101" s="65">
        <f t="shared" si="35"/>
        <v>1009994</v>
      </c>
      <c r="F101" s="65">
        <f t="shared" si="35"/>
        <v>0</v>
      </c>
      <c r="G101" s="65">
        <f t="shared" si="35"/>
        <v>-85845</v>
      </c>
      <c r="H101" s="65">
        <f t="shared" si="35"/>
        <v>1775972</v>
      </c>
      <c r="I101" s="65">
        <f>I341</f>
        <v>498474</v>
      </c>
      <c r="J101" s="65"/>
      <c r="L101" s="65">
        <f>SUM(L339:L341)</f>
        <v>78287.004000000001</v>
      </c>
      <c r="M101" s="65"/>
      <c r="N101" s="26" t="s">
        <v>176</v>
      </c>
    </row>
    <row r="102" spans="1:14" x14ac:dyDescent="0.25">
      <c r="A102" s="32" t="s">
        <v>177</v>
      </c>
      <c r="C102" s="65">
        <f t="shared" ref="C102:H102" si="36">SUM(C342:C344)</f>
        <v>2058696</v>
      </c>
      <c r="D102" s="65">
        <f t="shared" si="36"/>
        <v>746067</v>
      </c>
      <c r="E102" s="65">
        <f t="shared" si="36"/>
        <v>1122648</v>
      </c>
      <c r="F102" s="65">
        <f t="shared" si="36"/>
        <v>0</v>
      </c>
      <c r="G102" s="65">
        <f t="shared" si="36"/>
        <v>87042</v>
      </c>
      <c r="H102" s="65">
        <f t="shared" si="36"/>
        <v>1768060</v>
      </c>
      <c r="I102" s="65">
        <f>I344</f>
        <v>411432</v>
      </c>
      <c r="J102" s="65"/>
      <c r="L102" s="65">
        <f>SUM(L342:L344)</f>
        <v>88523.928</v>
      </c>
      <c r="M102" s="65"/>
      <c r="N102" s="26" t="s">
        <v>178</v>
      </c>
    </row>
    <row r="103" spans="1:14" x14ac:dyDescent="0.25">
      <c r="A103" s="32" t="s">
        <v>179</v>
      </c>
      <c r="C103" s="65">
        <f t="shared" ref="C103:H103" si="37">SUM(C345:C347)</f>
        <v>2248393</v>
      </c>
      <c r="D103" s="65">
        <f t="shared" si="37"/>
        <v>902459</v>
      </c>
      <c r="E103" s="65">
        <f t="shared" si="37"/>
        <v>1436949</v>
      </c>
      <c r="F103" s="65">
        <f t="shared" si="37"/>
        <v>0</v>
      </c>
      <c r="G103" s="65">
        <f t="shared" si="37"/>
        <v>-43313</v>
      </c>
      <c r="H103" s="65">
        <f t="shared" si="37"/>
        <v>1666698</v>
      </c>
      <c r="I103" s="65">
        <f>I347</f>
        <v>454745</v>
      </c>
      <c r="J103" s="65"/>
      <c r="L103" s="65">
        <f>SUM(L345:L347)</f>
        <v>96680.899000000005</v>
      </c>
      <c r="M103" s="65"/>
      <c r="N103" s="26" t="s">
        <v>180</v>
      </c>
    </row>
    <row r="104" spans="1:14" x14ac:dyDescent="0.25">
      <c r="A104" s="32"/>
      <c r="J104" s="65"/>
      <c r="L104" s="65"/>
      <c r="M104" s="65"/>
      <c r="N104" s="26"/>
    </row>
    <row r="105" spans="1:14" x14ac:dyDescent="0.25">
      <c r="A105" s="32" t="s">
        <v>181</v>
      </c>
      <c r="C105" s="3">
        <f t="shared" ref="C105:H105" si="38">SUM(C349:C351)</f>
        <v>1909078</v>
      </c>
      <c r="D105" s="3">
        <f t="shared" si="38"/>
        <v>909397</v>
      </c>
      <c r="E105" s="3">
        <f t="shared" si="38"/>
        <v>974736</v>
      </c>
      <c r="F105" s="3">
        <f t="shared" si="38"/>
        <v>0</v>
      </c>
      <c r="G105" s="3">
        <f t="shared" si="38"/>
        <v>-36821</v>
      </c>
      <c r="H105" s="3">
        <f t="shared" si="38"/>
        <v>1802366</v>
      </c>
      <c r="I105" s="3">
        <f>I351</f>
        <v>491566</v>
      </c>
      <c r="J105" s="3"/>
      <c r="L105" s="3">
        <f>SUM(L349:L351)</f>
        <v>82090.353999999992</v>
      </c>
      <c r="M105" s="65"/>
      <c r="N105" s="26" t="s">
        <v>185</v>
      </c>
    </row>
    <row r="106" spans="1:14" x14ac:dyDescent="0.25">
      <c r="A106" s="32" t="s">
        <v>182</v>
      </c>
      <c r="C106" s="3">
        <f t="shared" ref="C106:H106" si="39">SUM(C352:C354)</f>
        <v>1960204</v>
      </c>
      <c r="D106" s="3">
        <f t="shared" si="39"/>
        <v>1075984</v>
      </c>
      <c r="E106" s="3">
        <f t="shared" si="39"/>
        <v>1240974</v>
      </c>
      <c r="F106" s="3">
        <f t="shared" si="39"/>
        <v>0</v>
      </c>
      <c r="G106" s="3">
        <f t="shared" si="39"/>
        <v>52529</v>
      </c>
      <c r="H106" s="3">
        <f t="shared" si="39"/>
        <v>1854747</v>
      </c>
      <c r="I106" s="3">
        <f>I354</f>
        <v>439037</v>
      </c>
      <c r="J106" s="3"/>
      <c r="L106" s="3">
        <f>SUM(L352:L354)</f>
        <v>84288.771999999997</v>
      </c>
      <c r="M106" s="65"/>
      <c r="N106" s="26" t="s">
        <v>186</v>
      </c>
    </row>
    <row r="107" spans="1:14" x14ac:dyDescent="0.25">
      <c r="A107" s="32" t="s">
        <v>183</v>
      </c>
      <c r="C107" s="3">
        <f t="shared" ref="C107:H107" si="40">SUM(C355:C357)</f>
        <v>1931717</v>
      </c>
      <c r="D107" s="3">
        <f t="shared" si="40"/>
        <v>1171409</v>
      </c>
      <c r="E107" s="3">
        <f t="shared" si="40"/>
        <v>1338986</v>
      </c>
      <c r="F107" s="3">
        <f t="shared" si="40"/>
        <v>0</v>
      </c>
      <c r="G107" s="3">
        <f t="shared" si="40"/>
        <v>-87781</v>
      </c>
      <c r="H107" s="3">
        <f t="shared" si="40"/>
        <v>1758217</v>
      </c>
      <c r="I107" s="3">
        <f>I357</f>
        <v>526818</v>
      </c>
      <c r="J107" s="3"/>
      <c r="L107" s="3">
        <f>SUM(L355:L357)</f>
        <v>83063.831000000006</v>
      </c>
      <c r="M107" s="65"/>
      <c r="N107" s="26" t="s">
        <v>187</v>
      </c>
    </row>
    <row r="108" spans="1:14" x14ac:dyDescent="0.25">
      <c r="A108" s="32" t="s">
        <v>184</v>
      </c>
      <c r="C108" s="3">
        <f t="shared" ref="C108:H108" si="41">SUM(C358:C360)</f>
        <v>1888813</v>
      </c>
      <c r="D108" s="3">
        <f t="shared" si="41"/>
        <v>1007475</v>
      </c>
      <c r="E108" s="3">
        <f t="shared" si="41"/>
        <v>968696</v>
      </c>
      <c r="F108" s="3">
        <f t="shared" si="41"/>
        <v>0</v>
      </c>
      <c r="G108" s="3">
        <f t="shared" si="41"/>
        <v>-2657</v>
      </c>
      <c r="H108" s="3">
        <f t="shared" si="41"/>
        <v>1921057</v>
      </c>
      <c r="I108" s="3">
        <f>I360</f>
        <v>529475</v>
      </c>
      <c r="J108" s="65"/>
      <c r="L108" s="3">
        <f>SUM(L358:L360)</f>
        <v>81218.959000000003</v>
      </c>
      <c r="M108" s="65"/>
      <c r="N108" s="26" t="s">
        <v>188</v>
      </c>
    </row>
    <row r="109" spans="1:14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x14ac:dyDescent="0.25">
      <c r="A110" s="32" t="s">
        <v>193</v>
      </c>
      <c r="C110" s="3">
        <f t="shared" ref="C110:H110" si="42">SUM(C362:C364)</f>
        <v>1629047</v>
      </c>
      <c r="D110" s="3">
        <f t="shared" si="42"/>
        <v>1027931</v>
      </c>
      <c r="E110" s="3">
        <f t="shared" si="42"/>
        <v>897199</v>
      </c>
      <c r="F110" s="3">
        <f t="shared" si="42"/>
        <v>0</v>
      </c>
      <c r="G110" s="3">
        <f t="shared" si="42"/>
        <v>68410</v>
      </c>
      <c r="H110" s="3">
        <f t="shared" si="42"/>
        <v>1914790</v>
      </c>
      <c r="I110" s="3">
        <f>I364</f>
        <v>461065</v>
      </c>
      <c r="J110" s="65"/>
      <c r="L110" s="3">
        <f>SUM(L362:L364)</f>
        <v>70049.021000000008</v>
      </c>
      <c r="M110" s="65"/>
      <c r="N110" s="26" t="s">
        <v>189</v>
      </c>
    </row>
    <row r="111" spans="1:14" x14ac:dyDescent="0.25">
      <c r="A111" s="32" t="s">
        <v>194</v>
      </c>
      <c r="C111" s="3">
        <f t="shared" ref="C111:H111" si="43">SUM(C365:C367)</f>
        <v>1820402</v>
      </c>
      <c r="D111" s="3">
        <f t="shared" si="43"/>
        <v>538481</v>
      </c>
      <c r="E111" s="3">
        <f t="shared" si="43"/>
        <v>1158466</v>
      </c>
      <c r="F111" s="3">
        <f t="shared" si="43"/>
        <v>0</v>
      </c>
      <c r="G111" s="3">
        <f t="shared" si="43"/>
        <v>32395</v>
      </c>
      <c r="H111" s="3">
        <f t="shared" si="43"/>
        <v>1232656</v>
      </c>
      <c r="I111" s="3">
        <f>I367</f>
        <v>428670</v>
      </c>
      <c r="J111" s="65"/>
      <c r="L111" s="3">
        <f>SUM(L365:L367)</f>
        <v>78277.285999999993</v>
      </c>
      <c r="M111" s="65"/>
      <c r="N111" s="26" t="s">
        <v>190</v>
      </c>
    </row>
    <row r="112" spans="1:14" x14ac:dyDescent="0.25">
      <c r="A112" s="32" t="s">
        <v>195</v>
      </c>
      <c r="C112" s="3">
        <f>SUM(C368:C370)</f>
        <v>1711646</v>
      </c>
      <c r="D112" s="3">
        <f t="shared" ref="D112:L112" si="44">SUM(D368:D370)</f>
        <v>1233649</v>
      </c>
      <c r="E112" s="3">
        <f t="shared" si="44"/>
        <v>1016175</v>
      </c>
      <c r="F112" s="3">
        <f t="shared" si="44"/>
        <v>0</v>
      </c>
      <c r="G112" s="3">
        <f t="shared" si="44"/>
        <v>-6274</v>
      </c>
      <c r="H112" s="3">
        <f t="shared" si="44"/>
        <v>1921195</v>
      </c>
      <c r="I112" s="3">
        <f>I370</f>
        <v>434944</v>
      </c>
      <c r="J112" s="3"/>
      <c r="K112" s="3"/>
      <c r="L112" s="3">
        <f t="shared" si="44"/>
        <v>73600.777999999991</v>
      </c>
      <c r="M112" s="65"/>
      <c r="N112" s="26" t="s">
        <v>191</v>
      </c>
    </row>
    <row r="113" spans="1:14" x14ac:dyDescent="0.25">
      <c r="A113" s="32" t="s">
        <v>196</v>
      </c>
      <c r="C113" s="3">
        <f>SUM(C371:C373)</f>
        <v>1763279</v>
      </c>
      <c r="D113" s="3">
        <f t="shared" ref="D113:L113" si="45">SUM(D371:D373)</f>
        <v>1034668</v>
      </c>
      <c r="E113" s="3">
        <f t="shared" si="45"/>
        <v>805229</v>
      </c>
      <c r="F113" s="3">
        <f t="shared" si="45"/>
        <v>0</v>
      </c>
      <c r="G113" s="3">
        <f t="shared" si="45"/>
        <v>-67974</v>
      </c>
      <c r="H113" s="3">
        <f t="shared" si="45"/>
        <v>1925717</v>
      </c>
      <c r="I113" s="3">
        <f>I373</f>
        <v>502918</v>
      </c>
      <c r="J113" s="3"/>
      <c r="K113" s="3"/>
      <c r="L113" s="3">
        <f t="shared" si="45"/>
        <v>75820.997000000003</v>
      </c>
      <c r="M113" s="65"/>
      <c r="N113" s="26" t="s">
        <v>192</v>
      </c>
    </row>
    <row r="114" spans="1:14" x14ac:dyDescent="0.25">
      <c r="A114" s="32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x14ac:dyDescent="0.25">
      <c r="A115" s="32" t="s">
        <v>197</v>
      </c>
      <c r="C115" s="3">
        <f>SUM(C375:C377)</f>
        <v>1655604</v>
      </c>
      <c r="D115" s="3">
        <f t="shared" ref="D115:L115" si="46">SUM(D375:D377)</f>
        <v>1145957</v>
      </c>
      <c r="E115" s="3">
        <f t="shared" si="46"/>
        <v>1030171</v>
      </c>
      <c r="F115" s="3">
        <f t="shared" si="46"/>
        <v>0</v>
      </c>
      <c r="G115" s="3">
        <f t="shared" si="46"/>
        <v>124836</v>
      </c>
      <c r="H115" s="3">
        <f t="shared" si="46"/>
        <v>1914303</v>
      </c>
      <c r="I115" s="3">
        <f>I377</f>
        <v>378082</v>
      </c>
      <c r="J115" s="3"/>
      <c r="K115" s="3"/>
      <c r="L115" s="3">
        <f t="shared" si="46"/>
        <v>71190.971999999994</v>
      </c>
      <c r="M115" s="65"/>
      <c r="N115" s="26" t="s">
        <v>201</v>
      </c>
    </row>
    <row r="116" spans="1:14" x14ac:dyDescent="0.25">
      <c r="A116" s="32" t="s">
        <v>198</v>
      </c>
      <c r="C116" s="3">
        <f t="shared" ref="C116:H116" si="47">SUM(C378:C380)</f>
        <v>1715579</v>
      </c>
      <c r="D116" s="3">
        <f t="shared" si="47"/>
        <v>1216488</v>
      </c>
      <c r="E116" s="3">
        <f t="shared" si="47"/>
        <v>881362</v>
      </c>
      <c r="F116" s="3">
        <f t="shared" si="47"/>
        <v>0</v>
      </c>
      <c r="G116" s="3">
        <f t="shared" si="47"/>
        <v>-109949</v>
      </c>
      <c r="H116" s="3">
        <f t="shared" si="47"/>
        <v>1955179</v>
      </c>
      <c r="I116" s="3">
        <f>I380</f>
        <v>488031</v>
      </c>
      <c r="J116" s="3"/>
      <c r="K116" s="3"/>
      <c r="L116" s="3">
        <f>SUM(L378:L380)</f>
        <v>73769.896999999997</v>
      </c>
      <c r="M116" s="65"/>
      <c r="N116" s="26" t="s">
        <v>202</v>
      </c>
    </row>
    <row r="117" spans="1:14" x14ac:dyDescent="0.25">
      <c r="A117" s="32" t="s">
        <v>199</v>
      </c>
      <c r="C117" s="3">
        <f t="shared" ref="C117:H117" si="48">SUM(C381:C383)</f>
        <v>1723938</v>
      </c>
      <c r="D117" s="3">
        <f t="shared" si="48"/>
        <v>1243736</v>
      </c>
      <c r="E117" s="3">
        <f t="shared" si="48"/>
        <v>1233819</v>
      </c>
      <c r="F117" s="3">
        <f t="shared" si="48"/>
        <v>0</v>
      </c>
      <c r="G117" s="3">
        <f t="shared" si="48"/>
        <v>67198</v>
      </c>
      <c r="H117" s="3">
        <f t="shared" si="48"/>
        <v>1816079</v>
      </c>
      <c r="I117" s="3">
        <f>I383</f>
        <v>420833</v>
      </c>
      <c r="J117" s="3"/>
      <c r="K117" s="3"/>
      <c r="L117" s="3">
        <f>SUM(L381:L383)</f>
        <v>74129.334000000003</v>
      </c>
      <c r="M117" s="65"/>
      <c r="N117" s="26" t="s">
        <v>203</v>
      </c>
    </row>
    <row r="118" spans="1:14" x14ac:dyDescent="0.25">
      <c r="A118" s="32" t="s">
        <v>200</v>
      </c>
      <c r="C118" s="3">
        <f t="shared" ref="C118:H118" si="49">SUM(C384:C386)</f>
        <v>1641846</v>
      </c>
      <c r="D118" s="3">
        <f t="shared" si="49"/>
        <v>1184588</v>
      </c>
      <c r="E118" s="3">
        <f t="shared" si="49"/>
        <v>952287</v>
      </c>
      <c r="F118" s="3">
        <f t="shared" si="49"/>
        <v>0</v>
      </c>
      <c r="G118" s="3">
        <f t="shared" si="49"/>
        <v>-50015</v>
      </c>
      <c r="H118" s="3">
        <f t="shared" si="49"/>
        <v>1824012</v>
      </c>
      <c r="I118" s="3">
        <f>I386</f>
        <v>470848</v>
      </c>
      <c r="J118" s="3"/>
      <c r="K118" s="3"/>
      <c r="L118" s="3">
        <f>SUM(L384:L386)</f>
        <v>70599.377999999997</v>
      </c>
      <c r="M118" s="65"/>
      <c r="N118" s="26" t="s">
        <v>204</v>
      </c>
    </row>
    <row r="119" spans="1:14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x14ac:dyDescent="0.25">
      <c r="A120" s="32" t="s">
        <v>205</v>
      </c>
      <c r="C120" s="3">
        <f t="shared" ref="C120:H120" si="50">SUM(C388:C390)</f>
        <v>1447270</v>
      </c>
      <c r="D120" s="3">
        <f t="shared" si="50"/>
        <v>1070334</v>
      </c>
      <c r="E120" s="3">
        <f t="shared" si="50"/>
        <v>680364</v>
      </c>
      <c r="F120" s="3">
        <f t="shared" si="50"/>
        <v>0</v>
      </c>
      <c r="G120" s="3">
        <f>SUM(G388:G390)</f>
        <v>37429</v>
      </c>
      <c r="H120" s="3">
        <f t="shared" si="50"/>
        <v>1876078</v>
      </c>
      <c r="I120" s="3">
        <f>SUM(I390)</f>
        <v>433419</v>
      </c>
      <c r="J120" s="3"/>
      <c r="K120" s="3"/>
      <c r="L120" s="3">
        <f>SUM(L388:L390)</f>
        <v>62232.61</v>
      </c>
      <c r="M120" s="65"/>
      <c r="N120" s="26" t="s">
        <v>209</v>
      </c>
    </row>
    <row r="121" spans="1:14" x14ac:dyDescent="0.25">
      <c r="A121" s="32" t="s">
        <v>206</v>
      </c>
      <c r="C121" s="3">
        <f t="shared" ref="C121:H121" si="51">SUM(C391:C393)</f>
        <v>1354655</v>
      </c>
      <c r="D121" s="3">
        <f t="shared" si="51"/>
        <v>1443044</v>
      </c>
      <c r="E121" s="3">
        <f t="shared" si="51"/>
        <v>728647</v>
      </c>
      <c r="F121" s="3">
        <f t="shared" si="51"/>
        <v>0</v>
      </c>
      <c r="G121" s="3">
        <f t="shared" si="51"/>
        <v>-44567</v>
      </c>
      <c r="H121" s="3">
        <f t="shared" si="51"/>
        <v>1906774</v>
      </c>
      <c r="I121" s="3">
        <f>I393</f>
        <v>477986</v>
      </c>
      <c r="J121" s="3"/>
      <c r="K121" s="3"/>
      <c r="L121" s="3">
        <f>SUM(L391:L393)</f>
        <v>58250.164999999994</v>
      </c>
      <c r="M121" s="65"/>
      <c r="N121" s="26" t="s">
        <v>210</v>
      </c>
    </row>
    <row r="122" spans="1:14" x14ac:dyDescent="0.25">
      <c r="A122" s="32" t="s">
        <v>207</v>
      </c>
      <c r="C122" s="3">
        <f t="shared" ref="C122:H122" si="52">SUM(C394:C396)</f>
        <v>1302165</v>
      </c>
      <c r="D122" s="3">
        <f t="shared" si="52"/>
        <v>1146071</v>
      </c>
      <c r="E122" s="3">
        <f t="shared" si="52"/>
        <v>615511</v>
      </c>
      <c r="F122" s="3">
        <f t="shared" si="52"/>
        <v>0</v>
      </c>
      <c r="G122" s="3">
        <f t="shared" si="52"/>
        <v>28505</v>
      </c>
      <c r="H122" s="3">
        <f t="shared" si="52"/>
        <v>1866921</v>
      </c>
      <c r="I122" s="3">
        <f>I396</f>
        <v>449481</v>
      </c>
      <c r="J122" s="3"/>
      <c r="K122" s="3"/>
      <c r="L122" s="3">
        <f>SUM(L394:L396)</f>
        <v>55993.095000000001</v>
      </c>
      <c r="M122" s="65"/>
      <c r="N122" s="26" t="s">
        <v>211</v>
      </c>
    </row>
    <row r="123" spans="1:14" x14ac:dyDescent="0.25">
      <c r="A123" s="32" t="s">
        <v>208</v>
      </c>
      <c r="C123" s="3">
        <f t="shared" ref="C123:H123" si="53">SUM(C397:C399)</f>
        <v>1542772</v>
      </c>
      <c r="D123" s="3">
        <f t="shared" si="53"/>
        <v>1202836</v>
      </c>
      <c r="E123" s="3">
        <f t="shared" si="53"/>
        <v>814223</v>
      </c>
      <c r="F123" s="3">
        <f t="shared" si="53"/>
        <v>0</v>
      </c>
      <c r="G123" s="3">
        <f t="shared" si="53"/>
        <v>-46719</v>
      </c>
      <c r="H123" s="3">
        <f t="shared" si="53"/>
        <v>1903087</v>
      </c>
      <c r="I123" s="3">
        <f>I399</f>
        <v>496200</v>
      </c>
      <c r="J123" s="3"/>
      <c r="K123" s="3"/>
      <c r="L123" s="3">
        <f>SUM(L397:L399)</f>
        <v>66339.195999999996</v>
      </c>
      <c r="M123" s="65"/>
      <c r="N123" s="26" t="s">
        <v>212</v>
      </c>
    </row>
    <row r="124" spans="1:14" x14ac:dyDescent="0.25">
      <c r="A124" s="32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65"/>
      <c r="N124" s="26"/>
    </row>
    <row r="125" spans="1:14" x14ac:dyDescent="0.25">
      <c r="A125" s="32" t="str">
        <f>'Olieforbrug, TJ'!A125</f>
        <v>1. kvartal 2019</v>
      </c>
      <c r="C125" s="3">
        <f>SUM(C401:C403)</f>
        <v>1389099</v>
      </c>
      <c r="D125" s="3">
        <f t="shared" ref="D125:L125" si="54">SUM(D401:D403)</f>
        <v>1309272</v>
      </c>
      <c r="E125" s="3">
        <f t="shared" si="54"/>
        <v>732929</v>
      </c>
      <c r="F125" s="3">
        <f t="shared" si="54"/>
        <v>0</v>
      </c>
      <c r="G125" s="3">
        <f t="shared" si="54"/>
        <v>-5795</v>
      </c>
      <c r="H125" s="3">
        <f t="shared" si="54"/>
        <v>1974484</v>
      </c>
      <c r="I125" s="3">
        <f>SUM(I403)</f>
        <v>501995</v>
      </c>
      <c r="J125" s="3"/>
      <c r="K125" s="3"/>
      <c r="L125" s="3">
        <f t="shared" si="54"/>
        <v>59731.257000000005</v>
      </c>
      <c r="M125" s="65"/>
      <c r="N125" s="26" t="s">
        <v>216</v>
      </c>
    </row>
    <row r="126" spans="1:14" x14ac:dyDescent="0.25">
      <c r="A126" s="32" t="str">
        <f>'Olieforbrug, TJ'!A126</f>
        <v>2. kvartal 2019</v>
      </c>
      <c r="C126" s="3">
        <f t="shared" ref="C126:H126" si="55">SUM(C404:C406)</f>
        <v>1419963</v>
      </c>
      <c r="D126" s="3">
        <f t="shared" si="55"/>
        <v>1152891</v>
      </c>
      <c r="E126" s="3">
        <f t="shared" si="55"/>
        <v>680134</v>
      </c>
      <c r="F126" s="3">
        <f t="shared" si="55"/>
        <v>0</v>
      </c>
      <c r="G126" s="3">
        <f t="shared" si="55"/>
        <v>15063</v>
      </c>
      <c r="H126" s="3">
        <f t="shared" si="55"/>
        <v>1915346</v>
      </c>
      <c r="I126" s="3">
        <f>SUM(I406)</f>
        <v>486932</v>
      </c>
      <c r="J126" s="3"/>
      <c r="K126" s="3"/>
      <c r="L126" s="3">
        <f>SUM(L404:L406)</f>
        <v>61058.409</v>
      </c>
      <c r="M126" s="65"/>
      <c r="N126" s="26" t="s">
        <v>217</v>
      </c>
    </row>
    <row r="127" spans="1:14" x14ac:dyDescent="0.25">
      <c r="A127" s="32" t="str">
        <f>'Olieforbrug, TJ'!A127</f>
        <v>3. kvartal 2019</v>
      </c>
      <c r="C127" s="3">
        <f t="shared" ref="C127:H127" si="56">SUM(C407:C409)</f>
        <v>1207236</v>
      </c>
      <c r="D127" s="3">
        <f t="shared" si="56"/>
        <v>1049773</v>
      </c>
      <c r="E127" s="3">
        <f t="shared" si="56"/>
        <v>438678</v>
      </c>
      <c r="F127" s="3">
        <f t="shared" si="56"/>
        <v>0</v>
      </c>
      <c r="G127" s="3">
        <f t="shared" si="56"/>
        <v>-37890</v>
      </c>
      <c r="H127" s="3">
        <f t="shared" si="56"/>
        <v>1781864</v>
      </c>
      <c r="I127" s="3">
        <f>SUM(I409)</f>
        <v>524822</v>
      </c>
      <c r="J127" s="3"/>
      <c r="K127" s="3"/>
      <c r="L127" s="3">
        <f>SUM(L407:L409)</f>
        <v>51911.148000000001</v>
      </c>
      <c r="M127" s="65"/>
      <c r="N127" s="26" t="s">
        <v>218</v>
      </c>
    </row>
    <row r="128" spans="1:14" x14ac:dyDescent="0.25">
      <c r="A128" s="32" t="str">
        <f>'Olieforbrug, TJ'!A128</f>
        <v>4. kvartal 2019</v>
      </c>
      <c r="C128" s="3">
        <f t="shared" ref="C128:H128" si="57">SUM(C410:C412)</f>
        <v>1000936</v>
      </c>
      <c r="D128" s="3">
        <f t="shared" si="57"/>
        <v>1525224</v>
      </c>
      <c r="E128" s="3">
        <f t="shared" si="57"/>
        <v>449711</v>
      </c>
      <c r="F128" s="3">
        <f t="shared" si="57"/>
        <v>0</v>
      </c>
      <c r="G128" s="3">
        <f t="shared" si="57"/>
        <v>-122431</v>
      </c>
      <c r="H128" s="3">
        <f t="shared" si="57"/>
        <v>1972728</v>
      </c>
      <c r="I128" s="3">
        <f>SUM(I412)</f>
        <v>647253</v>
      </c>
      <c r="J128" s="3"/>
      <c r="K128" s="3"/>
      <c r="L128" s="3">
        <f>SUM(L410:L412)</f>
        <v>43040.248</v>
      </c>
      <c r="M128" s="65"/>
      <c r="N128" s="26" t="s">
        <v>220</v>
      </c>
    </row>
    <row r="129" spans="1:14" x14ac:dyDescent="0.25">
      <c r="A129" s="32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65"/>
      <c r="N129" s="26"/>
    </row>
    <row r="130" spans="1:14" x14ac:dyDescent="0.25">
      <c r="A130" s="32" t="str">
        <f>'Olieforbrug, TJ'!A130</f>
        <v>1. kvartal 2020</v>
      </c>
      <c r="C130" s="3">
        <f t="shared" ref="C130:H130" si="58">SUM(C414:C416)</f>
        <v>975827</v>
      </c>
      <c r="D130" s="3">
        <f t="shared" si="58"/>
        <v>1222879</v>
      </c>
      <c r="E130" s="3">
        <f t="shared" si="58"/>
        <v>380903</v>
      </c>
      <c r="F130" s="3">
        <f t="shared" si="58"/>
        <v>0</v>
      </c>
      <c r="G130" s="3">
        <f t="shared" si="58"/>
        <v>86251</v>
      </c>
      <c r="H130" s="3">
        <f t="shared" si="58"/>
        <v>1910183</v>
      </c>
      <c r="I130" s="3">
        <f>SUM(I416)</f>
        <v>561002</v>
      </c>
      <c r="J130" s="3"/>
      <c r="K130" s="3"/>
      <c r="L130" s="3">
        <f>SUM(L414:L416)</f>
        <v>41960.561000000002</v>
      </c>
      <c r="M130" s="65"/>
      <c r="N130" s="26" t="str">
        <f>'Olieforbrug, TJ'!M130</f>
        <v>1. Quarter 2020</v>
      </c>
    </row>
    <row r="131" spans="1:14" x14ac:dyDescent="0.25">
      <c r="A131" s="32" t="str">
        <f>'Olieforbrug, TJ'!A131</f>
        <v>2. kvartal 2020</v>
      </c>
      <c r="C131" s="3">
        <f t="shared" ref="C131:H131" si="59">SUM(C417:C419)</f>
        <v>861851</v>
      </c>
      <c r="D131" s="3">
        <f t="shared" si="59"/>
        <v>1324543</v>
      </c>
      <c r="E131" s="3">
        <f t="shared" si="59"/>
        <v>312568</v>
      </c>
      <c r="F131" s="3">
        <f t="shared" si="59"/>
        <v>0</v>
      </c>
      <c r="G131" s="3">
        <f t="shared" si="59"/>
        <v>-50080</v>
      </c>
      <c r="H131" s="3">
        <f t="shared" si="59"/>
        <v>1827771</v>
      </c>
      <c r="I131" s="3">
        <f>SUM(I419)</f>
        <v>611082</v>
      </c>
      <c r="J131" s="3"/>
      <c r="K131" s="3"/>
      <c r="L131" s="3">
        <f>SUM(L417:L419)</f>
        <v>37059.592999999993</v>
      </c>
      <c r="M131" s="65"/>
      <c r="N131" s="26" t="str">
        <f>'Olieforbrug, TJ'!M131</f>
        <v>2. Quarter 2020</v>
      </c>
    </row>
    <row r="132" spans="1:14" x14ac:dyDescent="0.25">
      <c r="A132" s="32" t="str">
        <f>'Olieforbrug, TJ'!A132</f>
        <v>3. kvartal 2020</v>
      </c>
      <c r="C132" s="3">
        <f t="shared" ref="C132:H132" si="60">SUM(C420:C422)</f>
        <v>867792</v>
      </c>
      <c r="D132" s="3">
        <f t="shared" si="60"/>
        <v>927991</v>
      </c>
      <c r="E132" s="3">
        <f t="shared" si="60"/>
        <v>179259</v>
      </c>
      <c r="F132" s="3">
        <f t="shared" si="60"/>
        <v>0</v>
      </c>
      <c r="G132" s="3">
        <f t="shared" si="60"/>
        <v>-88785</v>
      </c>
      <c r="H132" s="3">
        <f t="shared" si="60"/>
        <v>1547375</v>
      </c>
      <c r="I132" s="3">
        <f>SUM(I422)</f>
        <v>699867</v>
      </c>
      <c r="J132" s="3"/>
      <c r="K132" s="3"/>
      <c r="L132" s="3">
        <f>SUM(L420:L422)</f>
        <v>37315.055999999997</v>
      </c>
      <c r="M132" s="65"/>
      <c r="N132" s="26" t="str">
        <f>'Olieforbrug, TJ'!M132</f>
        <v>3. Quarter 2020</v>
      </c>
    </row>
    <row r="133" spans="1:14" x14ac:dyDescent="0.25">
      <c r="A133" s="32" t="str">
        <f>'Olieforbrug, TJ'!A133</f>
        <v>4. kvartal 2020</v>
      </c>
      <c r="C133" s="3">
        <f t="shared" ref="C133:H133" si="61">SUM(C423:C425)</f>
        <v>814737</v>
      </c>
      <c r="D133" s="3">
        <f t="shared" si="61"/>
        <v>1192813</v>
      </c>
      <c r="E133" s="3">
        <f t="shared" si="61"/>
        <v>216415</v>
      </c>
      <c r="F133" s="3">
        <f t="shared" si="61"/>
        <v>0</v>
      </c>
      <c r="G133" s="3">
        <f t="shared" si="61"/>
        <v>18424</v>
      </c>
      <c r="H133" s="3">
        <f t="shared" si="61"/>
        <v>1819643</v>
      </c>
      <c r="I133" s="3">
        <f>SUM(I425)</f>
        <v>681443</v>
      </c>
      <c r="J133" s="3"/>
      <c r="K133" s="3"/>
      <c r="L133" s="3">
        <f>SUM(L423:L425)</f>
        <v>35033.690999999999</v>
      </c>
      <c r="M133" s="65"/>
      <c r="N133" s="26" t="str">
        <f>'Olieforbrug, TJ'!M133</f>
        <v>4. Quarter 2020</v>
      </c>
    </row>
    <row r="134" spans="1:14" x14ac:dyDescent="0.25">
      <c r="A134" s="32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65"/>
      <c r="N134" s="32"/>
    </row>
    <row r="135" spans="1:14" x14ac:dyDescent="0.25">
      <c r="A135" s="32" t="str">
        <f>'Olieforbrug, TJ'!A135</f>
        <v>1. kvartal 2021</v>
      </c>
      <c r="C135" s="3">
        <f>SUM(C427:C429)</f>
        <v>758452</v>
      </c>
      <c r="D135" s="3">
        <f t="shared" ref="D135:L135" si="62">SUM(D427:D429)</f>
        <v>1399786</v>
      </c>
      <c r="E135" s="3">
        <f t="shared" si="62"/>
        <v>227981</v>
      </c>
      <c r="F135" s="3">
        <f t="shared" si="62"/>
        <v>0</v>
      </c>
      <c r="G135" s="3">
        <f t="shared" si="62"/>
        <v>-78623</v>
      </c>
      <c r="H135" s="3">
        <f t="shared" si="62"/>
        <v>1861829</v>
      </c>
      <c r="I135" s="3">
        <f>SUM(I429)</f>
        <v>760066</v>
      </c>
      <c r="J135" s="3"/>
      <c r="K135" s="3"/>
      <c r="L135" s="3">
        <f t="shared" si="62"/>
        <v>32613.436000000002</v>
      </c>
      <c r="M135" s="65"/>
      <c r="N135" s="26" t="str">
        <f>'Olieforbrug, TJ'!M135</f>
        <v>1. Quarter 2021</v>
      </c>
    </row>
    <row r="136" spans="1:14" x14ac:dyDescent="0.25">
      <c r="A136" s="32" t="str">
        <f>'Olieforbrug, TJ'!A136</f>
        <v>2. kvartal 2021</v>
      </c>
      <c r="C136" s="3">
        <f t="shared" ref="C136:H136" si="63">SUM(C430:C432)</f>
        <v>818661</v>
      </c>
      <c r="D136" s="3">
        <f t="shared" si="63"/>
        <v>1341697</v>
      </c>
      <c r="E136" s="3">
        <f t="shared" si="63"/>
        <v>348265</v>
      </c>
      <c r="F136" s="3">
        <f t="shared" si="63"/>
        <v>0</v>
      </c>
      <c r="G136" s="3">
        <f t="shared" si="63"/>
        <v>188521</v>
      </c>
      <c r="H136" s="3">
        <f t="shared" si="63"/>
        <v>1885464</v>
      </c>
      <c r="I136" s="3">
        <f>SUM(I432)</f>
        <v>571545</v>
      </c>
      <c r="J136" s="3"/>
      <c r="K136" s="3"/>
      <c r="L136" s="3">
        <f>SUM(L430:L432)</f>
        <v>35202.422999999995</v>
      </c>
      <c r="M136" s="65"/>
      <c r="N136" s="26" t="str">
        <f>'Olieforbrug, TJ'!M136</f>
        <v>2. Quarter 2021</v>
      </c>
    </row>
    <row r="137" spans="1:14" x14ac:dyDescent="0.25">
      <c r="A137" s="32" t="str">
        <f>'Olieforbrug, TJ'!A137</f>
        <v>3. kvartal 2021</v>
      </c>
      <c r="C137" s="3">
        <f t="shared" ref="C137:H137" si="64">SUM(C433:C435)</f>
        <v>831080</v>
      </c>
      <c r="D137" s="3">
        <f t="shared" si="64"/>
        <v>1064607</v>
      </c>
      <c r="E137" s="3">
        <f t="shared" si="64"/>
        <v>97987</v>
      </c>
      <c r="F137" s="3">
        <f t="shared" si="64"/>
        <v>0</v>
      </c>
      <c r="G137" s="3">
        <f t="shared" si="64"/>
        <v>14375</v>
      </c>
      <c r="H137" s="3">
        <f t="shared" si="64"/>
        <v>1824364</v>
      </c>
      <c r="I137" s="3">
        <f>SUM(I435)</f>
        <v>557170</v>
      </c>
      <c r="J137" s="3"/>
      <c r="K137" s="3"/>
      <c r="L137" s="3">
        <f>SUM(L433:L435)</f>
        <v>35736.44</v>
      </c>
      <c r="M137" s="65"/>
      <c r="N137" s="26" t="str">
        <f>'Olieforbrug, TJ'!M137</f>
        <v>3. Quarter 2021</v>
      </c>
    </row>
    <row r="138" spans="1:14" x14ac:dyDescent="0.25">
      <c r="A138" s="32" t="str">
        <f>'Olieforbrug, TJ'!A138</f>
        <v>4. kvartal 2021</v>
      </c>
      <c r="C138" s="3">
        <f t="shared" ref="C138:H138" si="65">SUM(C436:C438)</f>
        <v>828559</v>
      </c>
      <c r="D138" s="3">
        <f t="shared" si="65"/>
        <v>1378310</v>
      </c>
      <c r="E138" s="3">
        <f t="shared" si="65"/>
        <v>179583</v>
      </c>
      <c r="F138" s="3">
        <f t="shared" si="65"/>
        <v>0</v>
      </c>
      <c r="G138" s="3">
        <f t="shared" si="65"/>
        <v>-56061</v>
      </c>
      <c r="H138" s="3">
        <f t="shared" si="65"/>
        <v>1920471</v>
      </c>
      <c r="I138" s="3">
        <f>SUM(I438)</f>
        <v>613231</v>
      </c>
      <c r="J138" s="3"/>
      <c r="K138" s="3"/>
      <c r="L138" s="3">
        <f>SUM(L436:L438)</f>
        <v>35628.036999999997</v>
      </c>
      <c r="M138" s="65"/>
      <c r="N138" s="26" t="str">
        <f>'Olieforbrug, TJ'!M138</f>
        <v>4. Quarter 2021</v>
      </c>
    </row>
    <row r="139" spans="1:14" x14ac:dyDescent="0.25">
      <c r="A139" s="32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65"/>
      <c r="N139" s="32"/>
    </row>
    <row r="140" spans="1:14" x14ac:dyDescent="0.25">
      <c r="A140" s="32" t="str">
        <f>'Olieforbrug, TJ'!A140</f>
        <v>1. kvartal 2022</v>
      </c>
      <c r="C140" s="3">
        <f>SUM(C440:C442)</f>
        <v>828266</v>
      </c>
      <c r="D140" s="3">
        <f t="shared" ref="D140:H140" si="66">SUM(D440:D442)</f>
        <v>1037481</v>
      </c>
      <c r="E140" s="3">
        <f t="shared" si="66"/>
        <v>321318</v>
      </c>
      <c r="F140" s="3">
        <f t="shared" si="66"/>
        <v>0</v>
      </c>
      <c r="G140" s="3">
        <f t="shared" si="66"/>
        <v>145262</v>
      </c>
      <c r="H140" s="3">
        <f t="shared" si="66"/>
        <v>1700505</v>
      </c>
      <c r="I140" s="3">
        <f>SUM(I442)</f>
        <v>467969</v>
      </c>
      <c r="J140" s="3"/>
      <c r="K140" s="3"/>
      <c r="L140" s="3">
        <f>SUM(L440:L442)</f>
        <v>35615.438000000002</v>
      </c>
      <c r="M140" s="65"/>
      <c r="N140" s="26" t="str">
        <f>'Olieforbrug, TJ'!M140</f>
        <v>1. Quarter 2022</v>
      </c>
    </row>
    <row r="141" spans="1:14" x14ac:dyDescent="0.25">
      <c r="A141" s="32" t="str">
        <f>'Olieforbrug, TJ'!A141</f>
        <v>2. kvartal 2022</v>
      </c>
      <c r="C141" s="3">
        <f>SUM(C443:C445)</f>
        <v>811528</v>
      </c>
      <c r="D141" s="3">
        <f t="shared" ref="D141:L141" si="67">SUM(D443:D445)</f>
        <v>1285719</v>
      </c>
      <c r="E141" s="3">
        <f t="shared" si="67"/>
        <v>95784</v>
      </c>
      <c r="F141" s="3">
        <f t="shared" si="67"/>
        <v>0</v>
      </c>
      <c r="G141" s="3">
        <f t="shared" si="67"/>
        <v>-37022</v>
      </c>
      <c r="H141" s="3">
        <f t="shared" si="67"/>
        <v>1980099</v>
      </c>
      <c r="I141" s="3">
        <f>SUM(I445)</f>
        <v>504991</v>
      </c>
      <c r="J141" s="3"/>
      <c r="K141" s="3"/>
      <c r="L141" s="3">
        <f t="shared" si="67"/>
        <v>34895.703999999998</v>
      </c>
      <c r="M141" s="65"/>
      <c r="N141" s="26" t="str">
        <f>'Olieforbrug, TJ'!M141</f>
        <v>2. Quarter 2022</v>
      </c>
    </row>
    <row r="142" spans="1:14" x14ac:dyDescent="0.25">
      <c r="A142" s="32" t="str">
        <f>'Olieforbrug, TJ'!A142</f>
        <v>3. kvartal 2022</v>
      </c>
      <c r="C142" s="3">
        <f>SUM(C446:C448)</f>
        <v>765936</v>
      </c>
      <c r="D142" s="3">
        <f t="shared" ref="D142:L142" si="68">SUM(D446:D448)</f>
        <v>1191282</v>
      </c>
      <c r="E142" s="3">
        <f t="shared" si="68"/>
        <v>60495</v>
      </c>
      <c r="F142" s="3">
        <f t="shared" si="68"/>
        <v>0</v>
      </c>
      <c r="G142" s="3">
        <f t="shared" si="68"/>
        <v>34038</v>
      </c>
      <c r="H142" s="3">
        <f t="shared" si="68"/>
        <v>1946198</v>
      </c>
      <c r="I142" s="3">
        <f>SUM(I448)</f>
        <v>470953</v>
      </c>
      <c r="J142" s="3"/>
      <c r="K142" s="3"/>
      <c r="L142" s="3">
        <f t="shared" si="68"/>
        <v>32935.248</v>
      </c>
      <c r="M142" s="65"/>
      <c r="N142" s="26" t="str">
        <f>'Olieforbrug, TJ'!M142</f>
        <v>3. Quarter 2022</v>
      </c>
    </row>
    <row r="143" spans="1:14" x14ac:dyDescent="0.25">
      <c r="A143" s="32" t="str">
        <f>'Olieforbrug, TJ'!A143</f>
        <v>4. kvartal 2022</v>
      </c>
      <c r="C143" s="3">
        <f t="shared" ref="C143:H143" si="69">SUM(C449:C451)</f>
        <v>779130</v>
      </c>
      <c r="D143" s="3">
        <f t="shared" si="69"/>
        <v>943142</v>
      </c>
      <c r="E143" s="3">
        <f t="shared" si="69"/>
        <v>96062</v>
      </c>
      <c r="F143" s="3">
        <f t="shared" si="69"/>
        <v>0</v>
      </c>
      <c r="G143" s="3">
        <f t="shared" si="69"/>
        <v>-57326</v>
      </c>
      <c r="H143" s="3">
        <f t="shared" si="69"/>
        <v>1584942</v>
      </c>
      <c r="I143" s="3">
        <f>SUM(I451)</f>
        <v>528279</v>
      </c>
      <c r="J143" s="3"/>
      <c r="K143" s="3"/>
      <c r="L143" s="3">
        <f>SUM(L449:L451)</f>
        <v>33502.589999999997</v>
      </c>
      <c r="M143" s="65"/>
      <c r="N143" s="26" t="str">
        <f>'Olieforbrug, TJ'!M143</f>
        <v>4. Quarter 2022</v>
      </c>
    </row>
    <row r="144" spans="1:14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32"/>
    </row>
    <row r="145" spans="1:14" x14ac:dyDescent="0.25">
      <c r="A145" s="32" t="str">
        <f>'Olieforbrug, TJ'!A145</f>
        <v>1. kvartal 2023</v>
      </c>
      <c r="C145" s="3">
        <f>SUM(C453:C455)</f>
        <v>741440</v>
      </c>
      <c r="D145" s="3">
        <f t="shared" ref="D145:L145" si="70">SUM(D453:D455)</f>
        <v>1100644</v>
      </c>
      <c r="E145" s="3">
        <f t="shared" si="70"/>
        <v>61350</v>
      </c>
      <c r="F145" s="3">
        <f t="shared" si="70"/>
        <v>0</v>
      </c>
      <c r="G145" s="3">
        <f t="shared" si="70"/>
        <v>34993</v>
      </c>
      <c r="H145" s="3">
        <f t="shared" si="70"/>
        <v>1825422</v>
      </c>
      <c r="I145" s="3">
        <f>SUM(I455)</f>
        <v>493286</v>
      </c>
      <c r="J145" s="3"/>
      <c r="K145" s="3"/>
      <c r="L145" s="3">
        <f t="shared" si="70"/>
        <v>31881.919999999998</v>
      </c>
      <c r="M145" s="65"/>
      <c r="N145" s="26" t="str">
        <f>'Olieforbrug, TJ'!M145</f>
        <v>1. Quarter 2023</v>
      </c>
    </row>
    <row r="146" spans="1:14" x14ac:dyDescent="0.25">
      <c r="A146" s="32" t="str">
        <f>'Olieforbrug, TJ'!A146</f>
        <v>2. kvartal 2023</v>
      </c>
      <c r="C146" s="3">
        <f t="shared" ref="C146:H146" si="71">SUM(C456:C458)</f>
        <v>710277</v>
      </c>
      <c r="D146" s="3">
        <f t="shared" si="71"/>
        <v>1085760</v>
      </c>
      <c r="E146" s="3">
        <f t="shared" si="71"/>
        <v>0</v>
      </c>
      <c r="F146" s="3">
        <f t="shared" si="71"/>
        <v>0</v>
      </c>
      <c r="G146" s="3">
        <f t="shared" si="71"/>
        <v>44603</v>
      </c>
      <c r="H146" s="3">
        <f t="shared" si="71"/>
        <v>1855462</v>
      </c>
      <c r="I146" s="3">
        <f>SUM(I458)</f>
        <v>448683</v>
      </c>
      <c r="J146" s="3"/>
      <c r="K146" s="3"/>
      <c r="L146" s="3">
        <f>SUM(L456:L458)</f>
        <v>30541.911</v>
      </c>
      <c r="M146" s="65"/>
      <c r="N146" s="26" t="str">
        <f>'Olieforbrug, TJ'!M146</f>
        <v>2. Quarter 2023</v>
      </c>
    </row>
    <row r="147" spans="1:14" x14ac:dyDescent="0.25">
      <c r="A147" s="32" t="str">
        <f>'Olieforbrug, TJ'!A147</f>
        <v>3. kvartal 2023</v>
      </c>
      <c r="C147" s="3">
        <f>SUM(C459:C461)</f>
        <v>739194</v>
      </c>
      <c r="D147" s="3">
        <f t="shared" ref="D147:L147" si="72">SUM(D459:D461)</f>
        <v>1091894</v>
      </c>
      <c r="E147" s="3">
        <f t="shared" si="72"/>
        <v>66133</v>
      </c>
      <c r="F147" s="3">
        <f t="shared" si="72"/>
        <v>0</v>
      </c>
      <c r="G147" s="3">
        <f t="shared" si="72"/>
        <v>19730</v>
      </c>
      <c r="H147" s="3">
        <f t="shared" si="72"/>
        <v>1800264</v>
      </c>
      <c r="I147" s="3">
        <f>SUM(I461)</f>
        <v>428953</v>
      </c>
      <c r="J147" s="3"/>
      <c r="K147" s="3"/>
      <c r="L147" s="3">
        <f t="shared" si="72"/>
        <v>31785.341999999997</v>
      </c>
      <c r="M147" s="65"/>
      <c r="N147" s="26" t="str">
        <f>'Olieforbrug, TJ'!M147</f>
        <v>3. Quarter 2023</v>
      </c>
    </row>
    <row r="148" spans="1:14" x14ac:dyDescent="0.25">
      <c r="A148" s="32" t="str">
        <f>'Olieforbrug, TJ'!A148</f>
        <v>4. kvartal 2023</v>
      </c>
      <c r="C148" s="3">
        <f>SUM(C462:C464)</f>
        <v>731103</v>
      </c>
      <c r="D148" s="3">
        <f t="shared" ref="D148:L148" si="73">SUM(D462:D464)</f>
        <v>1447883</v>
      </c>
      <c r="E148" s="3">
        <f t="shared" si="73"/>
        <v>95850</v>
      </c>
      <c r="F148" s="3">
        <f t="shared" si="73"/>
        <v>0</v>
      </c>
      <c r="G148" s="3">
        <f t="shared" si="73"/>
        <v>-44793</v>
      </c>
      <c r="H148" s="3">
        <f t="shared" si="73"/>
        <v>1967924</v>
      </c>
      <c r="I148" s="3">
        <f>SUM(I464)</f>
        <v>473746</v>
      </c>
      <c r="J148" s="3"/>
      <c r="K148" s="3"/>
      <c r="L148" s="3">
        <f t="shared" si="73"/>
        <v>31437.428999999996</v>
      </c>
      <c r="M148" s="65"/>
      <c r="N148" s="26" t="str">
        <f>'Olieforbrug, TJ'!M148</f>
        <v>4. Quarter 2023</v>
      </c>
    </row>
    <row r="149" spans="1:14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x14ac:dyDescent="0.25">
      <c r="A150" s="32" t="str">
        <f>'Olieforbrug, TJ'!A150</f>
        <v>1. kvartal 2024</v>
      </c>
      <c r="C150" s="3">
        <f>SUM(C466:C468)</f>
        <v>700914</v>
      </c>
      <c r="D150" s="3">
        <f t="shared" ref="D150:H150" si="74">SUM(D466:D468)</f>
        <v>1065019</v>
      </c>
      <c r="E150" s="3">
        <f t="shared" si="74"/>
        <v>90320</v>
      </c>
      <c r="F150" s="3">
        <f t="shared" si="74"/>
        <v>0</v>
      </c>
      <c r="G150" s="3">
        <f t="shared" si="74"/>
        <v>51471</v>
      </c>
      <c r="H150" s="3">
        <f t="shared" si="74"/>
        <v>1740093</v>
      </c>
      <c r="I150" s="3">
        <f>SUM(I468)</f>
        <v>422275</v>
      </c>
      <c r="J150" s="3"/>
      <c r="K150" s="3"/>
      <c r="L150" s="3">
        <f>SUM(L466:L468)</f>
        <v>30139.302</v>
      </c>
      <c r="M150" s="65"/>
      <c r="N150" s="26" t="str">
        <f>'Olieforbrug, TJ'!M150</f>
        <v>1. Quarter 2024</v>
      </c>
    </row>
    <row r="151" spans="1:14" x14ac:dyDescent="0.25">
      <c r="A151" s="32" t="str">
        <f>'Olieforbrug, TJ'!A151</f>
        <v>2. kvartal 2024</v>
      </c>
      <c r="C151" s="3">
        <f>SUM(C469:C471)</f>
        <v>740975</v>
      </c>
      <c r="D151" s="3">
        <f t="shared" ref="D151:L151" si="75">SUM(D469:D471)</f>
        <v>1131121</v>
      </c>
      <c r="E151" s="3">
        <f t="shared" si="75"/>
        <v>177938</v>
      </c>
      <c r="F151" s="3">
        <f t="shared" si="75"/>
        <v>0</v>
      </c>
      <c r="G151" s="3">
        <f t="shared" si="75"/>
        <v>-67471</v>
      </c>
      <c r="H151" s="3">
        <f t="shared" si="75"/>
        <v>1640341</v>
      </c>
      <c r="I151" s="3">
        <f>SUM(I471)</f>
        <v>489746</v>
      </c>
      <c r="J151" s="3"/>
      <c r="K151" s="3"/>
      <c r="L151" s="3">
        <f t="shared" si="75"/>
        <v>31861.925000000003</v>
      </c>
      <c r="M151" s="65"/>
      <c r="N151" s="26" t="str">
        <f>'Olieforbrug, TJ'!M151</f>
        <v>2. Quarter 2024</v>
      </c>
    </row>
    <row r="152" spans="1:14" x14ac:dyDescent="0.25">
      <c r="A152" s="32" t="str">
        <f>'Olieforbrug, TJ'!A152</f>
        <v>3. kvartal 2024</v>
      </c>
      <c r="C152" s="3">
        <f>SUM(C472:C474)</f>
        <v>726998</v>
      </c>
      <c r="D152" s="3">
        <f t="shared" ref="D152:L152" si="76">SUM(D472:D474)</f>
        <v>1177533</v>
      </c>
      <c r="E152" s="3">
        <f t="shared" si="76"/>
        <v>192442</v>
      </c>
      <c r="F152" s="3">
        <f t="shared" si="76"/>
        <v>0</v>
      </c>
      <c r="G152" s="3">
        <f t="shared" si="76"/>
        <v>-74087</v>
      </c>
      <c r="H152" s="3">
        <f t="shared" si="76"/>
        <v>1573725</v>
      </c>
      <c r="I152" s="3">
        <f>I474</f>
        <v>563833</v>
      </c>
      <c r="J152" s="3"/>
      <c r="K152" s="3"/>
      <c r="L152" s="3">
        <f t="shared" si="76"/>
        <v>31260.914000000001</v>
      </c>
      <c r="M152" s="65"/>
      <c r="N152" s="26" t="str">
        <f>'Olieforbrug, TJ'!M152</f>
        <v>3. Quarter 2024</v>
      </c>
    </row>
    <row r="153" spans="1:14" x14ac:dyDescent="0.25">
      <c r="A153" s="32" t="str">
        <f>'Olieforbrug, TJ'!A153</f>
        <v>4. kvartal 2024</v>
      </c>
      <c r="C153" s="3">
        <f>SUM(C475:C477)</f>
        <v>786778</v>
      </c>
      <c r="D153" s="3">
        <f t="shared" ref="D153:H153" si="77">SUM(D475:D477)</f>
        <v>1128442</v>
      </c>
      <c r="E153" s="3">
        <f t="shared" si="77"/>
        <v>293614</v>
      </c>
      <c r="F153" s="3">
        <f t="shared" si="77"/>
        <v>0</v>
      </c>
      <c r="G153" s="3">
        <f t="shared" si="77"/>
        <v>233357</v>
      </c>
      <c r="H153" s="3">
        <f t="shared" si="77"/>
        <v>1870337</v>
      </c>
      <c r="I153" s="3">
        <f>I477</f>
        <v>330476</v>
      </c>
      <c r="J153" s="3"/>
      <c r="K153" s="3"/>
      <c r="L153" s="3">
        <f>SUM(L475:L477)</f>
        <v>33831.453999999998</v>
      </c>
      <c r="M153" s="65"/>
      <c r="N153" s="26" t="str">
        <f>'Olieforbrug, TJ'!M153</f>
        <v>4. Quarter 2024</v>
      </c>
    </row>
    <row r="154" spans="1:14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x14ac:dyDescent="0.25">
      <c r="A155" s="168" t="str">
        <f>'Olieforbrug, TJ'!A155</f>
        <v>1. kvartal 2025</v>
      </c>
      <c r="B155"/>
      <c r="C155" s="3">
        <f>SUM(C479:C481)</f>
        <v>772796</v>
      </c>
      <c r="D155" s="3">
        <f t="shared" ref="D155:L155" si="78">SUM(D479:D481)</f>
        <v>1052565</v>
      </c>
      <c r="E155" s="3">
        <f t="shared" si="78"/>
        <v>153843</v>
      </c>
      <c r="F155" s="3">
        <f t="shared" si="78"/>
        <v>0</v>
      </c>
      <c r="G155" s="3">
        <f t="shared" si="78"/>
        <v>14747</v>
      </c>
      <c r="H155" s="3">
        <f t="shared" si="78"/>
        <v>1568308</v>
      </c>
      <c r="I155" s="3">
        <f>I481</f>
        <v>315729</v>
      </c>
      <c r="J155" s="3"/>
      <c r="K155" s="3"/>
      <c r="L155" s="3">
        <f t="shared" si="78"/>
        <v>33230.228000000003</v>
      </c>
      <c r="N155" s="26" t="str">
        <f>'Olieforbrug, TJ'!M155</f>
        <v>1. Quarter 2025</v>
      </c>
    </row>
    <row r="156" spans="1:14" x14ac:dyDescent="0.25">
      <c r="A156" s="168" t="str">
        <f>'Olieforbrug, TJ'!A156</f>
        <v>2. kvartal 2025</v>
      </c>
      <c r="B156"/>
      <c r="C156" s="3">
        <f>SUM(C482:C484)</f>
        <v>915272</v>
      </c>
      <c r="D156" s="3">
        <f t="shared" ref="D156:H156" si="79">SUM(D482:D484)</f>
        <v>1372847</v>
      </c>
      <c r="E156" s="3">
        <f t="shared" si="79"/>
        <v>286016</v>
      </c>
      <c r="F156" s="3">
        <f t="shared" si="79"/>
        <v>0</v>
      </c>
      <c r="G156" s="3">
        <f t="shared" si="79"/>
        <v>-92369</v>
      </c>
      <c r="H156" s="3">
        <f t="shared" si="79"/>
        <v>1837301</v>
      </c>
      <c r="I156" s="3">
        <f>I484</f>
        <v>408098</v>
      </c>
      <c r="J156" s="3"/>
      <c r="K156" s="3"/>
      <c r="L156" s="3">
        <f>SUM(L482:L484)</f>
        <v>39356.695999999996</v>
      </c>
      <c r="N156" s="26" t="str">
        <f>'Olieforbrug, TJ'!M156</f>
        <v>2. Quarter 2025</v>
      </c>
    </row>
    <row r="157" spans="1:14" x14ac:dyDescent="0.25">
      <c r="A157" s="168" t="str">
        <f>'Olieforbrug, TJ'!A157</f>
        <v>3. kvartal 2025</v>
      </c>
      <c r="B157"/>
      <c r="C157" s="3">
        <f>SUM(C485:C487)</f>
        <v>881404</v>
      </c>
      <c r="D157" s="3">
        <f t="shared" ref="D157:L157" si="80">SUM(D485:D487)</f>
        <v>1390989</v>
      </c>
      <c r="E157" s="3">
        <f t="shared" si="80"/>
        <v>231907</v>
      </c>
      <c r="F157" s="3">
        <f t="shared" si="80"/>
        <v>0</v>
      </c>
      <c r="G157" s="3">
        <f t="shared" si="80"/>
        <v>-4978</v>
      </c>
      <c r="H157" s="3">
        <f t="shared" si="80"/>
        <v>1966777</v>
      </c>
      <c r="I157" s="3">
        <f>I487</f>
        <v>413076</v>
      </c>
      <c r="J157" s="3"/>
      <c r="K157" s="3"/>
      <c r="L157" s="3">
        <f t="shared" si="80"/>
        <v>37900.372000000003</v>
      </c>
      <c r="N157" s="26" t="str">
        <f>'Olieforbrug, TJ'!M157</f>
        <v>3. Quarter 2025</v>
      </c>
    </row>
    <row r="158" spans="1:14" x14ac:dyDescent="0.25">
      <c r="A158" s="168" t="str">
        <f>'Olieforbrug, TJ'!A158</f>
        <v>4. kvartal 2025</v>
      </c>
      <c r="B158" s="3"/>
      <c r="C158" s="3">
        <f>SUM(C488:C490)</f>
        <v>960471</v>
      </c>
      <c r="D158" s="3">
        <f t="shared" ref="D158:H158" si="81">SUM(D488:D490)</f>
        <v>1434144</v>
      </c>
      <c r="E158" s="3">
        <f t="shared" si="81"/>
        <v>279360</v>
      </c>
      <c r="F158" s="3">
        <f t="shared" si="81"/>
        <v>0</v>
      </c>
      <c r="G158" s="3">
        <f t="shared" si="81"/>
        <v>-121259</v>
      </c>
      <c r="H158" s="3">
        <f t="shared" si="81"/>
        <v>1995144</v>
      </c>
      <c r="I158" s="3">
        <f>I490</f>
        <v>534335</v>
      </c>
      <c r="J158"/>
      <c r="K158"/>
      <c r="L158" s="3">
        <f t="shared" ref="L158" si="82">SUM(L488:L490)</f>
        <v>41300.252999999997</v>
      </c>
      <c r="N158" s="26" t="str">
        <f>'Olieforbrug, TJ'!M158</f>
        <v>4. Quarter 2025</v>
      </c>
    </row>
    <row r="159" spans="1:14" x14ac:dyDescent="0.25">
      <c r="A159" s="179"/>
      <c r="B159" s="3"/>
      <c r="C159" s="3"/>
      <c r="D159" s="3"/>
      <c r="E159" s="3"/>
      <c r="F159" s="3"/>
      <c r="G159" s="3"/>
      <c r="H159" s="3"/>
      <c r="I159" s="3"/>
      <c r="J159"/>
      <c r="K159"/>
      <c r="L159" s="3"/>
      <c r="N159" s="26"/>
    </row>
    <row r="160" spans="1:14" x14ac:dyDescent="0.25">
      <c r="A160" s="179" t="str">
        <f>'Olieforbrug, TJ'!A160</f>
        <v>1. kvartal 2026</v>
      </c>
      <c r="B160" s="3"/>
      <c r="C160" s="3"/>
      <c r="D160" s="3"/>
      <c r="E160" s="3"/>
      <c r="F160" s="3"/>
      <c r="G160" s="3"/>
      <c r="H160" s="3"/>
      <c r="I160" s="3"/>
      <c r="J160"/>
      <c r="K160"/>
      <c r="L160" s="3"/>
      <c r="N160" s="26" t="str">
        <f>'Olieforbrug, TJ'!M160</f>
        <v>1. Quarter 2026</v>
      </c>
    </row>
    <row r="161" spans="1:14" x14ac:dyDescent="0.25">
      <c r="A161" s="179" t="str">
        <f>'Olieforbrug, TJ'!A161</f>
        <v>2. kvartal 2026</v>
      </c>
      <c r="B161" s="3"/>
      <c r="C161" s="3"/>
      <c r="D161" s="3"/>
      <c r="E161" s="3"/>
      <c r="F161" s="3"/>
      <c r="G161" s="3"/>
      <c r="H161" s="3"/>
      <c r="I161" s="3"/>
      <c r="J161"/>
      <c r="K161"/>
      <c r="L161" s="3"/>
      <c r="N161" s="26" t="str">
        <f>'Olieforbrug, TJ'!M161</f>
        <v>2. Quarter 2026</v>
      </c>
    </row>
    <row r="162" spans="1:14" x14ac:dyDescent="0.25">
      <c r="A162" s="179" t="str">
        <f>'Olieforbrug, TJ'!A162</f>
        <v>3. kvartal 2026</v>
      </c>
      <c r="B162" s="3"/>
      <c r="C162" s="3"/>
      <c r="D162" s="3"/>
      <c r="E162" s="3"/>
      <c r="F162" s="3"/>
      <c r="G162" s="3"/>
      <c r="H162" s="3"/>
      <c r="I162" s="3"/>
      <c r="J162"/>
      <c r="K162"/>
      <c r="L162" s="3"/>
      <c r="N162" s="26" t="str">
        <f>'Olieforbrug, TJ'!M162</f>
        <v>3. Quarter 2026</v>
      </c>
    </row>
    <row r="163" spans="1:14" x14ac:dyDescent="0.25">
      <c r="A163" s="179" t="str">
        <f>'Olieforbrug, TJ'!A163</f>
        <v>4. kvartal 2026</v>
      </c>
      <c r="B163" s="3"/>
      <c r="C163" s="3"/>
      <c r="D163" s="3"/>
      <c r="E163" s="3"/>
      <c r="F163" s="3"/>
      <c r="G163" s="3"/>
      <c r="H163" s="3"/>
      <c r="I163" s="3"/>
      <c r="J163"/>
      <c r="K163"/>
      <c r="L163" s="3"/>
      <c r="N163" s="26" t="str">
        <f>'Olieforbrug, TJ'!M163</f>
        <v>4. Quarter 2026</v>
      </c>
    </row>
    <row r="164" spans="1:14" x14ac:dyDescent="0.25">
      <c r="A164" s="168"/>
      <c r="B164" s="3"/>
      <c r="C164" s="3"/>
      <c r="D164" s="3"/>
      <c r="E164" s="3"/>
      <c r="F164" s="3"/>
      <c r="G164" s="3"/>
      <c r="H164" s="3"/>
      <c r="I164"/>
      <c r="J164"/>
      <c r="K164"/>
      <c r="L164"/>
      <c r="N164" s="26"/>
    </row>
    <row r="165" spans="1:14" ht="13.8" thickBot="1" x14ac:dyDescent="0.3">
      <c r="A165" s="66"/>
      <c r="C165" s="25"/>
      <c r="D165" s="25"/>
      <c r="E165" s="25"/>
      <c r="F165" s="25"/>
      <c r="G165" s="25"/>
      <c r="H165" s="25"/>
      <c r="I165" s="25"/>
      <c r="J165" s="65"/>
      <c r="K165" s="65"/>
      <c r="L165" s="25"/>
      <c r="N165" s="66"/>
    </row>
    <row r="166" spans="1:14" x14ac:dyDescent="0.25">
      <c r="A166" s="37">
        <f>'Olieforbrug, TJ'!A166</f>
        <v>2001</v>
      </c>
      <c r="C166" s="34"/>
      <c r="D166" s="34"/>
      <c r="E166" s="34"/>
      <c r="F166" s="34"/>
      <c r="G166" s="34"/>
      <c r="H166" s="34"/>
      <c r="I166" s="34"/>
      <c r="J166" s="67"/>
      <c r="K166" s="67"/>
      <c r="L166" s="34"/>
      <c r="N166" s="37">
        <v>2001</v>
      </c>
    </row>
    <row r="167" spans="1:14" x14ac:dyDescent="0.25">
      <c r="A167" s="68" t="str">
        <f>'Olieforbrug, TJ'!A167</f>
        <v xml:space="preserve">  Januar </v>
      </c>
      <c r="C167" s="65">
        <v>1372211</v>
      </c>
      <c r="D167" s="65">
        <v>251103</v>
      </c>
      <c r="E167" s="65">
        <v>1078434</v>
      </c>
      <c r="F167" s="65">
        <v>0</v>
      </c>
      <c r="G167" s="65">
        <v>157274</v>
      </c>
      <c r="H167" s="65">
        <v>699303</v>
      </c>
      <c r="I167" s="65">
        <v>329948</v>
      </c>
      <c r="L167" s="69"/>
      <c r="N167" s="32" t="s">
        <v>115</v>
      </c>
    </row>
    <row r="168" spans="1:14" x14ac:dyDescent="0.25">
      <c r="A168" s="68" t="str">
        <f>'Olieforbrug, TJ'!A168</f>
        <v xml:space="preserve">Februar </v>
      </c>
      <c r="C168" s="65">
        <v>1439031</v>
      </c>
      <c r="D168" s="65">
        <v>346722</v>
      </c>
      <c r="E168" s="65">
        <v>1119705</v>
      </c>
      <c r="F168" s="65">
        <v>0</v>
      </c>
      <c r="G168" s="65">
        <f t="shared" ref="G168:G236" si="83">I167-I168</f>
        <v>-46861</v>
      </c>
      <c r="H168" s="65">
        <v>614158</v>
      </c>
      <c r="I168" s="65">
        <v>376809</v>
      </c>
      <c r="L168" s="69"/>
      <c r="N168" s="32" t="s">
        <v>116</v>
      </c>
    </row>
    <row r="169" spans="1:14" x14ac:dyDescent="0.25">
      <c r="A169" s="68" t="str">
        <f>'Olieforbrug, TJ'!A169</f>
        <v xml:space="preserve">Marts </v>
      </c>
      <c r="C169" s="65">
        <v>1499276</v>
      </c>
      <c r="D169" s="65">
        <v>337211</v>
      </c>
      <c r="E169" s="65">
        <v>1136976</v>
      </c>
      <c r="F169" s="65">
        <v>0</v>
      </c>
      <c r="G169" s="65">
        <f t="shared" si="83"/>
        <v>-60624</v>
      </c>
      <c r="H169" s="65">
        <v>587819</v>
      </c>
      <c r="I169" s="65">
        <v>437433</v>
      </c>
      <c r="L169" s="69"/>
      <c r="N169" s="32" t="s">
        <v>117</v>
      </c>
    </row>
    <row r="170" spans="1:14" x14ac:dyDescent="0.25">
      <c r="A170" s="68" t="str">
        <f>'Olieforbrug, TJ'!A170</f>
        <v xml:space="preserve">April </v>
      </c>
      <c r="B170" s="70"/>
      <c r="C170" s="69">
        <v>1399105</v>
      </c>
      <c r="D170" s="69">
        <v>167833</v>
      </c>
      <c r="E170" s="69">
        <v>947208</v>
      </c>
      <c r="F170" s="69">
        <v>0</v>
      </c>
      <c r="G170" s="69">
        <f t="shared" si="83"/>
        <v>39038</v>
      </c>
      <c r="H170" s="69">
        <v>665207</v>
      </c>
      <c r="I170" s="69">
        <v>398395</v>
      </c>
      <c r="J170" s="70"/>
      <c r="K170" s="70"/>
      <c r="L170" s="69"/>
      <c r="N170" s="32" t="s">
        <v>118</v>
      </c>
    </row>
    <row r="171" spans="1:14" x14ac:dyDescent="0.25">
      <c r="A171" s="68" t="str">
        <f>'Olieforbrug, TJ'!A171</f>
        <v xml:space="preserve">Maj </v>
      </c>
      <c r="B171" s="70"/>
      <c r="C171" s="69">
        <v>1339742</v>
      </c>
      <c r="D171" s="69">
        <v>244680</v>
      </c>
      <c r="E171" s="69">
        <v>921931</v>
      </c>
      <c r="F171" s="69">
        <v>0</v>
      </c>
      <c r="G171" s="69">
        <f t="shared" si="83"/>
        <v>11983</v>
      </c>
      <c r="H171" s="69">
        <v>720595</v>
      </c>
      <c r="I171" s="69">
        <v>386412</v>
      </c>
      <c r="J171" s="70"/>
      <c r="K171" s="70"/>
      <c r="L171" s="69"/>
      <c r="N171" s="32" t="s">
        <v>119</v>
      </c>
    </row>
    <row r="172" spans="1:14" x14ac:dyDescent="0.25">
      <c r="A172" s="68" t="str">
        <f>'Olieforbrug, TJ'!A172</f>
        <v xml:space="preserve">Juni </v>
      </c>
      <c r="B172" s="70"/>
      <c r="C172" s="69">
        <v>1017884</v>
      </c>
      <c r="D172" s="69">
        <v>262794</v>
      </c>
      <c r="E172" s="69">
        <v>588307</v>
      </c>
      <c r="F172" s="69">
        <v>0</v>
      </c>
      <c r="G172" s="69">
        <f t="shared" si="83"/>
        <v>16108</v>
      </c>
      <c r="H172" s="69">
        <v>667850</v>
      </c>
      <c r="I172" s="69">
        <v>370304</v>
      </c>
      <c r="J172" s="70"/>
      <c r="K172" s="70"/>
      <c r="L172" s="69"/>
      <c r="N172" s="32" t="s">
        <v>120</v>
      </c>
    </row>
    <row r="173" spans="1:14" x14ac:dyDescent="0.25">
      <c r="A173" s="68" t="str">
        <f>'Olieforbrug, TJ'!A173</f>
        <v xml:space="preserve">Juli </v>
      </c>
      <c r="B173" s="70"/>
      <c r="C173" s="69">
        <v>1120953</v>
      </c>
      <c r="D173" s="69">
        <v>248470</v>
      </c>
      <c r="E173" s="69">
        <v>608074</v>
      </c>
      <c r="F173" s="69">
        <v>0</v>
      </c>
      <c r="G173" s="69">
        <f t="shared" si="83"/>
        <v>-673</v>
      </c>
      <c r="H173" s="69">
        <v>671072</v>
      </c>
      <c r="I173" s="69">
        <v>370977</v>
      </c>
      <c r="J173" s="70"/>
      <c r="K173" s="70"/>
      <c r="L173" s="69"/>
      <c r="N173" s="32" t="s">
        <v>121</v>
      </c>
    </row>
    <row r="174" spans="1:14" x14ac:dyDescent="0.25">
      <c r="A174" s="68" t="str">
        <f>'Olieforbrug, TJ'!A174</f>
        <v xml:space="preserve">August </v>
      </c>
      <c r="B174" s="70"/>
      <c r="C174" s="69">
        <v>1411211</v>
      </c>
      <c r="D174" s="69">
        <v>326265</v>
      </c>
      <c r="E174" s="69">
        <v>1150693</v>
      </c>
      <c r="F174" s="69">
        <v>0</v>
      </c>
      <c r="G174" s="69">
        <f t="shared" si="83"/>
        <v>41340</v>
      </c>
      <c r="H174" s="69">
        <v>714673</v>
      </c>
      <c r="I174" s="69">
        <v>329637</v>
      </c>
      <c r="J174" s="70"/>
      <c r="K174" s="70"/>
      <c r="L174" s="69"/>
      <c r="N174" s="32" t="s">
        <v>122</v>
      </c>
    </row>
    <row r="175" spans="1:14" x14ac:dyDescent="0.25">
      <c r="A175" s="68" t="str">
        <f>'Olieforbrug, TJ'!A175</f>
        <v xml:space="preserve">September </v>
      </c>
      <c r="B175" s="70"/>
      <c r="C175" s="69">
        <v>1559549</v>
      </c>
      <c r="D175" s="69">
        <v>157495</v>
      </c>
      <c r="E175" s="69">
        <v>1045444</v>
      </c>
      <c r="F175" s="69">
        <v>0</v>
      </c>
      <c r="G175" s="69">
        <f t="shared" si="83"/>
        <v>-130945</v>
      </c>
      <c r="H175" s="69">
        <v>527183</v>
      </c>
      <c r="I175" s="69">
        <v>460582</v>
      </c>
      <c r="J175" s="70"/>
      <c r="K175" s="70"/>
      <c r="L175" s="69"/>
      <c r="N175" s="32" t="s">
        <v>123</v>
      </c>
    </row>
    <row r="176" spans="1:14" x14ac:dyDescent="0.25">
      <c r="A176" s="68" t="str">
        <f>'Olieforbrug, TJ'!A176</f>
        <v xml:space="preserve">Oktober </v>
      </c>
      <c r="B176" s="70"/>
      <c r="C176" s="69">
        <v>1492123</v>
      </c>
      <c r="D176" s="69">
        <v>195855</v>
      </c>
      <c r="E176" s="69">
        <v>1090378</v>
      </c>
      <c r="F176" s="69">
        <v>0</v>
      </c>
      <c r="G176" s="69">
        <f t="shared" si="83"/>
        <v>140897</v>
      </c>
      <c r="H176" s="69">
        <v>709183</v>
      </c>
      <c r="I176" s="69">
        <v>319685</v>
      </c>
      <c r="J176" s="70"/>
      <c r="K176" s="70"/>
      <c r="L176" s="69"/>
      <c r="N176" s="32" t="s">
        <v>124</v>
      </c>
    </row>
    <row r="177" spans="1:14" x14ac:dyDescent="0.25">
      <c r="A177" s="68" t="str">
        <f>'Olieforbrug, TJ'!A177</f>
        <v xml:space="preserve">November </v>
      </c>
      <c r="B177" s="70"/>
      <c r="C177" s="69">
        <v>1578272</v>
      </c>
      <c r="D177" s="69">
        <v>185357</v>
      </c>
      <c r="E177" s="69">
        <v>1100223</v>
      </c>
      <c r="F177" s="69">
        <v>0</v>
      </c>
      <c r="G177" s="69">
        <f t="shared" si="83"/>
        <v>-25753</v>
      </c>
      <c r="H177" s="69">
        <v>648881</v>
      </c>
      <c r="I177" s="69">
        <v>345438</v>
      </c>
      <c r="J177" s="70"/>
      <c r="K177" s="70"/>
      <c r="L177" s="69"/>
      <c r="N177" s="32" t="s">
        <v>125</v>
      </c>
    </row>
    <row r="178" spans="1:14" ht="13.8" thickBot="1" x14ac:dyDescent="0.3">
      <c r="A178" s="71" t="str">
        <f>'Olieforbrug, TJ'!A178</f>
        <v>December</v>
      </c>
      <c r="C178" s="72">
        <v>1708654</v>
      </c>
      <c r="D178" s="72">
        <v>317979</v>
      </c>
      <c r="E178" s="72">
        <v>1146571</v>
      </c>
      <c r="F178" s="72">
        <v>0</v>
      </c>
      <c r="G178" s="72">
        <f t="shared" si="83"/>
        <v>-140193</v>
      </c>
      <c r="H178" s="72">
        <v>732095</v>
      </c>
      <c r="I178" s="72">
        <v>485631</v>
      </c>
      <c r="J178" s="66"/>
      <c r="K178" s="66"/>
      <c r="L178" s="72"/>
      <c r="N178" s="73" t="s">
        <v>113</v>
      </c>
    </row>
    <row r="179" spans="1:14" x14ac:dyDescent="0.25">
      <c r="A179" s="37">
        <f>'Olieforbrug, TJ'!A179</f>
        <v>2002</v>
      </c>
      <c r="B179" s="70"/>
      <c r="C179" s="69"/>
      <c r="D179" s="69"/>
      <c r="E179" s="69"/>
      <c r="F179" s="69"/>
      <c r="G179" s="69"/>
      <c r="H179" s="69"/>
      <c r="I179" s="69"/>
      <c r="M179" s="65"/>
      <c r="N179" s="37">
        <v>2002</v>
      </c>
    </row>
    <row r="180" spans="1:14" x14ac:dyDescent="0.25">
      <c r="A180" s="68" t="str">
        <f>'Olieforbrug, TJ'!A180</f>
        <v xml:space="preserve">  Januar </v>
      </c>
      <c r="B180" s="70"/>
      <c r="C180" s="69">
        <v>1626612</v>
      </c>
      <c r="D180" s="69">
        <v>289743</v>
      </c>
      <c r="E180" s="69">
        <v>1262212</v>
      </c>
      <c r="F180" s="69">
        <v>0</v>
      </c>
      <c r="G180" s="69">
        <f>I178-I180</f>
        <v>46860</v>
      </c>
      <c r="H180" s="69">
        <v>709536</v>
      </c>
      <c r="I180" s="69">
        <v>438771</v>
      </c>
      <c r="J180" s="70"/>
      <c r="K180" s="70"/>
      <c r="L180" s="69"/>
      <c r="N180" s="32" t="s">
        <v>115</v>
      </c>
    </row>
    <row r="181" spans="1:14" x14ac:dyDescent="0.25">
      <c r="A181" s="68" t="str">
        <f>'Olieforbrug, TJ'!A181</f>
        <v xml:space="preserve">Februar </v>
      </c>
      <c r="B181" s="70"/>
      <c r="C181" s="69">
        <v>1457474</v>
      </c>
      <c r="D181" s="69">
        <v>256242</v>
      </c>
      <c r="E181" s="69">
        <v>1129766</v>
      </c>
      <c r="F181" s="69">
        <v>0</v>
      </c>
      <c r="G181" s="69">
        <f t="shared" si="83"/>
        <v>66633</v>
      </c>
      <c r="H181" s="69">
        <v>626446</v>
      </c>
      <c r="I181" s="69">
        <v>372138</v>
      </c>
      <c r="J181" s="70"/>
      <c r="K181" s="70"/>
      <c r="L181" s="69"/>
      <c r="N181" s="32" t="s">
        <v>116</v>
      </c>
    </row>
    <row r="182" spans="1:14" x14ac:dyDescent="0.25">
      <c r="A182" s="68" t="str">
        <f>'Olieforbrug, TJ'!A182</f>
        <v xml:space="preserve">Marts </v>
      </c>
      <c r="B182" s="70"/>
      <c r="C182" s="69">
        <v>1535951</v>
      </c>
      <c r="D182" s="69">
        <v>317344</v>
      </c>
      <c r="E182" s="69">
        <v>1184205</v>
      </c>
      <c r="F182" s="69">
        <v>0</v>
      </c>
      <c r="G182" s="69">
        <f t="shared" si="83"/>
        <v>-10618</v>
      </c>
      <c r="H182" s="69">
        <v>684680</v>
      </c>
      <c r="I182" s="69">
        <v>382756</v>
      </c>
      <c r="J182" s="70"/>
      <c r="K182" s="70"/>
      <c r="L182" s="69"/>
      <c r="N182" s="32" t="s">
        <v>117</v>
      </c>
    </row>
    <row r="183" spans="1:14" x14ac:dyDescent="0.25">
      <c r="A183" s="68" t="str">
        <f>'Olieforbrug, TJ'!A183</f>
        <v xml:space="preserve">April </v>
      </c>
      <c r="B183" s="70"/>
      <c r="C183" s="69">
        <v>1560335</v>
      </c>
      <c r="D183" s="69">
        <v>295095</v>
      </c>
      <c r="E183" s="69">
        <v>1246597</v>
      </c>
      <c r="F183" s="69">
        <v>0</v>
      </c>
      <c r="G183" s="69">
        <f t="shared" si="83"/>
        <v>-20358</v>
      </c>
      <c r="H183" s="69">
        <v>590041</v>
      </c>
      <c r="I183" s="69">
        <v>403114</v>
      </c>
      <c r="J183" s="70"/>
      <c r="K183" s="70"/>
      <c r="L183" s="69"/>
      <c r="N183" s="32" t="s">
        <v>118</v>
      </c>
    </row>
    <row r="184" spans="1:14" x14ac:dyDescent="0.25">
      <c r="A184" s="68" t="str">
        <f>'Olieforbrug, TJ'!A184</f>
        <v xml:space="preserve">Maj </v>
      </c>
      <c r="B184" s="70"/>
      <c r="C184" s="69">
        <v>1574589</v>
      </c>
      <c r="D184" s="69">
        <v>287462</v>
      </c>
      <c r="E184" s="69">
        <v>1241963</v>
      </c>
      <c r="F184" s="69">
        <v>0</v>
      </c>
      <c r="G184" s="69">
        <f t="shared" si="83"/>
        <v>27223</v>
      </c>
      <c r="H184" s="69">
        <v>648088</v>
      </c>
      <c r="I184" s="69">
        <v>375891</v>
      </c>
      <c r="J184" s="70"/>
      <c r="K184" s="70"/>
      <c r="L184" s="69"/>
      <c r="N184" s="32" t="s">
        <v>119</v>
      </c>
    </row>
    <row r="185" spans="1:14" x14ac:dyDescent="0.25">
      <c r="A185" s="68" t="str">
        <f>'Olieforbrug, TJ'!A185</f>
        <v xml:space="preserve">Juni </v>
      </c>
      <c r="B185" s="70"/>
      <c r="C185" s="69">
        <v>1430660</v>
      </c>
      <c r="D185" s="69">
        <v>229689</v>
      </c>
      <c r="E185" s="69">
        <v>1074906</v>
      </c>
      <c r="F185" s="69">
        <v>0</v>
      </c>
      <c r="G185" s="69">
        <f t="shared" si="83"/>
        <v>55890</v>
      </c>
      <c r="H185" s="69">
        <v>650192</v>
      </c>
      <c r="I185" s="69">
        <v>320001</v>
      </c>
      <c r="J185" s="70"/>
      <c r="K185" s="70"/>
      <c r="L185" s="69"/>
      <c r="N185" s="32" t="s">
        <v>120</v>
      </c>
    </row>
    <row r="186" spans="1:14" x14ac:dyDescent="0.25">
      <c r="A186" s="68" t="str">
        <f>'Olieforbrug, TJ'!A186</f>
        <v xml:space="preserve">Juli </v>
      </c>
      <c r="B186" s="70"/>
      <c r="C186" s="69">
        <v>1567028</v>
      </c>
      <c r="D186" s="69">
        <v>377890</v>
      </c>
      <c r="E186" s="69">
        <v>1082387</v>
      </c>
      <c r="F186" s="69">
        <v>0</v>
      </c>
      <c r="G186" s="69">
        <f t="shared" si="83"/>
        <v>-137720</v>
      </c>
      <c r="H186" s="69">
        <v>723285</v>
      </c>
      <c r="I186" s="69">
        <v>457721</v>
      </c>
      <c r="J186" s="70"/>
      <c r="K186" s="70"/>
      <c r="L186" s="69"/>
      <c r="N186" s="32" t="s">
        <v>121</v>
      </c>
    </row>
    <row r="187" spans="1:14" x14ac:dyDescent="0.25">
      <c r="A187" s="68" t="str">
        <f>'Olieforbrug, TJ'!A187</f>
        <v xml:space="preserve">August </v>
      </c>
      <c r="B187" s="70"/>
      <c r="C187" s="69">
        <v>1266939</v>
      </c>
      <c r="D187" s="69">
        <v>399871</v>
      </c>
      <c r="E187" s="69">
        <v>1015458</v>
      </c>
      <c r="F187" s="69">
        <v>0</v>
      </c>
      <c r="G187" s="69">
        <f t="shared" si="83"/>
        <v>85976</v>
      </c>
      <c r="H187" s="69">
        <v>692245</v>
      </c>
      <c r="I187" s="69">
        <v>371745</v>
      </c>
      <c r="J187" s="70"/>
      <c r="K187" s="70"/>
      <c r="L187" s="69"/>
      <c r="N187" s="32" t="s">
        <v>122</v>
      </c>
    </row>
    <row r="188" spans="1:14" x14ac:dyDescent="0.25">
      <c r="A188" s="68" t="str">
        <f>'Olieforbrug, TJ'!A188</f>
        <v xml:space="preserve">September </v>
      </c>
      <c r="B188" s="70"/>
      <c r="C188" s="69">
        <v>1420986</v>
      </c>
      <c r="D188" s="69">
        <v>228380</v>
      </c>
      <c r="E188" s="69">
        <v>987038</v>
      </c>
      <c r="F188" s="69">
        <v>0</v>
      </c>
      <c r="G188" s="69">
        <f t="shared" si="83"/>
        <v>-26605</v>
      </c>
      <c r="H188" s="69">
        <v>628918</v>
      </c>
      <c r="I188" s="69">
        <v>398350</v>
      </c>
      <c r="J188" s="70"/>
      <c r="K188" s="70"/>
      <c r="L188" s="69"/>
      <c r="N188" s="32" t="s">
        <v>123</v>
      </c>
    </row>
    <row r="189" spans="1:14" x14ac:dyDescent="0.25">
      <c r="A189" s="68" t="str">
        <f>'Olieforbrug, TJ'!A189</f>
        <v xml:space="preserve">Oktober </v>
      </c>
      <c r="B189" s="70"/>
      <c r="C189" s="69">
        <v>1618707</v>
      </c>
      <c r="D189" s="69">
        <v>204780</v>
      </c>
      <c r="E189" s="69">
        <v>1150480</v>
      </c>
      <c r="F189" s="69">
        <v>0</v>
      </c>
      <c r="G189" s="69">
        <f t="shared" si="83"/>
        <v>-136355</v>
      </c>
      <c r="H189" s="69">
        <v>529799</v>
      </c>
      <c r="I189" s="69">
        <v>534705</v>
      </c>
      <c r="J189" s="70"/>
      <c r="K189" s="70"/>
      <c r="L189" s="69"/>
      <c r="N189" s="32" t="s">
        <v>124</v>
      </c>
    </row>
    <row r="190" spans="1:14" x14ac:dyDescent="0.25">
      <c r="A190" s="68" t="str">
        <f>'Olieforbrug, TJ'!A190</f>
        <v xml:space="preserve">November </v>
      </c>
      <c r="B190" s="70"/>
      <c r="C190" s="69">
        <v>1531138</v>
      </c>
      <c r="D190" s="69">
        <v>185324</v>
      </c>
      <c r="E190" s="69">
        <v>1271252</v>
      </c>
      <c r="F190" s="69">
        <v>0</v>
      </c>
      <c r="G190" s="69">
        <f t="shared" si="83"/>
        <v>128363</v>
      </c>
      <c r="H190" s="69">
        <v>561222</v>
      </c>
      <c r="I190" s="69">
        <v>406342</v>
      </c>
      <c r="J190" s="70"/>
      <c r="K190" s="70"/>
      <c r="L190" s="69"/>
      <c r="N190" s="32" t="s">
        <v>125</v>
      </c>
    </row>
    <row r="191" spans="1:14" ht="13.8" thickBot="1" x14ac:dyDescent="0.3">
      <c r="A191" s="71" t="str">
        <f>'Olieforbrug, TJ'!A191</f>
        <v>December</v>
      </c>
      <c r="C191" s="72">
        <v>1591742</v>
      </c>
      <c r="D191" s="72">
        <v>188739</v>
      </c>
      <c r="E191" s="72">
        <v>1080226</v>
      </c>
      <c r="F191" s="72">
        <v>0</v>
      </c>
      <c r="G191" s="72">
        <f t="shared" si="83"/>
        <v>-11872</v>
      </c>
      <c r="H191" s="72">
        <v>676945</v>
      </c>
      <c r="I191" s="72">
        <v>418214</v>
      </c>
      <c r="J191" s="66"/>
      <c r="K191" s="66"/>
      <c r="L191" s="72"/>
      <c r="N191" s="73" t="s">
        <v>113</v>
      </c>
    </row>
    <row r="192" spans="1:14" x14ac:dyDescent="0.25">
      <c r="A192" s="37">
        <f>'Olieforbrug, TJ'!A192</f>
        <v>2003</v>
      </c>
      <c r="B192" s="70"/>
      <c r="C192" s="69"/>
      <c r="D192" s="69"/>
      <c r="E192" s="69"/>
      <c r="F192" s="69"/>
      <c r="G192" s="69"/>
      <c r="H192" s="69"/>
      <c r="I192" s="69"/>
      <c r="M192" s="65"/>
      <c r="N192" s="37">
        <v>2003</v>
      </c>
    </row>
    <row r="193" spans="1:14" x14ac:dyDescent="0.25">
      <c r="A193" s="68" t="str">
        <f>'Olieforbrug, TJ'!A193</f>
        <v xml:space="preserve">  Januar </v>
      </c>
      <c r="B193" s="70"/>
      <c r="C193" s="69">
        <v>1617347</v>
      </c>
      <c r="D193" s="69">
        <v>185301</v>
      </c>
      <c r="E193" s="69">
        <v>1073952</v>
      </c>
      <c r="F193" s="69">
        <v>0</v>
      </c>
      <c r="G193" s="69">
        <f>I191-I193</f>
        <v>-82176</v>
      </c>
      <c r="H193" s="69">
        <v>629890</v>
      </c>
      <c r="I193" s="69">
        <v>500390</v>
      </c>
      <c r="J193" s="70"/>
      <c r="K193" s="70"/>
      <c r="L193" s="69"/>
      <c r="N193" s="32" t="s">
        <v>115</v>
      </c>
    </row>
    <row r="194" spans="1:14" x14ac:dyDescent="0.25">
      <c r="A194" s="68" t="str">
        <f>'Olieforbrug, TJ'!A194</f>
        <v xml:space="preserve">Februar </v>
      </c>
      <c r="B194" s="70"/>
      <c r="C194" s="69">
        <v>1445189</v>
      </c>
      <c r="D194" s="69">
        <v>273989</v>
      </c>
      <c r="E194" s="69">
        <v>1171079</v>
      </c>
      <c r="F194" s="69">
        <v>0</v>
      </c>
      <c r="G194" s="69">
        <f t="shared" si="83"/>
        <v>85282</v>
      </c>
      <c r="H194" s="69">
        <v>609438</v>
      </c>
      <c r="I194" s="69">
        <v>415108</v>
      </c>
      <c r="J194" s="70"/>
      <c r="K194" s="70"/>
      <c r="L194" s="69"/>
      <c r="N194" s="32" t="s">
        <v>116</v>
      </c>
    </row>
    <row r="195" spans="1:14" x14ac:dyDescent="0.25">
      <c r="A195" s="68" t="str">
        <f>'Olieforbrug, TJ'!A195</f>
        <v xml:space="preserve">Marts </v>
      </c>
      <c r="B195" s="70"/>
      <c r="C195" s="69">
        <v>1597632</v>
      </c>
      <c r="D195" s="69">
        <v>273100</v>
      </c>
      <c r="E195" s="69">
        <v>1155238</v>
      </c>
      <c r="F195" s="69">
        <v>0</v>
      </c>
      <c r="G195" s="69">
        <f t="shared" si="83"/>
        <v>30899</v>
      </c>
      <c r="H195" s="69">
        <v>727131</v>
      </c>
      <c r="I195" s="69">
        <v>384209</v>
      </c>
      <c r="J195" s="70"/>
      <c r="K195" s="70"/>
      <c r="L195" s="69"/>
      <c r="N195" s="32" t="s">
        <v>117</v>
      </c>
    </row>
    <row r="196" spans="1:14" x14ac:dyDescent="0.25">
      <c r="A196" s="68" t="str">
        <f>'Olieforbrug, TJ'!A196</f>
        <v xml:space="preserve">April </v>
      </c>
      <c r="B196" s="70"/>
      <c r="C196" s="69">
        <v>1463805</v>
      </c>
      <c r="D196" s="69">
        <v>291406</v>
      </c>
      <c r="E196" s="69">
        <v>1138159</v>
      </c>
      <c r="F196" s="69">
        <v>0</v>
      </c>
      <c r="G196" s="69">
        <f t="shared" si="83"/>
        <v>88562</v>
      </c>
      <c r="H196" s="69">
        <v>694837</v>
      </c>
      <c r="I196" s="69">
        <v>295647</v>
      </c>
      <c r="J196" s="70"/>
      <c r="K196" s="70"/>
      <c r="L196" s="69"/>
      <c r="N196" s="32" t="s">
        <v>118</v>
      </c>
    </row>
    <row r="197" spans="1:14" x14ac:dyDescent="0.25">
      <c r="A197" s="68" t="str">
        <f>'Olieforbrug, TJ'!A197</f>
        <v xml:space="preserve">Maj </v>
      </c>
      <c r="B197" s="70"/>
      <c r="C197" s="69">
        <v>1481837</v>
      </c>
      <c r="D197" s="69">
        <v>378372</v>
      </c>
      <c r="E197" s="69">
        <v>1008274</v>
      </c>
      <c r="F197" s="69">
        <v>0</v>
      </c>
      <c r="G197" s="69">
        <f t="shared" si="83"/>
        <v>-98236</v>
      </c>
      <c r="H197" s="69">
        <v>739540</v>
      </c>
      <c r="I197" s="69">
        <v>393883</v>
      </c>
      <c r="J197" s="70"/>
      <c r="K197" s="70"/>
      <c r="L197" s="69"/>
      <c r="N197" s="32" t="s">
        <v>119</v>
      </c>
    </row>
    <row r="198" spans="1:14" x14ac:dyDescent="0.25">
      <c r="A198" s="68" t="str">
        <f>'Olieforbrug, TJ'!A198</f>
        <v xml:space="preserve">Juni </v>
      </c>
      <c r="B198" s="70"/>
      <c r="C198" s="69">
        <v>1514172</v>
      </c>
      <c r="D198" s="69">
        <v>335778</v>
      </c>
      <c r="E198" s="69">
        <v>1129075</v>
      </c>
      <c r="F198" s="69">
        <v>0</v>
      </c>
      <c r="G198" s="69">
        <f t="shared" si="83"/>
        <v>-3827</v>
      </c>
      <c r="H198" s="69">
        <v>704020</v>
      </c>
      <c r="I198" s="69">
        <v>397710</v>
      </c>
      <c r="J198" s="70"/>
      <c r="K198" s="70"/>
      <c r="L198" s="69"/>
      <c r="N198" s="32" t="s">
        <v>120</v>
      </c>
    </row>
    <row r="199" spans="1:14" x14ac:dyDescent="0.25">
      <c r="A199" s="68" t="str">
        <f>'Olieforbrug, TJ'!A199</f>
        <v xml:space="preserve">Juli </v>
      </c>
      <c r="B199" s="70"/>
      <c r="C199" s="69">
        <v>1406390</v>
      </c>
      <c r="D199" s="69">
        <v>380580</v>
      </c>
      <c r="E199" s="69">
        <v>1034962</v>
      </c>
      <c r="F199" s="69">
        <v>0</v>
      </c>
      <c r="G199" s="69">
        <f t="shared" si="83"/>
        <v>-8183</v>
      </c>
      <c r="H199" s="69">
        <v>726744</v>
      </c>
      <c r="I199" s="69">
        <v>405893</v>
      </c>
      <c r="J199" s="70"/>
      <c r="K199" s="70"/>
      <c r="L199" s="69"/>
      <c r="N199" s="32" t="s">
        <v>121</v>
      </c>
    </row>
    <row r="200" spans="1:14" x14ac:dyDescent="0.25">
      <c r="A200" s="68" t="str">
        <f>'Olieforbrug, TJ'!A200</f>
        <v xml:space="preserve">August </v>
      </c>
      <c r="B200" s="70"/>
      <c r="C200" s="69">
        <v>1519502</v>
      </c>
      <c r="D200" s="69">
        <v>304538</v>
      </c>
      <c r="E200" s="69">
        <v>1015344</v>
      </c>
      <c r="F200" s="69">
        <v>0</v>
      </c>
      <c r="G200" s="69">
        <f t="shared" si="83"/>
        <v>-49982</v>
      </c>
      <c r="H200" s="69">
        <v>739040</v>
      </c>
      <c r="I200" s="69">
        <v>455875</v>
      </c>
      <c r="J200" s="70"/>
      <c r="K200" s="70"/>
      <c r="L200" s="69"/>
      <c r="N200" s="32" t="s">
        <v>122</v>
      </c>
    </row>
    <row r="201" spans="1:14" x14ac:dyDescent="0.25">
      <c r="A201" s="68" t="str">
        <f>'Olieforbrug, TJ'!A201</f>
        <v xml:space="preserve">September </v>
      </c>
      <c r="B201" s="70"/>
      <c r="C201" s="69">
        <v>1560020</v>
      </c>
      <c r="D201" s="69">
        <v>286048</v>
      </c>
      <c r="E201" s="69">
        <v>1278075</v>
      </c>
      <c r="F201" s="69">
        <v>0</v>
      </c>
      <c r="G201" s="69">
        <f t="shared" si="83"/>
        <v>37287</v>
      </c>
      <c r="H201" s="69">
        <v>588331</v>
      </c>
      <c r="I201" s="69">
        <v>418588</v>
      </c>
      <c r="J201" s="70"/>
      <c r="K201" s="70"/>
      <c r="L201" s="69"/>
      <c r="N201" s="32" t="s">
        <v>123</v>
      </c>
    </row>
    <row r="202" spans="1:14" x14ac:dyDescent="0.25">
      <c r="A202" s="68" t="str">
        <f>'Olieforbrug, TJ'!A202</f>
        <v xml:space="preserve">Oktober </v>
      </c>
      <c r="B202" s="70"/>
      <c r="C202" s="69">
        <v>1577964</v>
      </c>
      <c r="D202" s="69">
        <v>119138</v>
      </c>
      <c r="E202" s="69">
        <v>1078861</v>
      </c>
      <c r="F202" s="69">
        <v>0</v>
      </c>
      <c r="G202" s="69">
        <f t="shared" si="83"/>
        <v>-27352</v>
      </c>
      <c r="H202" s="69">
        <v>573930</v>
      </c>
      <c r="I202" s="69">
        <v>445940</v>
      </c>
      <c r="J202" s="70"/>
      <c r="K202" s="70"/>
      <c r="L202" s="69"/>
      <c r="N202" s="32" t="s">
        <v>124</v>
      </c>
    </row>
    <row r="203" spans="1:14" x14ac:dyDescent="0.25">
      <c r="A203" s="68" t="str">
        <f>'Olieforbrug, TJ'!A203</f>
        <v xml:space="preserve">November </v>
      </c>
      <c r="B203" s="70"/>
      <c r="C203" s="69">
        <v>1574193</v>
      </c>
      <c r="D203" s="69">
        <v>438061</v>
      </c>
      <c r="E203" s="69">
        <v>1230826</v>
      </c>
      <c r="F203" s="69">
        <v>0</v>
      </c>
      <c r="G203" s="69">
        <f t="shared" si="83"/>
        <v>-92727</v>
      </c>
      <c r="H203" s="69">
        <v>728015</v>
      </c>
      <c r="I203" s="69">
        <v>538667</v>
      </c>
      <c r="J203" s="70"/>
      <c r="K203" s="70"/>
      <c r="L203" s="69"/>
      <c r="N203" s="32" t="s">
        <v>125</v>
      </c>
    </row>
    <row r="204" spans="1:14" ht="13.8" thickBot="1" x14ac:dyDescent="0.3">
      <c r="A204" s="71" t="str">
        <f>'Olieforbrug, TJ'!A204</f>
        <v>December</v>
      </c>
      <c r="C204" s="72">
        <v>1550208</v>
      </c>
      <c r="D204" s="72">
        <v>225677</v>
      </c>
      <c r="E204" s="72">
        <v>1037294</v>
      </c>
      <c r="F204" s="72">
        <v>0</v>
      </c>
      <c r="G204" s="72">
        <f t="shared" si="83"/>
        <v>-18671</v>
      </c>
      <c r="H204" s="72">
        <v>730268</v>
      </c>
      <c r="I204" s="72">
        <v>557338</v>
      </c>
      <c r="J204" s="66"/>
      <c r="K204" s="66"/>
      <c r="L204" s="72"/>
      <c r="N204" s="73" t="s">
        <v>113</v>
      </c>
    </row>
    <row r="205" spans="1:14" x14ac:dyDescent="0.25">
      <c r="A205" s="37">
        <f>'Olieforbrug, TJ'!A205</f>
        <v>2004</v>
      </c>
      <c r="B205" s="70"/>
      <c r="C205" s="69"/>
      <c r="D205" s="69"/>
      <c r="E205" s="69"/>
      <c r="F205" s="69"/>
      <c r="G205" s="69"/>
      <c r="H205" s="69"/>
      <c r="I205" s="69"/>
      <c r="M205" s="65"/>
      <c r="N205" s="37">
        <v>2004</v>
      </c>
    </row>
    <row r="206" spans="1:14" x14ac:dyDescent="0.25">
      <c r="A206" s="68" t="str">
        <f>'Olieforbrug, TJ'!A206</f>
        <v xml:space="preserve">  Januar </v>
      </c>
      <c r="B206" s="70"/>
      <c r="C206" s="69">
        <v>1560185</v>
      </c>
      <c r="D206" s="69">
        <v>310500</v>
      </c>
      <c r="E206" s="69">
        <v>1262604</v>
      </c>
      <c r="F206" s="69">
        <v>0</v>
      </c>
      <c r="G206" s="69">
        <f>I204-I206</f>
        <v>132575</v>
      </c>
      <c r="H206" s="69">
        <v>728351</v>
      </c>
      <c r="I206" s="69">
        <v>424763</v>
      </c>
      <c r="J206" s="70"/>
      <c r="K206" s="70"/>
      <c r="L206" s="69"/>
      <c r="N206" s="32" t="s">
        <v>115</v>
      </c>
    </row>
    <row r="207" spans="1:14" x14ac:dyDescent="0.25">
      <c r="A207" s="68" t="str">
        <f>'Olieforbrug, TJ'!A207</f>
        <v xml:space="preserve">Februar </v>
      </c>
      <c r="B207" s="70"/>
      <c r="C207" s="69">
        <v>1335319</v>
      </c>
      <c r="D207" s="69">
        <v>300748</v>
      </c>
      <c r="E207" s="69">
        <v>978375</v>
      </c>
      <c r="F207" s="69">
        <v>0</v>
      </c>
      <c r="G207" s="69">
        <f t="shared" si="83"/>
        <v>29880</v>
      </c>
      <c r="H207" s="69">
        <v>684991</v>
      </c>
      <c r="I207" s="69">
        <v>394883</v>
      </c>
      <c r="J207" s="70"/>
      <c r="K207" s="70"/>
      <c r="L207" s="69"/>
      <c r="N207" s="32" t="s">
        <v>116</v>
      </c>
    </row>
    <row r="208" spans="1:14" x14ac:dyDescent="0.25">
      <c r="A208" s="68" t="str">
        <f>'Olieforbrug, TJ'!A208</f>
        <v xml:space="preserve">Marts </v>
      </c>
      <c r="B208" s="70"/>
      <c r="C208" s="69">
        <v>1626145</v>
      </c>
      <c r="D208" s="69">
        <v>350241</v>
      </c>
      <c r="E208" s="69">
        <v>1145110</v>
      </c>
      <c r="F208" s="69">
        <v>0</v>
      </c>
      <c r="G208" s="69">
        <f t="shared" si="83"/>
        <v>-147902</v>
      </c>
      <c r="H208" s="69">
        <v>683308</v>
      </c>
      <c r="I208" s="69">
        <v>542785</v>
      </c>
      <c r="J208" s="70"/>
      <c r="K208" s="70"/>
      <c r="L208" s="69"/>
      <c r="N208" s="32" t="s">
        <v>117</v>
      </c>
    </row>
    <row r="209" spans="1:14" x14ac:dyDescent="0.25">
      <c r="A209" s="68" t="str">
        <f>'Olieforbrug, TJ'!A209</f>
        <v xml:space="preserve">April </v>
      </c>
      <c r="B209" s="70"/>
      <c r="C209" s="69">
        <v>1645116</v>
      </c>
      <c r="D209" s="69">
        <v>434375</v>
      </c>
      <c r="E209" s="69">
        <v>1352534</v>
      </c>
      <c r="F209" s="69">
        <v>0</v>
      </c>
      <c r="G209" s="69">
        <f t="shared" si="83"/>
        <v>-42610</v>
      </c>
      <c r="H209" s="69">
        <v>678656</v>
      </c>
      <c r="I209" s="69">
        <v>585395</v>
      </c>
      <c r="J209" s="70"/>
      <c r="K209" s="70"/>
      <c r="L209" s="69"/>
      <c r="N209" s="32" t="s">
        <v>118</v>
      </c>
    </row>
    <row r="210" spans="1:14" x14ac:dyDescent="0.25">
      <c r="A210" s="68" t="str">
        <f>'Olieforbrug, TJ'!A210</f>
        <v xml:space="preserve">Maj </v>
      </c>
      <c r="B210" s="70"/>
      <c r="C210" s="69">
        <v>1685491.58</v>
      </c>
      <c r="D210" s="69">
        <v>291132</v>
      </c>
      <c r="E210" s="69">
        <v>1428718.591</v>
      </c>
      <c r="F210" s="69">
        <v>0</v>
      </c>
      <c r="G210" s="69">
        <f t="shared" si="83"/>
        <v>136877</v>
      </c>
      <c r="H210" s="69">
        <v>685749</v>
      </c>
      <c r="I210" s="69">
        <v>448518</v>
      </c>
      <c r="J210" s="70"/>
      <c r="K210" s="70"/>
      <c r="L210" s="69"/>
      <c r="N210" s="32" t="s">
        <v>119</v>
      </c>
    </row>
    <row r="211" spans="1:14" x14ac:dyDescent="0.25">
      <c r="A211" s="68" t="str">
        <f>'Olieforbrug, TJ'!A211</f>
        <v xml:space="preserve">Juni </v>
      </c>
      <c r="B211" s="70"/>
      <c r="C211" s="69">
        <v>1616539</v>
      </c>
      <c r="D211" s="69">
        <v>267871</v>
      </c>
      <c r="E211" s="69">
        <v>1161734</v>
      </c>
      <c r="F211" s="69">
        <v>0</v>
      </c>
      <c r="G211" s="69">
        <f t="shared" si="83"/>
        <v>-114418</v>
      </c>
      <c r="H211" s="69">
        <v>617132</v>
      </c>
      <c r="I211" s="69">
        <v>562936</v>
      </c>
      <c r="J211" s="70"/>
      <c r="K211" s="70"/>
      <c r="L211" s="69"/>
      <c r="N211" s="32" t="s">
        <v>120</v>
      </c>
    </row>
    <row r="212" spans="1:14" x14ac:dyDescent="0.25">
      <c r="A212" s="68" t="str">
        <f>'Olieforbrug, TJ'!A212</f>
        <v xml:space="preserve">Juli </v>
      </c>
      <c r="B212" s="70"/>
      <c r="C212" s="69">
        <v>1715228</v>
      </c>
      <c r="D212" s="69">
        <v>267181</v>
      </c>
      <c r="E212" s="69">
        <v>1387436</v>
      </c>
      <c r="F212" s="69">
        <v>0</v>
      </c>
      <c r="G212" s="69">
        <f t="shared" si="83"/>
        <v>111423</v>
      </c>
      <c r="H212" s="69">
        <v>715668</v>
      </c>
      <c r="I212" s="69">
        <v>451513</v>
      </c>
      <c r="J212" s="70"/>
      <c r="K212" s="70"/>
      <c r="L212" s="69"/>
      <c r="N212" s="32" t="s">
        <v>121</v>
      </c>
    </row>
    <row r="213" spans="1:14" x14ac:dyDescent="0.25">
      <c r="A213" s="68" t="str">
        <f>'Olieforbrug, TJ'!A213</f>
        <v xml:space="preserve">August </v>
      </c>
      <c r="B213" s="70"/>
      <c r="C213" s="69">
        <v>1470989</v>
      </c>
      <c r="D213" s="69">
        <v>366557</v>
      </c>
      <c r="E213" s="69">
        <v>1095239</v>
      </c>
      <c r="F213" s="69">
        <v>0</v>
      </c>
      <c r="G213" s="69">
        <f t="shared" si="83"/>
        <v>-27996</v>
      </c>
      <c r="H213" s="69">
        <v>718699</v>
      </c>
      <c r="I213" s="69">
        <v>479509</v>
      </c>
      <c r="J213" s="70"/>
      <c r="K213" s="70"/>
      <c r="L213" s="69"/>
      <c r="N213" s="32" t="s">
        <v>122</v>
      </c>
    </row>
    <row r="214" spans="1:14" x14ac:dyDescent="0.25">
      <c r="A214" s="68" t="str">
        <f>'Olieforbrug, TJ'!A214</f>
        <v xml:space="preserve">September </v>
      </c>
      <c r="B214" s="70"/>
      <c r="C214" s="69">
        <v>1607315</v>
      </c>
      <c r="D214" s="69">
        <v>387553</v>
      </c>
      <c r="E214" s="69">
        <v>1368596</v>
      </c>
      <c r="F214" s="69">
        <v>0</v>
      </c>
      <c r="G214" s="69">
        <f t="shared" si="83"/>
        <v>-98270</v>
      </c>
      <c r="H214" s="69">
        <v>534721</v>
      </c>
      <c r="I214" s="69">
        <v>577779</v>
      </c>
      <c r="J214" s="70"/>
      <c r="K214" s="70"/>
      <c r="L214" s="69"/>
      <c r="N214" s="32" t="s">
        <v>123</v>
      </c>
    </row>
    <row r="215" spans="1:14" x14ac:dyDescent="0.25">
      <c r="A215" s="68" t="str">
        <f>'Olieforbrug, TJ'!A215</f>
        <v xml:space="preserve">Oktober </v>
      </c>
      <c r="B215" s="70"/>
      <c r="C215" s="69">
        <v>1725786</v>
      </c>
      <c r="D215" s="69">
        <v>303255</v>
      </c>
      <c r="E215" s="69">
        <v>1297431</v>
      </c>
      <c r="F215" s="69">
        <v>0</v>
      </c>
      <c r="G215" s="69">
        <f t="shared" si="83"/>
        <v>-38351</v>
      </c>
      <c r="H215" s="69">
        <v>706259</v>
      </c>
      <c r="I215" s="69">
        <v>616130</v>
      </c>
      <c r="J215" s="70"/>
      <c r="K215" s="70"/>
      <c r="L215" s="69"/>
      <c r="N215" s="32" t="s">
        <v>124</v>
      </c>
    </row>
    <row r="216" spans="1:14" x14ac:dyDescent="0.25">
      <c r="A216" s="68" t="str">
        <f>'Olieforbrug, TJ'!A216</f>
        <v xml:space="preserve">November </v>
      </c>
      <c r="B216" s="70"/>
      <c r="C216" s="69">
        <v>1542567</v>
      </c>
      <c r="D216" s="69">
        <v>275598</v>
      </c>
      <c r="E216" s="69">
        <v>1253088</v>
      </c>
      <c r="F216" s="69">
        <v>0</v>
      </c>
      <c r="G216" s="69">
        <f t="shared" si="83"/>
        <v>149935</v>
      </c>
      <c r="H216" s="69">
        <v>637003</v>
      </c>
      <c r="I216" s="69">
        <v>466195</v>
      </c>
      <c r="J216" s="70"/>
      <c r="K216" s="70"/>
      <c r="L216" s="69"/>
      <c r="N216" s="32" t="s">
        <v>125</v>
      </c>
    </row>
    <row r="217" spans="1:14" ht="13.8" thickBot="1" x14ac:dyDescent="0.3">
      <c r="A217" s="71" t="str">
        <f>'Olieforbrug, TJ'!A217</f>
        <v>December</v>
      </c>
      <c r="C217" s="72">
        <v>1731425</v>
      </c>
      <c r="D217" s="72">
        <v>179609</v>
      </c>
      <c r="E217" s="72">
        <v>1209147</v>
      </c>
      <c r="F217" s="72">
        <v>0</v>
      </c>
      <c r="G217" s="72">
        <f t="shared" si="83"/>
        <v>-128217</v>
      </c>
      <c r="H217" s="72">
        <v>664620</v>
      </c>
      <c r="I217" s="72">
        <v>594412</v>
      </c>
      <c r="J217" s="66"/>
      <c r="K217" s="66"/>
      <c r="L217" s="72"/>
      <c r="N217" s="73" t="s">
        <v>113</v>
      </c>
    </row>
    <row r="218" spans="1:14" x14ac:dyDescent="0.25">
      <c r="A218" s="37">
        <f>'Olieforbrug, TJ'!A218</f>
        <v>2005</v>
      </c>
      <c r="B218" s="70"/>
      <c r="C218" s="69"/>
      <c r="D218" s="69"/>
      <c r="E218" s="69"/>
      <c r="F218" s="69"/>
      <c r="G218" s="69"/>
      <c r="H218" s="69"/>
      <c r="I218" s="69"/>
      <c r="M218" s="65"/>
      <c r="N218" s="37">
        <v>2005</v>
      </c>
    </row>
    <row r="219" spans="1:14" x14ac:dyDescent="0.25">
      <c r="A219" s="68" t="str">
        <f>'Olieforbrug, TJ'!A219</f>
        <v xml:space="preserve">  Januar </v>
      </c>
      <c r="B219" s="70"/>
      <c r="C219" s="69">
        <v>1576606</v>
      </c>
      <c r="D219" s="69">
        <v>194816</v>
      </c>
      <c r="E219" s="69">
        <v>1130755</v>
      </c>
      <c r="F219" s="69">
        <v>0</v>
      </c>
      <c r="G219" s="69">
        <f>I217-I219</f>
        <v>43547</v>
      </c>
      <c r="H219" s="69">
        <v>690189</v>
      </c>
      <c r="I219" s="69">
        <v>550865</v>
      </c>
      <c r="J219" s="70"/>
      <c r="K219" s="70"/>
      <c r="L219" s="69">
        <f>C219*43/1000</f>
        <v>67794.058000000005</v>
      </c>
      <c r="N219" s="32" t="s">
        <v>115</v>
      </c>
    </row>
    <row r="220" spans="1:14" x14ac:dyDescent="0.25">
      <c r="A220" s="68" t="str">
        <f>'Olieforbrug, TJ'!A220</f>
        <v xml:space="preserve">Februar </v>
      </c>
      <c r="B220" s="70"/>
      <c r="C220" s="69">
        <v>1535633</v>
      </c>
      <c r="D220" s="69">
        <v>190077</v>
      </c>
      <c r="E220" s="69">
        <v>1144711</v>
      </c>
      <c r="F220" s="69">
        <v>0</v>
      </c>
      <c r="G220" s="69">
        <f t="shared" si="83"/>
        <v>73855</v>
      </c>
      <c r="H220" s="69">
        <v>633068</v>
      </c>
      <c r="I220" s="69">
        <v>477010</v>
      </c>
      <c r="J220" s="70"/>
      <c r="K220" s="70"/>
      <c r="L220" s="69">
        <f t="shared" ref="L220:L252" si="84">C220*43/1000</f>
        <v>66032.218999999997</v>
      </c>
      <c r="N220" s="32" t="s">
        <v>116</v>
      </c>
    </row>
    <row r="221" spans="1:14" x14ac:dyDescent="0.25">
      <c r="A221" s="68" t="str">
        <f>'Olieforbrug, TJ'!A221</f>
        <v xml:space="preserve">Marts </v>
      </c>
      <c r="B221" s="70"/>
      <c r="C221" s="69">
        <v>1631529</v>
      </c>
      <c r="D221" s="69">
        <v>306227</v>
      </c>
      <c r="E221" s="69">
        <v>1117957</v>
      </c>
      <c r="F221" s="69">
        <v>0</v>
      </c>
      <c r="G221" s="69">
        <f t="shared" si="83"/>
        <v>-151175</v>
      </c>
      <c r="H221" s="69">
        <v>700229</v>
      </c>
      <c r="I221" s="69">
        <v>628185</v>
      </c>
      <c r="J221" s="70"/>
      <c r="K221" s="70"/>
      <c r="L221" s="69">
        <f t="shared" si="84"/>
        <v>70155.747000000003</v>
      </c>
      <c r="N221" s="32" t="s">
        <v>117</v>
      </c>
    </row>
    <row r="222" spans="1:14" x14ac:dyDescent="0.25">
      <c r="A222" s="68" t="str">
        <f>'Olieforbrug, TJ'!A222</f>
        <v xml:space="preserve">April </v>
      </c>
      <c r="B222" s="70"/>
      <c r="C222" s="69">
        <v>1605487</v>
      </c>
      <c r="D222" s="69">
        <v>277936</v>
      </c>
      <c r="E222" s="69">
        <v>1564575</v>
      </c>
      <c r="F222" s="69">
        <v>0</v>
      </c>
      <c r="G222" s="69">
        <f t="shared" si="83"/>
        <v>130933</v>
      </c>
      <c r="H222" s="69">
        <v>455148</v>
      </c>
      <c r="I222" s="69">
        <v>497252</v>
      </c>
      <c r="J222" s="70"/>
      <c r="K222" s="70"/>
      <c r="L222" s="69">
        <f t="shared" si="84"/>
        <v>69035.941000000006</v>
      </c>
      <c r="N222" s="32" t="s">
        <v>118</v>
      </c>
    </row>
    <row r="223" spans="1:14" x14ac:dyDescent="0.25">
      <c r="A223" s="68" t="str">
        <f>'Olieforbrug, TJ'!A223</f>
        <v xml:space="preserve">Maj </v>
      </c>
      <c r="B223" s="70"/>
      <c r="C223" s="69">
        <v>1567660</v>
      </c>
      <c r="D223" s="69">
        <v>192159</v>
      </c>
      <c r="E223" s="69">
        <v>1166514</v>
      </c>
      <c r="F223" s="69">
        <v>0</v>
      </c>
      <c r="G223" s="69">
        <f t="shared" si="83"/>
        <v>8888</v>
      </c>
      <c r="H223" s="69">
        <v>606673</v>
      </c>
      <c r="I223" s="69">
        <v>488364</v>
      </c>
      <c r="J223" s="70"/>
      <c r="K223" s="70"/>
      <c r="L223" s="69">
        <f t="shared" si="84"/>
        <v>67409.38</v>
      </c>
      <c r="N223" s="32" t="s">
        <v>119</v>
      </c>
    </row>
    <row r="224" spans="1:14" x14ac:dyDescent="0.25">
      <c r="A224" s="68" t="str">
        <f>'Olieforbrug, TJ'!A224</f>
        <v xml:space="preserve">Juni </v>
      </c>
      <c r="B224" s="70"/>
      <c r="C224" s="69">
        <v>1540595</v>
      </c>
      <c r="D224" s="69">
        <v>315906</v>
      </c>
      <c r="E224" s="69">
        <v>1184464</v>
      </c>
      <c r="F224" s="69">
        <v>0</v>
      </c>
      <c r="G224" s="69">
        <f t="shared" si="83"/>
        <v>10188</v>
      </c>
      <c r="H224" s="69">
        <v>686962</v>
      </c>
      <c r="I224" s="69">
        <v>478176</v>
      </c>
      <c r="J224" s="70"/>
      <c r="K224" s="70"/>
      <c r="L224" s="69">
        <f t="shared" si="84"/>
        <v>66245.585000000006</v>
      </c>
      <c r="N224" s="32" t="s">
        <v>120</v>
      </c>
    </row>
    <row r="225" spans="1:14" x14ac:dyDescent="0.25">
      <c r="A225" s="68" t="str">
        <f>'Olieforbrug, TJ'!A225</f>
        <v xml:space="preserve">Juli </v>
      </c>
      <c r="B225" s="70"/>
      <c r="C225" s="69">
        <v>1517823</v>
      </c>
      <c r="D225" s="69">
        <v>315593</v>
      </c>
      <c r="E225" s="69">
        <v>1073320</v>
      </c>
      <c r="F225" s="69">
        <v>0</v>
      </c>
      <c r="G225" s="69">
        <f t="shared" si="83"/>
        <v>-63875</v>
      </c>
      <c r="H225" s="69">
        <v>703712</v>
      </c>
      <c r="I225" s="69">
        <v>542051</v>
      </c>
      <c r="J225" s="70"/>
      <c r="K225" s="70"/>
      <c r="L225" s="69">
        <f t="shared" si="84"/>
        <v>65266.389000000003</v>
      </c>
      <c r="N225" s="32" t="s">
        <v>121</v>
      </c>
    </row>
    <row r="226" spans="1:14" x14ac:dyDescent="0.25">
      <c r="A226" s="68" t="str">
        <f>'Olieforbrug, TJ'!A226</f>
        <v xml:space="preserve">August </v>
      </c>
      <c r="B226" s="70"/>
      <c r="C226" s="69">
        <v>1591092</v>
      </c>
      <c r="D226" s="69">
        <v>200187</v>
      </c>
      <c r="E226" s="69">
        <v>1099443</v>
      </c>
      <c r="F226" s="69">
        <v>0</v>
      </c>
      <c r="G226" s="69">
        <f t="shared" si="83"/>
        <v>35616</v>
      </c>
      <c r="H226" s="69">
        <v>726418</v>
      </c>
      <c r="I226" s="69">
        <v>506435</v>
      </c>
      <c r="J226" s="70"/>
      <c r="K226" s="70"/>
      <c r="L226" s="69">
        <f t="shared" si="84"/>
        <v>68416.956000000006</v>
      </c>
      <c r="N226" s="32" t="s">
        <v>122</v>
      </c>
    </row>
    <row r="227" spans="1:14" x14ac:dyDescent="0.25">
      <c r="A227" s="68" t="str">
        <f>'Olieforbrug, TJ'!A227</f>
        <v xml:space="preserve">September </v>
      </c>
      <c r="B227" s="70"/>
      <c r="C227" s="69">
        <v>1459392</v>
      </c>
      <c r="D227" s="69">
        <v>102354</v>
      </c>
      <c r="E227" s="69">
        <v>1001244</v>
      </c>
      <c r="F227" s="69">
        <v>0</v>
      </c>
      <c r="G227" s="69">
        <f t="shared" si="83"/>
        <v>-6158</v>
      </c>
      <c r="H227" s="69">
        <v>570770</v>
      </c>
      <c r="I227" s="69">
        <v>512593</v>
      </c>
      <c r="J227" s="70"/>
      <c r="K227" s="70"/>
      <c r="L227" s="69">
        <f t="shared" si="84"/>
        <v>62753.856</v>
      </c>
      <c r="N227" s="32" t="s">
        <v>123</v>
      </c>
    </row>
    <row r="228" spans="1:14" x14ac:dyDescent="0.25">
      <c r="A228" s="68" t="str">
        <f>'Olieforbrug, TJ'!A228</f>
        <v xml:space="preserve">Oktober </v>
      </c>
      <c r="B228" s="70"/>
      <c r="C228" s="69">
        <v>1536386</v>
      </c>
      <c r="D228" s="69">
        <v>229846</v>
      </c>
      <c r="E228" s="69">
        <v>1093217</v>
      </c>
      <c r="F228" s="69">
        <v>0</v>
      </c>
      <c r="G228" s="69">
        <f t="shared" si="83"/>
        <v>-62</v>
      </c>
      <c r="H228" s="69">
        <v>668019</v>
      </c>
      <c r="I228" s="69">
        <v>512655</v>
      </c>
      <c r="J228" s="70"/>
      <c r="K228" s="70"/>
      <c r="L228" s="69">
        <f t="shared" si="84"/>
        <v>66064.597999999998</v>
      </c>
      <c r="N228" s="32" t="s">
        <v>124</v>
      </c>
    </row>
    <row r="229" spans="1:14" x14ac:dyDescent="0.25">
      <c r="A229" s="68" t="str">
        <f>'Olieforbrug, TJ'!A229</f>
        <v xml:space="preserve">November </v>
      </c>
      <c r="B229" s="70"/>
      <c r="C229" s="69">
        <v>1484933</v>
      </c>
      <c r="D229" s="69">
        <v>161007</v>
      </c>
      <c r="E229" s="69">
        <v>1058138</v>
      </c>
      <c r="F229" s="69">
        <v>0</v>
      </c>
      <c r="G229" s="69">
        <f t="shared" si="83"/>
        <v>53229</v>
      </c>
      <c r="H229" s="69">
        <v>583991</v>
      </c>
      <c r="I229" s="69">
        <v>459426</v>
      </c>
      <c r="J229" s="70"/>
      <c r="K229" s="70"/>
      <c r="L229" s="69">
        <f t="shared" si="84"/>
        <v>63852.118999999999</v>
      </c>
      <c r="N229" s="32" t="s">
        <v>125</v>
      </c>
    </row>
    <row r="230" spans="1:14" ht="13.8" thickBot="1" x14ac:dyDescent="0.3">
      <c r="A230" s="71" t="str">
        <f>'Olieforbrug, TJ'!A230</f>
        <v>December</v>
      </c>
      <c r="C230" s="72">
        <v>1469694</v>
      </c>
      <c r="D230" s="72">
        <v>233467</v>
      </c>
      <c r="E230" s="72">
        <v>992165</v>
      </c>
      <c r="F230" s="72">
        <v>0</v>
      </c>
      <c r="G230" s="72">
        <f t="shared" si="83"/>
        <v>-24366</v>
      </c>
      <c r="H230" s="72">
        <v>699957</v>
      </c>
      <c r="I230" s="72">
        <v>483792</v>
      </c>
      <c r="J230" s="66"/>
      <c r="K230" s="66"/>
      <c r="L230" s="72">
        <f t="shared" si="84"/>
        <v>63196.841999999997</v>
      </c>
      <c r="N230" s="73" t="s">
        <v>113</v>
      </c>
    </row>
    <row r="231" spans="1:14" x14ac:dyDescent="0.25">
      <c r="A231" s="37">
        <f>'Olieforbrug, TJ'!A231</f>
        <v>2006</v>
      </c>
      <c r="B231" s="70"/>
      <c r="C231" s="69"/>
      <c r="D231" s="69"/>
      <c r="E231" s="69"/>
      <c r="F231" s="69"/>
      <c r="G231" s="69"/>
      <c r="H231" s="69"/>
      <c r="I231" s="69"/>
      <c r="M231" s="65"/>
      <c r="N231" s="37">
        <v>2006</v>
      </c>
    </row>
    <row r="232" spans="1:14" x14ac:dyDescent="0.25">
      <c r="A232" s="68" t="str">
        <f>'Olieforbrug, TJ'!A232</f>
        <v xml:space="preserve">  Januar </v>
      </c>
      <c r="B232" s="70"/>
      <c r="C232" s="69">
        <v>1459059</v>
      </c>
      <c r="D232" s="69">
        <v>230130</v>
      </c>
      <c r="E232" s="69">
        <v>994944</v>
      </c>
      <c r="F232" s="69">
        <v>0</v>
      </c>
      <c r="G232" s="69">
        <f>I230-I232</f>
        <v>12527</v>
      </c>
      <c r="H232" s="69">
        <v>715526</v>
      </c>
      <c r="I232" s="69">
        <v>471265</v>
      </c>
      <c r="J232" s="70"/>
      <c r="K232" s="70"/>
      <c r="L232" s="69">
        <f t="shared" si="84"/>
        <v>62739.536999999997</v>
      </c>
      <c r="N232" s="32" t="s">
        <v>115</v>
      </c>
    </row>
    <row r="233" spans="1:14" x14ac:dyDescent="0.25">
      <c r="A233" s="68" t="str">
        <f>'Olieforbrug, TJ'!A233</f>
        <v xml:space="preserve">Februar </v>
      </c>
      <c r="B233" s="70"/>
      <c r="C233" s="69">
        <v>1351326</v>
      </c>
      <c r="D233" s="69">
        <v>214278</v>
      </c>
      <c r="E233" s="69">
        <v>908647</v>
      </c>
      <c r="F233" s="69">
        <v>0</v>
      </c>
      <c r="G233" s="69">
        <f t="shared" si="83"/>
        <v>-1501</v>
      </c>
      <c r="H233" s="69">
        <v>634806</v>
      </c>
      <c r="I233" s="69">
        <v>472766</v>
      </c>
      <c r="J233" s="70"/>
      <c r="K233" s="70"/>
      <c r="L233" s="69">
        <f t="shared" si="84"/>
        <v>58107.017999999996</v>
      </c>
      <c r="N233" s="32" t="s">
        <v>116</v>
      </c>
    </row>
    <row r="234" spans="1:14" x14ac:dyDescent="0.25">
      <c r="A234" s="68" t="str">
        <f>'Olieforbrug, TJ'!A234</f>
        <v xml:space="preserve">Marts </v>
      </c>
      <c r="B234" s="70"/>
      <c r="C234" s="69">
        <v>1471074</v>
      </c>
      <c r="D234" s="69">
        <v>208871</v>
      </c>
      <c r="E234" s="69">
        <v>1085382</v>
      </c>
      <c r="F234" s="69">
        <v>0</v>
      </c>
      <c r="G234" s="69">
        <f t="shared" si="83"/>
        <v>8032</v>
      </c>
      <c r="H234" s="69">
        <v>609801</v>
      </c>
      <c r="I234" s="69">
        <v>464734</v>
      </c>
      <c r="J234" s="70"/>
      <c r="K234" s="70"/>
      <c r="L234" s="69">
        <f t="shared" si="84"/>
        <v>63256.182000000001</v>
      </c>
      <c r="N234" s="32" t="s">
        <v>117</v>
      </c>
    </row>
    <row r="235" spans="1:14" x14ac:dyDescent="0.25">
      <c r="A235" s="68" t="str">
        <f>'Olieforbrug, TJ'!A235</f>
        <v xml:space="preserve">April </v>
      </c>
      <c r="B235" s="70"/>
      <c r="C235" s="69">
        <v>1329791</v>
      </c>
      <c r="D235" s="69">
        <v>272996</v>
      </c>
      <c r="E235" s="69">
        <v>885118</v>
      </c>
      <c r="F235" s="69">
        <v>0</v>
      </c>
      <c r="G235" s="69">
        <f t="shared" si="83"/>
        <v>-121709</v>
      </c>
      <c r="H235" s="69">
        <v>683064</v>
      </c>
      <c r="I235" s="69">
        <v>586443</v>
      </c>
      <c r="J235" s="70"/>
      <c r="K235" s="70"/>
      <c r="L235" s="69">
        <f t="shared" si="84"/>
        <v>57181.012999999999</v>
      </c>
      <c r="N235" s="32" t="s">
        <v>118</v>
      </c>
    </row>
    <row r="236" spans="1:14" x14ac:dyDescent="0.25">
      <c r="A236" s="68" t="str">
        <f>'Olieforbrug, TJ'!A236</f>
        <v xml:space="preserve">Maj </v>
      </c>
      <c r="B236" s="70"/>
      <c r="C236" s="69">
        <v>1518117</v>
      </c>
      <c r="D236" s="69">
        <v>232007</v>
      </c>
      <c r="E236" s="69">
        <v>1039555</v>
      </c>
      <c r="F236" s="69">
        <v>0</v>
      </c>
      <c r="G236" s="69">
        <f t="shared" si="83"/>
        <v>63840</v>
      </c>
      <c r="H236" s="69">
        <v>722590</v>
      </c>
      <c r="I236" s="69">
        <v>522603</v>
      </c>
      <c r="J236" s="70"/>
      <c r="K236" s="70"/>
      <c r="L236" s="69">
        <f t="shared" si="84"/>
        <v>65279.031000000003</v>
      </c>
      <c r="N236" s="32" t="s">
        <v>119</v>
      </c>
    </row>
    <row r="237" spans="1:14" x14ac:dyDescent="0.25">
      <c r="A237" s="68" t="str">
        <f>'Olieforbrug, TJ'!A237</f>
        <v xml:space="preserve">Juni </v>
      </c>
      <c r="B237" s="70"/>
      <c r="C237" s="69">
        <v>1376508</v>
      </c>
      <c r="D237" s="69">
        <v>275141</v>
      </c>
      <c r="E237" s="69">
        <v>1189674</v>
      </c>
      <c r="F237" s="69">
        <v>0</v>
      </c>
      <c r="G237" s="69">
        <f t="shared" ref="G237:G256" si="85">I236-I237</f>
        <v>-3236</v>
      </c>
      <c r="H237" s="69">
        <v>494182</v>
      </c>
      <c r="I237" s="69">
        <v>525839</v>
      </c>
      <c r="J237" s="70"/>
      <c r="K237" s="70"/>
      <c r="L237" s="69">
        <f t="shared" si="84"/>
        <v>59189.843999999997</v>
      </c>
      <c r="N237" s="32" t="s">
        <v>120</v>
      </c>
    </row>
    <row r="238" spans="1:14" x14ac:dyDescent="0.25">
      <c r="A238" s="68" t="str">
        <f>'Olieforbrug, TJ'!A238</f>
        <v xml:space="preserve">Juli </v>
      </c>
      <c r="B238" s="70"/>
      <c r="C238" s="69">
        <v>1547424</v>
      </c>
      <c r="D238" s="69">
        <v>179461</v>
      </c>
      <c r="E238" s="69">
        <v>1085759</v>
      </c>
      <c r="F238" s="69">
        <v>0</v>
      </c>
      <c r="G238" s="69">
        <f t="shared" si="85"/>
        <v>119854</v>
      </c>
      <c r="H238" s="69">
        <v>651141</v>
      </c>
      <c r="I238" s="69">
        <v>405985</v>
      </c>
      <c r="J238" s="70"/>
      <c r="K238" s="70"/>
      <c r="L238" s="69">
        <f t="shared" si="84"/>
        <v>66539.232000000004</v>
      </c>
      <c r="N238" s="32" t="s">
        <v>121</v>
      </c>
    </row>
    <row r="239" spans="1:14" x14ac:dyDescent="0.25">
      <c r="A239" s="68" t="str">
        <f>'Olieforbrug, TJ'!A239</f>
        <v xml:space="preserve">August </v>
      </c>
      <c r="B239" s="70"/>
      <c r="C239" s="69">
        <v>1364041</v>
      </c>
      <c r="D239" s="69">
        <v>285301</v>
      </c>
      <c r="E239" s="69">
        <v>890124</v>
      </c>
      <c r="F239" s="69">
        <v>0</v>
      </c>
      <c r="G239" s="69">
        <f t="shared" si="85"/>
        <v>-130404</v>
      </c>
      <c r="H239" s="69">
        <v>690213</v>
      </c>
      <c r="I239" s="69">
        <v>536389</v>
      </c>
      <c r="J239" s="70"/>
      <c r="K239" s="70"/>
      <c r="L239" s="69">
        <f t="shared" si="84"/>
        <v>58653.762999999999</v>
      </c>
      <c r="N239" s="32" t="s">
        <v>122</v>
      </c>
    </row>
    <row r="240" spans="1:14" x14ac:dyDescent="0.25">
      <c r="A240" s="68" t="str">
        <f>'Olieforbrug, TJ'!A240</f>
        <v xml:space="preserve">September </v>
      </c>
      <c r="B240" s="70"/>
      <c r="C240" s="69">
        <v>1086097</v>
      </c>
      <c r="D240" s="69">
        <v>83532</v>
      </c>
      <c r="E240" s="69">
        <v>650582</v>
      </c>
      <c r="F240" s="69">
        <v>0</v>
      </c>
      <c r="G240" s="69">
        <f t="shared" si="85"/>
        <v>103305</v>
      </c>
      <c r="H240" s="69">
        <v>611993</v>
      </c>
      <c r="I240" s="69">
        <v>433084</v>
      </c>
      <c r="J240" s="70"/>
      <c r="K240" s="70"/>
      <c r="L240" s="69">
        <f t="shared" si="84"/>
        <v>46702.171000000002</v>
      </c>
      <c r="N240" s="32" t="s">
        <v>123</v>
      </c>
    </row>
    <row r="241" spans="1:14" x14ac:dyDescent="0.25">
      <c r="A241" s="68" t="str">
        <f>'Olieforbrug, TJ'!A241</f>
        <v xml:space="preserve">Oktober </v>
      </c>
      <c r="B241" s="70"/>
      <c r="C241" s="69">
        <v>1456051</v>
      </c>
      <c r="D241" s="69">
        <v>340187</v>
      </c>
      <c r="E241" s="69">
        <v>978678</v>
      </c>
      <c r="F241" s="69">
        <v>0</v>
      </c>
      <c r="G241" s="69">
        <f t="shared" si="85"/>
        <v>-146660</v>
      </c>
      <c r="H241" s="69">
        <v>717685</v>
      </c>
      <c r="I241" s="69">
        <v>579744</v>
      </c>
      <c r="J241" s="70"/>
      <c r="K241" s="70"/>
      <c r="L241" s="69">
        <f t="shared" si="84"/>
        <v>62610.192999999999</v>
      </c>
      <c r="N241" s="32" t="s">
        <v>124</v>
      </c>
    </row>
    <row r="242" spans="1:14" x14ac:dyDescent="0.25">
      <c r="A242" s="68" t="str">
        <f>'Olieforbrug, TJ'!A242</f>
        <v xml:space="preserve">November </v>
      </c>
      <c r="B242" s="70"/>
      <c r="C242" s="69">
        <v>1429008</v>
      </c>
      <c r="D242" s="69">
        <v>105998</v>
      </c>
      <c r="E242" s="69">
        <v>873356</v>
      </c>
      <c r="F242" s="69">
        <v>0</v>
      </c>
      <c r="G242" s="69">
        <f t="shared" si="85"/>
        <v>36013</v>
      </c>
      <c r="H242" s="69">
        <v>686127</v>
      </c>
      <c r="I242" s="69">
        <v>543731</v>
      </c>
      <c r="J242" s="70"/>
      <c r="K242" s="70"/>
      <c r="L242" s="69">
        <f t="shared" si="84"/>
        <v>61447.343999999997</v>
      </c>
      <c r="N242" s="32" t="s">
        <v>125</v>
      </c>
    </row>
    <row r="243" spans="1:14" ht="13.8" thickBot="1" x14ac:dyDescent="0.3">
      <c r="A243" s="71" t="str">
        <f>'Olieforbrug, TJ'!A243</f>
        <v>December</v>
      </c>
      <c r="C243" s="72">
        <v>1450164</v>
      </c>
      <c r="D243" s="72">
        <v>280490</v>
      </c>
      <c r="E243" s="72">
        <v>987459</v>
      </c>
      <c r="F243" s="72">
        <v>0</v>
      </c>
      <c r="G243" s="72">
        <f t="shared" si="85"/>
        <v>69133</v>
      </c>
      <c r="H243" s="72">
        <v>713977</v>
      </c>
      <c r="I243" s="72">
        <v>474598</v>
      </c>
      <c r="J243" s="66"/>
      <c r="K243" s="66"/>
      <c r="L243" s="72">
        <f t="shared" si="84"/>
        <v>62357.052000000003</v>
      </c>
      <c r="N243" s="73" t="s">
        <v>113</v>
      </c>
    </row>
    <row r="244" spans="1:14" x14ac:dyDescent="0.25">
      <c r="A244" s="37">
        <f>'Olieforbrug, TJ'!A244</f>
        <v>2007</v>
      </c>
      <c r="B244" s="70"/>
      <c r="C244" s="69"/>
      <c r="D244" s="69"/>
      <c r="E244" s="69"/>
      <c r="F244" s="69"/>
      <c r="G244" s="69"/>
      <c r="H244" s="69"/>
      <c r="I244" s="69"/>
      <c r="M244" s="65"/>
      <c r="N244" s="37">
        <v>2007</v>
      </c>
    </row>
    <row r="245" spans="1:14" x14ac:dyDescent="0.25">
      <c r="A245" s="68" t="str">
        <f>'Olieforbrug, TJ'!A245</f>
        <v xml:space="preserve">  Januar </v>
      </c>
      <c r="B245" s="70"/>
      <c r="C245" s="69">
        <v>1265663</v>
      </c>
      <c r="D245" s="69">
        <v>209414</v>
      </c>
      <c r="E245" s="69">
        <v>791107</v>
      </c>
      <c r="F245" s="69">
        <v>0</v>
      </c>
      <c r="G245" s="69">
        <f>I243-I245</f>
        <v>10865</v>
      </c>
      <c r="H245" s="69">
        <v>727425</v>
      </c>
      <c r="I245" s="69">
        <v>463733</v>
      </c>
      <c r="J245" s="70"/>
      <c r="K245" s="70"/>
      <c r="L245" s="69">
        <f t="shared" si="84"/>
        <v>54423.508999999998</v>
      </c>
      <c r="N245" s="32" t="s">
        <v>115</v>
      </c>
    </row>
    <row r="246" spans="1:14" x14ac:dyDescent="0.25">
      <c r="A246" s="68" t="str">
        <f>'Olieforbrug, TJ'!A246</f>
        <v xml:space="preserve">Februar </v>
      </c>
      <c r="B246" s="70"/>
      <c r="C246" s="69">
        <v>1194066</v>
      </c>
      <c r="D246" s="69">
        <v>301653</v>
      </c>
      <c r="E246" s="69">
        <v>752635</v>
      </c>
      <c r="F246" s="69">
        <v>0</v>
      </c>
      <c r="G246" s="69">
        <f t="shared" si="85"/>
        <v>-97536</v>
      </c>
      <c r="H246" s="69">
        <v>635235</v>
      </c>
      <c r="I246" s="69">
        <v>561269</v>
      </c>
      <c r="J246" s="70"/>
      <c r="K246" s="70"/>
      <c r="L246" s="69">
        <f t="shared" si="84"/>
        <v>51344.838000000003</v>
      </c>
      <c r="N246" s="32" t="s">
        <v>116</v>
      </c>
    </row>
    <row r="247" spans="1:14" x14ac:dyDescent="0.25">
      <c r="A247" s="68" t="str">
        <f>'Olieforbrug, TJ'!A247</f>
        <v xml:space="preserve">Marts </v>
      </c>
      <c r="B247" s="70"/>
      <c r="C247" s="69">
        <v>1289947</v>
      </c>
      <c r="D247" s="69">
        <v>137493</v>
      </c>
      <c r="E247" s="69">
        <v>901736</v>
      </c>
      <c r="F247" s="69">
        <v>0</v>
      </c>
      <c r="G247" s="69">
        <f t="shared" si="85"/>
        <v>88888</v>
      </c>
      <c r="H247" s="69">
        <v>635859</v>
      </c>
      <c r="I247" s="69">
        <v>472381</v>
      </c>
      <c r="J247" s="70"/>
      <c r="K247" s="70"/>
      <c r="L247" s="69">
        <f t="shared" si="84"/>
        <v>55467.720999999998</v>
      </c>
      <c r="N247" s="32" t="s">
        <v>117</v>
      </c>
    </row>
    <row r="248" spans="1:14" x14ac:dyDescent="0.25">
      <c r="A248" s="68" t="str">
        <f>'Olieforbrug, TJ'!A248</f>
        <v xml:space="preserve">April </v>
      </c>
      <c r="B248" s="70"/>
      <c r="C248" s="69">
        <v>1255529</v>
      </c>
      <c r="D248" s="69">
        <v>208112</v>
      </c>
      <c r="E248" s="69">
        <v>894134</v>
      </c>
      <c r="F248" s="69">
        <v>0</v>
      </c>
      <c r="G248" s="69">
        <f t="shared" si="85"/>
        <v>-24460</v>
      </c>
      <c r="H248" s="69">
        <v>559087</v>
      </c>
      <c r="I248" s="69">
        <v>496841</v>
      </c>
      <c r="J248" s="70"/>
      <c r="K248" s="70"/>
      <c r="L248" s="69">
        <f t="shared" si="84"/>
        <v>53987.747000000003</v>
      </c>
      <c r="N248" s="32" t="s">
        <v>118</v>
      </c>
    </row>
    <row r="249" spans="1:14" x14ac:dyDescent="0.25">
      <c r="A249" s="68" t="str">
        <f>'Olieforbrug, TJ'!A249</f>
        <v xml:space="preserve">Maj </v>
      </c>
      <c r="B249" s="70"/>
      <c r="C249" s="69">
        <v>1290043</v>
      </c>
      <c r="D249" s="69">
        <v>105201</v>
      </c>
      <c r="E249" s="69">
        <v>900673</v>
      </c>
      <c r="F249" s="69">
        <v>0</v>
      </c>
      <c r="G249" s="69">
        <f t="shared" si="85"/>
        <v>46083</v>
      </c>
      <c r="H249" s="69">
        <v>509493</v>
      </c>
      <c r="I249" s="69">
        <v>450758</v>
      </c>
      <c r="J249" s="70"/>
      <c r="K249" s="70"/>
      <c r="L249" s="69">
        <f t="shared" si="84"/>
        <v>55471.849000000002</v>
      </c>
      <c r="N249" s="32" t="s">
        <v>119</v>
      </c>
    </row>
    <row r="250" spans="1:14" x14ac:dyDescent="0.25">
      <c r="A250" s="68" t="str">
        <f>'Olieforbrug, TJ'!A250</f>
        <v xml:space="preserve">Juni </v>
      </c>
      <c r="B250" s="70"/>
      <c r="C250" s="69">
        <v>1258278</v>
      </c>
      <c r="D250" s="69">
        <v>191032</v>
      </c>
      <c r="E250" s="69">
        <v>775868</v>
      </c>
      <c r="F250" s="69">
        <v>0</v>
      </c>
      <c r="G250" s="69">
        <f t="shared" si="85"/>
        <v>55907</v>
      </c>
      <c r="H250" s="69">
        <v>674216</v>
      </c>
      <c r="I250" s="69">
        <v>394851</v>
      </c>
      <c r="J250" s="70"/>
      <c r="K250" s="70"/>
      <c r="L250" s="69">
        <f t="shared" si="84"/>
        <v>54105.953999999998</v>
      </c>
      <c r="N250" s="32" t="s">
        <v>120</v>
      </c>
    </row>
    <row r="251" spans="1:14" x14ac:dyDescent="0.25">
      <c r="A251" s="68" t="str">
        <f>'Olieforbrug, TJ'!A251</f>
        <v xml:space="preserve">Juli </v>
      </c>
      <c r="B251" s="70"/>
      <c r="C251" s="69">
        <v>1239644</v>
      </c>
      <c r="D251" s="69">
        <v>94203</v>
      </c>
      <c r="E251" s="69">
        <v>714612</v>
      </c>
      <c r="F251" s="69">
        <v>0</v>
      </c>
      <c r="G251" s="69">
        <f t="shared" si="85"/>
        <v>-53560</v>
      </c>
      <c r="H251" s="69">
        <v>629035</v>
      </c>
      <c r="I251" s="69">
        <v>448411</v>
      </c>
      <c r="J251" s="70"/>
      <c r="K251" s="70"/>
      <c r="L251" s="69">
        <f t="shared" si="84"/>
        <v>53304.692000000003</v>
      </c>
      <c r="N251" s="32" t="s">
        <v>121</v>
      </c>
    </row>
    <row r="252" spans="1:14" x14ac:dyDescent="0.25">
      <c r="A252" s="68" t="str">
        <f>'Olieforbrug, TJ'!A252</f>
        <v xml:space="preserve">August </v>
      </c>
      <c r="B252" s="70"/>
      <c r="C252" s="69">
        <v>1340257</v>
      </c>
      <c r="D252" s="69">
        <v>65937</v>
      </c>
      <c r="E252" s="69">
        <v>798948</v>
      </c>
      <c r="F252" s="69">
        <v>0</v>
      </c>
      <c r="G252" s="69">
        <f t="shared" si="85"/>
        <v>58734</v>
      </c>
      <c r="H252" s="69">
        <v>638158</v>
      </c>
      <c r="I252" s="69">
        <v>389677</v>
      </c>
      <c r="J252" s="70"/>
      <c r="K252" s="70"/>
      <c r="L252" s="69">
        <f t="shared" si="84"/>
        <v>57631.050999999999</v>
      </c>
      <c r="N252" s="32" t="s">
        <v>122</v>
      </c>
    </row>
    <row r="253" spans="1:14" x14ac:dyDescent="0.25">
      <c r="A253" s="68" t="str">
        <f>'Olieforbrug, TJ'!A253</f>
        <v xml:space="preserve">September </v>
      </c>
      <c r="B253" s="70"/>
      <c r="C253" s="69">
        <v>1158869</v>
      </c>
      <c r="D253" s="69">
        <v>139254</v>
      </c>
      <c r="E253" s="69">
        <v>647298</v>
      </c>
      <c r="F253" s="69">
        <v>0</v>
      </c>
      <c r="G253" s="69">
        <f t="shared" si="85"/>
        <v>-48380</v>
      </c>
      <c r="H253" s="69">
        <v>687704</v>
      </c>
      <c r="I253" s="69">
        <v>438057</v>
      </c>
      <c r="J253" s="70"/>
      <c r="K253" s="70"/>
      <c r="L253" s="69">
        <f>C253*43/1000</f>
        <v>49831.366999999998</v>
      </c>
      <c r="N253" s="32" t="s">
        <v>123</v>
      </c>
    </row>
    <row r="254" spans="1:14" x14ac:dyDescent="0.25">
      <c r="A254" s="68" t="str">
        <f>'Olieforbrug, TJ'!A254</f>
        <v xml:space="preserve">Oktober </v>
      </c>
      <c r="B254" s="70"/>
      <c r="C254" s="69">
        <v>1382033</v>
      </c>
      <c r="D254" s="69">
        <v>221734</v>
      </c>
      <c r="E254" s="69">
        <v>792677</v>
      </c>
      <c r="F254" s="69">
        <v>0</v>
      </c>
      <c r="G254" s="69">
        <f t="shared" si="85"/>
        <v>18323</v>
      </c>
      <c r="H254" s="69">
        <v>705186</v>
      </c>
      <c r="I254" s="69">
        <v>419734</v>
      </c>
      <c r="J254" s="70"/>
      <c r="K254" s="70"/>
      <c r="L254" s="69">
        <f>C254*43/1000</f>
        <v>59427.419000000002</v>
      </c>
      <c r="N254" s="32" t="s">
        <v>124</v>
      </c>
    </row>
    <row r="255" spans="1:14" x14ac:dyDescent="0.25">
      <c r="A255" s="68" t="str">
        <f>'Olieforbrug, TJ'!A255</f>
        <v xml:space="preserve">November </v>
      </c>
      <c r="B255" s="70"/>
      <c r="C255" s="69">
        <v>1263866</v>
      </c>
      <c r="D255" s="69">
        <v>189013</v>
      </c>
      <c r="E255" s="69">
        <v>752917</v>
      </c>
      <c r="F255" s="69">
        <v>0</v>
      </c>
      <c r="G255" s="69">
        <f t="shared" si="85"/>
        <v>-26210</v>
      </c>
      <c r="H255" s="69">
        <v>667668</v>
      </c>
      <c r="I255" s="69">
        <v>445944</v>
      </c>
      <c r="J255" s="70"/>
      <c r="K255" s="70"/>
      <c r="L255" s="69">
        <f>C255*43/1000</f>
        <v>54346.237999999998</v>
      </c>
      <c r="N255" s="32" t="s">
        <v>125</v>
      </c>
    </row>
    <row r="256" spans="1:14" ht="13.8" thickBot="1" x14ac:dyDescent="0.3">
      <c r="A256" s="71" t="str">
        <f>'Olieforbrug, TJ'!A256</f>
        <v>December</v>
      </c>
      <c r="C256" s="72">
        <v>1230654</v>
      </c>
      <c r="D256" s="72">
        <v>169066</v>
      </c>
      <c r="E256" s="72">
        <v>680065</v>
      </c>
      <c r="F256" s="72">
        <v>0</v>
      </c>
      <c r="G256" s="72">
        <f t="shared" si="85"/>
        <v>-69168</v>
      </c>
      <c r="H256" s="72">
        <v>729110</v>
      </c>
      <c r="I256" s="72">
        <v>515112</v>
      </c>
      <c r="J256" s="66"/>
      <c r="K256" s="66"/>
      <c r="L256" s="72">
        <f>C256*43/1000</f>
        <v>52918.122000000003</v>
      </c>
      <c r="N256" s="73" t="s">
        <v>113</v>
      </c>
    </row>
    <row r="257" spans="1:15" x14ac:dyDescent="0.25">
      <c r="A257" s="37">
        <f>'Olieforbrug, TJ'!A257</f>
        <v>2008</v>
      </c>
      <c r="B257" s="70"/>
      <c r="C257" s="69"/>
      <c r="D257" s="69"/>
      <c r="E257" s="69"/>
      <c r="F257" s="69"/>
      <c r="G257" s="69"/>
      <c r="H257" s="69"/>
      <c r="I257" s="69"/>
      <c r="M257" s="65"/>
      <c r="N257" s="37">
        <v>2008</v>
      </c>
    </row>
    <row r="258" spans="1:15" x14ac:dyDescent="0.25">
      <c r="A258" s="68" t="s">
        <v>102</v>
      </c>
      <c r="B258" s="70"/>
      <c r="C258" s="69">
        <v>1255199</v>
      </c>
      <c r="D258" s="69">
        <v>171084</v>
      </c>
      <c r="E258" s="69">
        <v>890935</v>
      </c>
      <c r="F258" s="69">
        <v>0</v>
      </c>
      <c r="G258" s="69">
        <v>78560</v>
      </c>
      <c r="H258" s="69">
        <v>595397</v>
      </c>
      <c r="I258" s="69">
        <v>436552</v>
      </c>
      <c r="J258" s="70"/>
      <c r="K258" s="70"/>
      <c r="L258" s="69">
        <v>53973.557000000001</v>
      </c>
      <c r="N258" s="32" t="s">
        <v>115</v>
      </c>
    </row>
    <row r="259" spans="1:15" x14ac:dyDescent="0.25">
      <c r="A259" s="68" t="s">
        <v>103</v>
      </c>
      <c r="B259" s="70"/>
      <c r="C259" s="69">
        <v>1023560</v>
      </c>
      <c r="D259" s="69">
        <v>161928</v>
      </c>
      <c r="E259" s="69">
        <v>607529</v>
      </c>
      <c r="F259" s="69">
        <v>0</v>
      </c>
      <c r="G259" s="69">
        <v>-76665</v>
      </c>
      <c r="H259" s="69">
        <v>640949</v>
      </c>
      <c r="I259" s="69">
        <v>513217</v>
      </c>
      <c r="J259" s="70"/>
      <c r="K259" s="70"/>
      <c r="L259" s="69">
        <v>44013.08</v>
      </c>
      <c r="N259" s="32" t="s">
        <v>116</v>
      </c>
    </row>
    <row r="260" spans="1:15" x14ac:dyDescent="0.25">
      <c r="A260" s="68" t="s">
        <v>104</v>
      </c>
      <c r="B260" s="70"/>
      <c r="C260" s="69">
        <v>1242239</v>
      </c>
      <c r="D260" s="69">
        <v>241146</v>
      </c>
      <c r="E260" s="69">
        <v>839702</v>
      </c>
      <c r="F260" s="69">
        <v>0</v>
      </c>
      <c r="G260" s="69">
        <v>44260</v>
      </c>
      <c r="H260" s="69">
        <v>567580</v>
      </c>
      <c r="I260" s="69">
        <v>468957</v>
      </c>
      <c r="J260" s="70"/>
      <c r="K260" s="70"/>
      <c r="L260" s="69">
        <v>53416.277000000002</v>
      </c>
      <c r="N260" s="32" t="s">
        <v>117</v>
      </c>
    </row>
    <row r="261" spans="1:15" x14ac:dyDescent="0.25">
      <c r="A261" s="68" t="s">
        <v>105</v>
      </c>
      <c r="B261" s="70"/>
      <c r="C261" s="69">
        <v>1100674</v>
      </c>
      <c r="D261" s="69">
        <v>85045</v>
      </c>
      <c r="E261" s="69">
        <v>728068</v>
      </c>
      <c r="F261" s="69">
        <v>0</v>
      </c>
      <c r="G261" s="69">
        <v>-37779</v>
      </c>
      <c r="H261" s="69">
        <v>479336</v>
      </c>
      <c r="I261" s="69">
        <v>506736</v>
      </c>
      <c r="J261" s="70"/>
      <c r="K261" s="70"/>
      <c r="L261" s="69">
        <v>47328.982000000004</v>
      </c>
      <c r="N261" s="32" t="s">
        <v>118</v>
      </c>
    </row>
    <row r="262" spans="1:15" x14ac:dyDescent="0.25">
      <c r="A262" s="68" t="s">
        <v>106</v>
      </c>
      <c r="B262" s="70"/>
      <c r="C262" s="69">
        <v>1275010</v>
      </c>
      <c r="D262" s="69">
        <v>211207</v>
      </c>
      <c r="E262" s="69">
        <v>747214</v>
      </c>
      <c r="F262" s="69">
        <v>0</v>
      </c>
      <c r="G262" s="69">
        <v>15654</v>
      </c>
      <c r="H262" s="69">
        <v>697981</v>
      </c>
      <c r="I262" s="69">
        <v>491082</v>
      </c>
      <c r="J262" s="70"/>
      <c r="K262" s="70"/>
      <c r="L262" s="69">
        <v>54825.43</v>
      </c>
      <c r="N262" s="32" t="s">
        <v>119</v>
      </c>
    </row>
    <row r="263" spans="1:15" x14ac:dyDescent="0.25">
      <c r="A263" s="68" t="s">
        <v>107</v>
      </c>
      <c r="B263" s="70"/>
      <c r="C263" s="69">
        <v>1137651</v>
      </c>
      <c r="D263" s="69">
        <v>281676</v>
      </c>
      <c r="E263" s="69">
        <v>641021</v>
      </c>
      <c r="F263" s="69">
        <v>0</v>
      </c>
      <c r="G263" s="69">
        <v>-115937</v>
      </c>
      <c r="H263" s="69">
        <v>696655</v>
      </c>
      <c r="I263" s="69">
        <v>607019</v>
      </c>
      <c r="J263" s="70"/>
      <c r="K263" s="70"/>
      <c r="L263" s="69">
        <v>48918.993000000002</v>
      </c>
      <c r="N263" s="32" t="s">
        <v>120</v>
      </c>
    </row>
    <row r="264" spans="1:15" x14ac:dyDescent="0.25">
      <c r="A264" s="68" t="s">
        <v>108</v>
      </c>
      <c r="B264" s="70"/>
      <c r="C264" s="69">
        <v>1268336</v>
      </c>
      <c r="D264" s="69">
        <v>172558</v>
      </c>
      <c r="E264" s="69">
        <v>769780</v>
      </c>
      <c r="F264" s="69">
        <v>0</v>
      </c>
      <c r="G264" s="69">
        <v>86661</v>
      </c>
      <c r="H264" s="69">
        <v>702852</v>
      </c>
      <c r="I264" s="69">
        <v>520358</v>
      </c>
      <c r="J264" s="70"/>
      <c r="K264" s="70"/>
      <c r="L264" s="69">
        <v>54538.447999999997</v>
      </c>
      <c r="N264" s="32" t="s">
        <v>121</v>
      </c>
    </row>
    <row r="265" spans="1:15" x14ac:dyDescent="0.25">
      <c r="A265" s="68" t="s">
        <v>109</v>
      </c>
      <c r="B265" s="70"/>
      <c r="C265" s="69">
        <v>1141130</v>
      </c>
      <c r="D265" s="69">
        <v>119285</v>
      </c>
      <c r="E265" s="69">
        <v>612770</v>
      </c>
      <c r="F265" s="69">
        <v>0</v>
      </c>
      <c r="G265" s="69">
        <v>61632</v>
      </c>
      <c r="H265" s="69">
        <v>712224</v>
      </c>
      <c r="I265" s="69">
        <v>458726</v>
      </c>
      <c r="J265" s="70"/>
      <c r="K265" s="70"/>
      <c r="L265" s="69">
        <v>49068.59</v>
      </c>
      <c r="N265" s="32" t="s">
        <v>122</v>
      </c>
    </row>
    <row r="266" spans="1:15" x14ac:dyDescent="0.25">
      <c r="A266" s="68" t="s">
        <v>110</v>
      </c>
      <c r="B266" s="70"/>
      <c r="C266" s="69">
        <v>1084589</v>
      </c>
      <c r="D266" s="69">
        <v>214029</v>
      </c>
      <c r="E266" s="69">
        <v>633765</v>
      </c>
      <c r="F266" s="69">
        <v>0</v>
      </c>
      <c r="G266" s="69">
        <v>-30258</v>
      </c>
      <c r="H266" s="69">
        <v>720437</v>
      </c>
      <c r="I266" s="69">
        <v>488984</v>
      </c>
      <c r="J266" s="70"/>
      <c r="K266" s="70"/>
      <c r="L266" s="69">
        <v>46637.326999999997</v>
      </c>
      <c r="N266" s="32" t="s">
        <v>123</v>
      </c>
    </row>
    <row r="267" spans="1:15" x14ac:dyDescent="0.25">
      <c r="A267" s="68" t="s">
        <v>111</v>
      </c>
      <c r="B267" s="70"/>
      <c r="C267" s="69">
        <v>1196285</v>
      </c>
      <c r="D267" s="69">
        <v>311968</v>
      </c>
      <c r="E267" s="69">
        <v>729700</v>
      </c>
      <c r="F267" s="69">
        <v>0</v>
      </c>
      <c r="G267" s="69">
        <v>48079</v>
      </c>
      <c r="H267" s="69">
        <v>719068</v>
      </c>
      <c r="I267" s="69">
        <v>440905</v>
      </c>
      <c r="J267" s="70"/>
      <c r="K267" s="70"/>
      <c r="L267" s="69">
        <v>51440.254999999997</v>
      </c>
      <c r="N267" s="32" t="s">
        <v>124</v>
      </c>
    </row>
    <row r="268" spans="1:15" x14ac:dyDescent="0.25">
      <c r="A268" s="68" t="s">
        <v>112</v>
      </c>
      <c r="B268" s="70"/>
      <c r="C268" s="69">
        <v>1154675</v>
      </c>
      <c r="D268" s="69">
        <v>96100</v>
      </c>
      <c r="E268" s="69">
        <v>639934</v>
      </c>
      <c r="F268" s="69">
        <v>0</v>
      </c>
      <c r="G268" s="69">
        <v>-15739</v>
      </c>
      <c r="H268" s="69">
        <v>614310</v>
      </c>
      <c r="I268" s="69">
        <v>456644</v>
      </c>
      <c r="J268" s="70"/>
      <c r="K268" s="70"/>
      <c r="L268" s="69">
        <v>49651.025000000001</v>
      </c>
      <c r="N268" s="32" t="s">
        <v>125</v>
      </c>
    </row>
    <row r="269" spans="1:15" ht="13.8" thickBot="1" x14ac:dyDescent="0.3">
      <c r="A269" s="71" t="s">
        <v>113</v>
      </c>
      <c r="C269" s="72">
        <v>1156119</v>
      </c>
      <c r="D269" s="72">
        <v>297962</v>
      </c>
      <c r="E269" s="72">
        <v>815985</v>
      </c>
      <c r="F269" s="72">
        <v>0</v>
      </c>
      <c r="G269" s="72">
        <v>-49924</v>
      </c>
      <c r="H269" s="72">
        <v>635521</v>
      </c>
      <c r="I269" s="72">
        <v>506568</v>
      </c>
      <c r="J269" s="66"/>
      <c r="K269" s="66"/>
      <c r="L269" s="72">
        <v>49713.116999999998</v>
      </c>
      <c r="N269" s="73" t="s">
        <v>113</v>
      </c>
    </row>
    <row r="270" spans="1:15" x14ac:dyDescent="0.25">
      <c r="A270" s="37">
        <v>2009</v>
      </c>
      <c r="B270" s="70"/>
      <c r="C270" s="69"/>
      <c r="D270" s="69"/>
      <c r="E270" s="69"/>
      <c r="F270" s="69"/>
      <c r="G270" s="69"/>
      <c r="H270" s="69"/>
      <c r="I270" s="69"/>
      <c r="M270" s="65"/>
      <c r="N270" s="37">
        <v>2009</v>
      </c>
    </row>
    <row r="271" spans="1:15" x14ac:dyDescent="0.25">
      <c r="A271" s="68" t="s">
        <v>102</v>
      </c>
      <c r="B271" s="69"/>
      <c r="C271" s="69">
        <v>1201142</v>
      </c>
      <c r="D271" s="69">
        <v>281188</v>
      </c>
      <c r="E271" s="69">
        <v>753551</v>
      </c>
      <c r="F271" s="69">
        <v>0</v>
      </c>
      <c r="G271" s="69">
        <v>24905</v>
      </c>
      <c r="H271" s="69">
        <v>729316</v>
      </c>
      <c r="I271" s="69">
        <v>481663</v>
      </c>
      <c r="J271" s="70"/>
      <c r="K271" s="70"/>
      <c r="L271" s="69">
        <v>51649.106</v>
      </c>
      <c r="N271" s="32" t="s">
        <v>115</v>
      </c>
      <c r="O271" s="64"/>
    </row>
    <row r="272" spans="1:15" x14ac:dyDescent="0.25">
      <c r="A272" s="68" t="s">
        <v>103</v>
      </c>
      <c r="B272" s="70"/>
      <c r="C272" s="69">
        <v>1067285</v>
      </c>
      <c r="D272" s="69">
        <v>274536</v>
      </c>
      <c r="E272" s="69">
        <v>634811</v>
      </c>
      <c r="F272" s="69">
        <v>0</v>
      </c>
      <c r="G272" s="69">
        <v>-29525</v>
      </c>
      <c r="H272" s="69">
        <v>676616</v>
      </c>
      <c r="I272" s="69">
        <v>511188</v>
      </c>
      <c r="J272" s="70"/>
      <c r="K272" s="70"/>
      <c r="L272" s="69">
        <v>45893.254999999997</v>
      </c>
      <c r="N272" s="32" t="s">
        <v>116</v>
      </c>
      <c r="O272" s="64"/>
    </row>
    <row r="273" spans="1:15" x14ac:dyDescent="0.25">
      <c r="A273" s="68" t="s">
        <v>104</v>
      </c>
      <c r="B273" s="70"/>
      <c r="C273" s="69">
        <v>1140101</v>
      </c>
      <c r="D273" s="69">
        <v>203123</v>
      </c>
      <c r="E273" s="69">
        <v>628704</v>
      </c>
      <c r="F273" s="69">
        <v>0</v>
      </c>
      <c r="G273" s="69">
        <v>-4165</v>
      </c>
      <c r="H273" s="69">
        <v>716207</v>
      </c>
      <c r="I273" s="69">
        <v>515353</v>
      </c>
      <c r="J273" s="70"/>
      <c r="K273" s="70"/>
      <c r="L273" s="69">
        <v>49024.343000000001</v>
      </c>
      <c r="N273" s="32" t="s">
        <v>117</v>
      </c>
      <c r="O273" s="64"/>
    </row>
    <row r="274" spans="1:15" x14ac:dyDescent="0.25">
      <c r="A274" s="68" t="s">
        <v>105</v>
      </c>
      <c r="B274" s="70"/>
      <c r="C274" s="69">
        <v>1109582</v>
      </c>
      <c r="D274" s="69">
        <v>289929</v>
      </c>
      <c r="E274" s="69">
        <v>782842</v>
      </c>
      <c r="F274" s="69">
        <v>0</v>
      </c>
      <c r="G274" s="69">
        <v>24427</v>
      </c>
      <c r="H274" s="69">
        <v>665288</v>
      </c>
      <c r="I274" s="69">
        <v>490926</v>
      </c>
      <c r="J274" s="70"/>
      <c r="K274" s="70"/>
      <c r="L274" s="69">
        <v>47712.025999999998</v>
      </c>
      <c r="N274" s="32" t="s">
        <v>118</v>
      </c>
      <c r="O274" s="64"/>
    </row>
    <row r="275" spans="1:15" x14ac:dyDescent="0.25">
      <c r="A275" s="68" t="s">
        <v>106</v>
      </c>
      <c r="B275" s="70"/>
      <c r="C275" s="69">
        <v>1081120</v>
      </c>
      <c r="D275" s="69">
        <v>370311</v>
      </c>
      <c r="E275" s="69">
        <v>731612</v>
      </c>
      <c r="F275" s="69">
        <v>0</v>
      </c>
      <c r="G275" s="69">
        <v>-37458</v>
      </c>
      <c r="H275" s="69">
        <v>687087</v>
      </c>
      <c r="I275" s="69">
        <v>528384</v>
      </c>
      <c r="J275" s="70"/>
      <c r="K275" s="70"/>
      <c r="L275" s="69">
        <v>46488.160000000003</v>
      </c>
      <c r="N275" s="32" t="s">
        <v>119</v>
      </c>
      <c r="O275" s="64"/>
    </row>
    <row r="276" spans="1:15" x14ac:dyDescent="0.25">
      <c r="A276" s="68" t="s">
        <v>107</v>
      </c>
      <c r="B276" s="70"/>
      <c r="C276" s="69">
        <v>1066296</v>
      </c>
      <c r="D276" s="69">
        <v>288405</v>
      </c>
      <c r="E276" s="69">
        <v>738398</v>
      </c>
      <c r="F276" s="69">
        <v>0</v>
      </c>
      <c r="G276" s="69">
        <v>9312</v>
      </c>
      <c r="H276" s="69">
        <v>620566</v>
      </c>
      <c r="I276" s="69">
        <v>519072</v>
      </c>
      <c r="J276" s="70"/>
      <c r="K276" s="70"/>
      <c r="L276" s="69">
        <v>45850.728000000003</v>
      </c>
      <c r="N276" s="32" t="s">
        <v>120</v>
      </c>
      <c r="O276" s="64"/>
    </row>
    <row r="277" spans="1:15" x14ac:dyDescent="0.25">
      <c r="A277" s="68" t="s">
        <v>108</v>
      </c>
      <c r="B277" s="70"/>
      <c r="C277" s="69">
        <v>1112072</v>
      </c>
      <c r="D277" s="69">
        <v>368588</v>
      </c>
      <c r="E277" s="69">
        <v>783412</v>
      </c>
      <c r="F277" s="69">
        <v>0</v>
      </c>
      <c r="G277" s="69">
        <v>17837</v>
      </c>
      <c r="H277" s="69">
        <v>647255</v>
      </c>
      <c r="I277" s="69">
        <v>501235</v>
      </c>
      <c r="J277" s="70"/>
      <c r="K277" s="70"/>
      <c r="L277" s="69">
        <v>47819.095999999998</v>
      </c>
      <c r="N277" s="32" t="s">
        <v>121</v>
      </c>
      <c r="O277" s="64"/>
    </row>
    <row r="278" spans="1:15" x14ac:dyDescent="0.25">
      <c r="A278" s="68" t="s">
        <v>109</v>
      </c>
      <c r="B278" s="70"/>
      <c r="C278" s="69">
        <v>1061219</v>
      </c>
      <c r="D278" s="69">
        <v>313739</v>
      </c>
      <c r="E278" s="69">
        <v>893405</v>
      </c>
      <c r="F278" s="69">
        <v>0</v>
      </c>
      <c r="G278" s="69">
        <v>-59907</v>
      </c>
      <c r="H278" s="69">
        <v>571989</v>
      </c>
      <c r="I278" s="69">
        <v>561142</v>
      </c>
      <c r="J278" s="70"/>
      <c r="K278" s="70"/>
      <c r="L278" s="69">
        <v>45632.417000000001</v>
      </c>
      <c r="N278" s="32" t="s">
        <v>122</v>
      </c>
      <c r="O278" s="64"/>
    </row>
    <row r="279" spans="1:15" x14ac:dyDescent="0.25">
      <c r="A279" s="68" t="s">
        <v>110</v>
      </c>
      <c r="B279" s="70"/>
      <c r="C279" s="69">
        <v>1129051</v>
      </c>
      <c r="D279" s="69">
        <v>317469</v>
      </c>
      <c r="E279" s="69">
        <v>874725</v>
      </c>
      <c r="F279" s="69">
        <v>0</v>
      </c>
      <c r="G279" s="69">
        <v>69815</v>
      </c>
      <c r="H279" s="69">
        <v>575818</v>
      </c>
      <c r="I279" s="69">
        <v>491327</v>
      </c>
      <c r="J279" s="70"/>
      <c r="K279" s="70"/>
      <c r="L279" s="69">
        <v>48549.192999999999</v>
      </c>
      <c r="N279" s="32" t="s">
        <v>123</v>
      </c>
      <c r="O279" s="64"/>
    </row>
    <row r="280" spans="1:15" x14ac:dyDescent="0.25">
      <c r="A280" s="68" t="s">
        <v>111</v>
      </c>
      <c r="B280" s="70"/>
      <c r="C280" s="69">
        <v>1051081</v>
      </c>
      <c r="D280" s="69">
        <v>272933</v>
      </c>
      <c r="E280" s="69">
        <v>630597</v>
      </c>
      <c r="F280" s="69">
        <v>0</v>
      </c>
      <c r="G280" s="69">
        <v>25844</v>
      </c>
      <c r="H280" s="69">
        <v>647275</v>
      </c>
      <c r="I280" s="69">
        <v>465483</v>
      </c>
      <c r="J280" s="70"/>
      <c r="K280" s="70"/>
      <c r="L280" s="69">
        <v>45196.483</v>
      </c>
      <c r="N280" s="32" t="s">
        <v>124</v>
      </c>
      <c r="O280" s="64"/>
    </row>
    <row r="281" spans="1:15" x14ac:dyDescent="0.25">
      <c r="A281" s="68" t="s">
        <v>112</v>
      </c>
      <c r="B281" s="70"/>
      <c r="C281" s="69">
        <v>924903</v>
      </c>
      <c r="D281" s="69">
        <v>239486</v>
      </c>
      <c r="E281" s="69">
        <v>570022</v>
      </c>
      <c r="F281" s="69">
        <v>0</v>
      </c>
      <c r="G281" s="69">
        <v>-12817</v>
      </c>
      <c r="H281" s="69">
        <v>630763</v>
      </c>
      <c r="I281" s="69">
        <v>478300</v>
      </c>
      <c r="J281" s="70"/>
      <c r="K281" s="70"/>
      <c r="L281" s="69">
        <v>39770.828999999998</v>
      </c>
      <c r="N281" s="32" t="s">
        <v>125</v>
      </c>
      <c r="O281" s="64"/>
    </row>
    <row r="282" spans="1:15" ht="13.8" thickBot="1" x14ac:dyDescent="0.3">
      <c r="A282" s="71" t="s">
        <v>113</v>
      </c>
      <c r="C282" s="72">
        <v>959079</v>
      </c>
      <c r="D282" s="72">
        <v>291280</v>
      </c>
      <c r="E282" s="72">
        <v>534204</v>
      </c>
      <c r="F282" s="72">
        <v>0</v>
      </c>
      <c r="G282" s="72">
        <v>-116781</v>
      </c>
      <c r="H282" s="72">
        <v>637280</v>
      </c>
      <c r="I282" s="72">
        <v>595081</v>
      </c>
      <c r="J282" s="66"/>
      <c r="K282" s="66"/>
      <c r="L282" s="72">
        <v>41240.396999999997</v>
      </c>
      <c r="N282" s="73" t="s">
        <v>113</v>
      </c>
    </row>
    <row r="283" spans="1:15" x14ac:dyDescent="0.25">
      <c r="A283" s="37">
        <v>2010</v>
      </c>
      <c r="B283" s="70"/>
      <c r="C283" s="69"/>
      <c r="D283" s="69"/>
      <c r="E283" s="69"/>
      <c r="F283" s="69"/>
      <c r="G283" s="69"/>
      <c r="H283" s="69"/>
      <c r="I283" s="69"/>
      <c r="M283" s="65"/>
      <c r="N283" s="37">
        <v>2010</v>
      </c>
    </row>
    <row r="284" spans="1:15" x14ac:dyDescent="0.25">
      <c r="A284" s="68" t="s">
        <v>102</v>
      </c>
      <c r="B284" s="70"/>
      <c r="C284" s="69">
        <v>1094904</v>
      </c>
      <c r="D284" s="69">
        <v>179657</v>
      </c>
      <c r="E284" s="69">
        <v>696062</v>
      </c>
      <c r="F284" s="69">
        <v>0</v>
      </c>
      <c r="G284" s="69">
        <v>104222</v>
      </c>
      <c r="H284" s="69">
        <v>650520</v>
      </c>
      <c r="I284" s="69">
        <v>490859</v>
      </c>
      <c r="J284" s="70"/>
      <c r="K284" s="70"/>
      <c r="L284" s="69">
        <v>47080.872000000003</v>
      </c>
      <c r="N284" s="32" t="s">
        <v>115</v>
      </c>
      <c r="O284" s="64"/>
    </row>
    <row r="285" spans="1:15" x14ac:dyDescent="0.25">
      <c r="A285" s="68" t="s">
        <v>103</v>
      </c>
      <c r="B285" s="70"/>
      <c r="C285" s="69">
        <v>936647</v>
      </c>
      <c r="D285" s="69">
        <v>190718</v>
      </c>
      <c r="E285" s="69">
        <v>420345</v>
      </c>
      <c r="F285" s="69">
        <v>0</v>
      </c>
      <c r="G285" s="69">
        <v>-81399</v>
      </c>
      <c r="H285" s="69">
        <v>617377</v>
      </c>
      <c r="I285" s="69">
        <v>572258</v>
      </c>
      <c r="J285" s="70"/>
      <c r="K285" s="70"/>
      <c r="L285" s="69">
        <v>40275.821000000004</v>
      </c>
      <c r="N285" s="32" t="s">
        <v>116</v>
      </c>
      <c r="O285" s="64"/>
    </row>
    <row r="286" spans="1:15" x14ac:dyDescent="0.25">
      <c r="A286" s="68" t="s">
        <v>104</v>
      </c>
      <c r="B286" s="70"/>
      <c r="C286" s="69">
        <v>1013666</v>
      </c>
      <c r="D286" s="69">
        <v>263234</v>
      </c>
      <c r="E286" s="69">
        <v>680466</v>
      </c>
      <c r="F286" s="69">
        <v>0</v>
      </c>
      <c r="G286" s="69">
        <v>-27264</v>
      </c>
      <c r="H286" s="69">
        <v>682716</v>
      </c>
      <c r="I286" s="69">
        <v>599522</v>
      </c>
      <c r="J286" s="70"/>
      <c r="K286" s="70"/>
      <c r="L286" s="69">
        <v>43587.637999999999</v>
      </c>
      <c r="N286" s="32" t="s">
        <v>117</v>
      </c>
      <c r="O286" s="64"/>
    </row>
    <row r="287" spans="1:15" x14ac:dyDescent="0.25">
      <c r="A287" s="68" t="s">
        <v>105</v>
      </c>
      <c r="B287" s="70"/>
      <c r="C287" s="69">
        <v>1116085</v>
      </c>
      <c r="D287" s="69">
        <v>331407</v>
      </c>
      <c r="E287" s="69">
        <v>806534</v>
      </c>
      <c r="F287" s="69">
        <v>0</v>
      </c>
      <c r="G287" s="69">
        <v>101162</v>
      </c>
      <c r="H287" s="69">
        <v>631360</v>
      </c>
      <c r="I287" s="69">
        <v>498360</v>
      </c>
      <c r="J287" s="70"/>
      <c r="K287" s="70"/>
      <c r="L287" s="69">
        <v>47991.654999999999</v>
      </c>
      <c r="N287" s="32" t="s">
        <v>118</v>
      </c>
      <c r="O287" s="64"/>
    </row>
    <row r="288" spans="1:15" x14ac:dyDescent="0.25">
      <c r="A288" s="68" t="s">
        <v>106</v>
      </c>
      <c r="B288" s="70"/>
      <c r="C288" s="69">
        <v>1060672</v>
      </c>
      <c r="D288" s="69">
        <v>166842</v>
      </c>
      <c r="E288" s="69">
        <v>648610</v>
      </c>
      <c r="F288" s="69">
        <v>0</v>
      </c>
      <c r="G288" s="69">
        <v>63993</v>
      </c>
      <c r="H288" s="69">
        <v>652593</v>
      </c>
      <c r="I288" s="69">
        <v>434367</v>
      </c>
      <c r="J288" s="70"/>
      <c r="K288" s="70"/>
      <c r="L288" s="69">
        <v>45608.896000000001</v>
      </c>
      <c r="N288" s="32" t="s">
        <v>119</v>
      </c>
      <c r="O288" s="64"/>
    </row>
    <row r="289" spans="1:15" x14ac:dyDescent="0.25">
      <c r="A289" s="68" t="s">
        <v>107</v>
      </c>
      <c r="B289" s="70"/>
      <c r="C289" s="69">
        <v>906061</v>
      </c>
      <c r="D289" s="69">
        <v>296675</v>
      </c>
      <c r="E289" s="69">
        <v>464332</v>
      </c>
      <c r="F289" s="69">
        <v>0</v>
      </c>
      <c r="G289" s="69">
        <v>-177425</v>
      </c>
      <c r="H289" s="69">
        <v>672247</v>
      </c>
      <c r="I289" s="69">
        <v>611792</v>
      </c>
      <c r="J289" s="70"/>
      <c r="K289" s="70"/>
      <c r="L289" s="69">
        <v>38960.623</v>
      </c>
      <c r="N289" s="32" t="s">
        <v>120</v>
      </c>
      <c r="O289" s="64"/>
    </row>
    <row r="290" spans="1:15" x14ac:dyDescent="0.25">
      <c r="A290" s="68" t="s">
        <v>129</v>
      </c>
      <c r="B290" s="70"/>
      <c r="C290" s="69">
        <v>1110156</v>
      </c>
      <c r="D290" s="69">
        <v>172962</v>
      </c>
      <c r="E290" s="69">
        <v>665150</v>
      </c>
      <c r="F290" s="69">
        <v>0</v>
      </c>
      <c r="G290" s="69">
        <v>111439</v>
      </c>
      <c r="H290" s="69">
        <v>649528</v>
      </c>
      <c r="I290" s="69">
        <v>500353</v>
      </c>
      <c r="J290" s="70"/>
      <c r="K290" s="70"/>
      <c r="L290" s="69">
        <v>47736.707999999999</v>
      </c>
      <c r="N290" s="32" t="s">
        <v>121</v>
      </c>
    </row>
    <row r="291" spans="1:15" x14ac:dyDescent="0.25">
      <c r="A291" s="68" t="s">
        <v>122</v>
      </c>
      <c r="C291" s="69">
        <v>709653</v>
      </c>
      <c r="D291" s="69">
        <v>349175</v>
      </c>
      <c r="E291" s="69">
        <v>428434</v>
      </c>
      <c r="F291" s="69">
        <v>0</v>
      </c>
      <c r="G291" s="69">
        <v>-75261</v>
      </c>
      <c r="H291" s="69">
        <v>613978</v>
      </c>
      <c r="I291" s="69">
        <v>575614</v>
      </c>
      <c r="J291" s="70"/>
      <c r="K291" s="70"/>
      <c r="L291" s="69">
        <v>30515.079000000002</v>
      </c>
      <c r="N291" s="32" t="s">
        <v>122</v>
      </c>
    </row>
    <row r="292" spans="1:15" x14ac:dyDescent="0.25">
      <c r="A292" s="68" t="s">
        <v>123</v>
      </c>
      <c r="C292" s="69">
        <v>1013725</v>
      </c>
      <c r="D292" s="69">
        <v>120933</v>
      </c>
      <c r="E292" s="69">
        <v>744396</v>
      </c>
      <c r="F292" s="69">
        <v>0</v>
      </c>
      <c r="G292" s="69">
        <v>96107</v>
      </c>
      <c r="H292" s="69">
        <v>471269</v>
      </c>
      <c r="I292" s="69">
        <v>479507</v>
      </c>
      <c r="J292" s="70"/>
      <c r="K292" s="70"/>
      <c r="L292" s="69">
        <v>43590.175000000003</v>
      </c>
      <c r="N292" s="32" t="s">
        <v>123</v>
      </c>
    </row>
    <row r="293" spans="1:15" x14ac:dyDescent="0.25">
      <c r="A293" s="68" t="s">
        <v>131</v>
      </c>
      <c r="C293" s="65">
        <v>1079783</v>
      </c>
      <c r="D293" s="65">
        <v>159719</v>
      </c>
      <c r="E293" s="65">
        <v>867867</v>
      </c>
      <c r="F293" s="65">
        <v>0</v>
      </c>
      <c r="G293" s="65">
        <v>-13046</v>
      </c>
      <c r="H293" s="69">
        <v>456487</v>
      </c>
      <c r="I293" s="69">
        <v>492553</v>
      </c>
      <c r="J293" s="70"/>
      <c r="K293" s="70"/>
      <c r="L293" s="69">
        <v>46430.669000000002</v>
      </c>
      <c r="N293" s="32" t="s">
        <v>124</v>
      </c>
    </row>
    <row r="294" spans="1:15" x14ac:dyDescent="0.25">
      <c r="A294" s="68" t="s">
        <v>125</v>
      </c>
      <c r="C294" s="65">
        <v>1008822</v>
      </c>
      <c r="D294" s="65">
        <v>240112</v>
      </c>
      <c r="E294" s="65">
        <v>607042</v>
      </c>
      <c r="F294" s="65">
        <v>0</v>
      </c>
      <c r="G294" s="65">
        <v>-38064</v>
      </c>
      <c r="H294" s="69">
        <v>499425</v>
      </c>
      <c r="I294" s="69">
        <v>530617</v>
      </c>
      <c r="J294" s="70"/>
      <c r="K294" s="70"/>
      <c r="L294" s="69">
        <v>43379.345999999998</v>
      </c>
      <c r="N294" s="32" t="s">
        <v>125</v>
      </c>
    </row>
    <row r="295" spans="1:15" ht="13.8" thickBot="1" x14ac:dyDescent="0.3">
      <c r="A295" s="71" t="s">
        <v>113</v>
      </c>
      <c r="C295" s="72">
        <v>1106402</v>
      </c>
      <c r="D295" s="72">
        <v>240583</v>
      </c>
      <c r="E295" s="72">
        <v>673257</v>
      </c>
      <c r="F295" s="72">
        <v>0</v>
      </c>
      <c r="G295" s="72">
        <v>16348</v>
      </c>
      <c r="H295" s="72">
        <v>648737</v>
      </c>
      <c r="I295" s="72">
        <v>514269</v>
      </c>
      <c r="J295" s="66"/>
      <c r="K295" s="66"/>
      <c r="L295" s="72">
        <v>47575.286</v>
      </c>
      <c r="N295" s="73" t="s">
        <v>113</v>
      </c>
    </row>
    <row r="296" spans="1:15" x14ac:dyDescent="0.25">
      <c r="A296" s="37">
        <v>2011</v>
      </c>
      <c r="B296" s="70"/>
      <c r="C296" s="69"/>
      <c r="D296" s="69"/>
      <c r="E296" s="69"/>
      <c r="F296" s="69"/>
      <c r="G296" s="69"/>
      <c r="H296" s="69"/>
      <c r="I296" s="69"/>
      <c r="M296" s="65"/>
      <c r="N296" s="37">
        <v>2011</v>
      </c>
    </row>
    <row r="297" spans="1:15" x14ac:dyDescent="0.25">
      <c r="A297" s="68" t="s">
        <v>102</v>
      </c>
      <c r="C297" s="65">
        <v>987464</v>
      </c>
      <c r="D297" s="65">
        <v>133800</v>
      </c>
      <c r="E297" s="65">
        <v>572280</v>
      </c>
      <c r="F297" s="65">
        <v>0</v>
      </c>
      <c r="G297" s="65">
        <v>75301</v>
      </c>
      <c r="H297" s="69">
        <v>642454</v>
      </c>
      <c r="I297" s="69">
        <v>438968</v>
      </c>
      <c r="J297" s="70"/>
      <c r="K297" s="70"/>
      <c r="L297" s="69">
        <v>42460.951999999997</v>
      </c>
      <c r="N297" s="32" t="s">
        <v>115</v>
      </c>
    </row>
    <row r="298" spans="1:15" x14ac:dyDescent="0.25">
      <c r="A298" s="68" t="s">
        <v>103</v>
      </c>
      <c r="C298" s="65">
        <v>790763</v>
      </c>
      <c r="D298" s="65">
        <v>248711</v>
      </c>
      <c r="E298" s="65">
        <v>469482</v>
      </c>
      <c r="F298" s="65">
        <v>0</v>
      </c>
      <c r="G298" s="65">
        <v>-61644</v>
      </c>
      <c r="H298" s="69">
        <v>580546</v>
      </c>
      <c r="I298" s="69">
        <v>500612</v>
      </c>
      <c r="J298" s="70"/>
      <c r="K298" s="70"/>
      <c r="L298" s="69">
        <v>34002.809000000001</v>
      </c>
      <c r="N298" s="32" t="s">
        <v>116</v>
      </c>
    </row>
    <row r="299" spans="1:15" x14ac:dyDescent="0.25">
      <c r="A299" s="68" t="s">
        <v>104</v>
      </c>
      <c r="C299" s="65">
        <v>963922</v>
      </c>
      <c r="D299" s="65">
        <v>136783</v>
      </c>
      <c r="E299" s="65">
        <v>727412</v>
      </c>
      <c r="F299" s="65">
        <v>0</v>
      </c>
      <c r="G299" s="65">
        <v>75141</v>
      </c>
      <c r="H299" s="69">
        <v>438984</v>
      </c>
      <c r="I299" s="69">
        <v>425471</v>
      </c>
      <c r="J299" s="70"/>
      <c r="K299" s="70"/>
      <c r="L299" s="69">
        <v>41448.646000000001</v>
      </c>
      <c r="N299" s="32" t="s">
        <v>117</v>
      </c>
    </row>
    <row r="300" spans="1:15" x14ac:dyDescent="0.25">
      <c r="A300" s="68" t="s">
        <v>105</v>
      </c>
      <c r="C300" s="65">
        <v>925381</v>
      </c>
      <c r="D300" s="65">
        <v>253399</v>
      </c>
      <c r="E300" s="65">
        <v>670369</v>
      </c>
      <c r="F300" s="65">
        <v>0</v>
      </c>
      <c r="G300" s="65">
        <v>-71019</v>
      </c>
      <c r="H300" s="69">
        <v>523797</v>
      </c>
      <c r="I300" s="69">
        <v>496490</v>
      </c>
      <c r="J300" s="70"/>
      <c r="K300" s="70"/>
      <c r="L300" s="69">
        <v>39791.383000000002</v>
      </c>
      <c r="N300" s="32" t="s">
        <v>118</v>
      </c>
    </row>
    <row r="301" spans="1:15" x14ac:dyDescent="0.25">
      <c r="A301" s="68" t="s">
        <v>137</v>
      </c>
      <c r="C301" s="65">
        <v>1089776</v>
      </c>
      <c r="D301" s="65">
        <v>426465</v>
      </c>
      <c r="E301" s="65">
        <v>749088</v>
      </c>
      <c r="F301" s="65">
        <v>0</v>
      </c>
      <c r="G301" s="65">
        <v>-92554</v>
      </c>
      <c r="H301" s="69">
        <v>650070</v>
      </c>
      <c r="I301" s="69">
        <v>589044</v>
      </c>
      <c r="J301" s="70"/>
      <c r="K301" s="70"/>
      <c r="L301" s="69">
        <v>46860.368000000002</v>
      </c>
      <c r="N301" s="32" t="s">
        <v>119</v>
      </c>
    </row>
    <row r="302" spans="1:15" x14ac:dyDescent="0.25">
      <c r="A302" s="68" t="s">
        <v>138</v>
      </c>
      <c r="C302" s="65">
        <v>871599</v>
      </c>
      <c r="D302" s="65">
        <v>286250</v>
      </c>
      <c r="E302" s="65">
        <v>619901</v>
      </c>
      <c r="F302" s="65">
        <v>0</v>
      </c>
      <c r="G302" s="65">
        <v>60725</v>
      </c>
      <c r="H302" s="69">
        <v>599999</v>
      </c>
      <c r="I302" s="69">
        <v>528319</v>
      </c>
      <c r="J302" s="70"/>
      <c r="K302" s="70"/>
      <c r="L302" s="69">
        <v>37478.756999999998</v>
      </c>
      <c r="N302" s="32" t="s">
        <v>120</v>
      </c>
    </row>
    <row r="303" spans="1:15" x14ac:dyDescent="0.25">
      <c r="A303" s="68" t="s">
        <v>129</v>
      </c>
      <c r="C303" s="65">
        <v>937180</v>
      </c>
      <c r="D303" s="65">
        <v>264517</v>
      </c>
      <c r="E303" s="65">
        <v>600803</v>
      </c>
      <c r="F303" s="65">
        <v>0</v>
      </c>
      <c r="G303" s="65">
        <v>49039</v>
      </c>
      <c r="H303" s="69">
        <v>621855</v>
      </c>
      <c r="I303" s="69">
        <v>479280</v>
      </c>
      <c r="J303" s="70"/>
      <c r="K303" s="70"/>
      <c r="L303" s="69">
        <v>40298.74</v>
      </c>
      <c r="N303" s="32" t="s">
        <v>121</v>
      </c>
    </row>
    <row r="304" spans="1:15" x14ac:dyDescent="0.25">
      <c r="A304" s="68" t="s">
        <v>122</v>
      </c>
      <c r="C304" s="65">
        <v>905650</v>
      </c>
      <c r="D304" s="65">
        <v>359724</v>
      </c>
      <c r="E304" s="65">
        <v>600086</v>
      </c>
      <c r="F304" s="65">
        <v>0</v>
      </c>
      <c r="G304" s="65">
        <v>-63786</v>
      </c>
      <c r="H304" s="69">
        <v>647654</v>
      </c>
      <c r="I304" s="69">
        <v>543066</v>
      </c>
      <c r="J304" s="70"/>
      <c r="K304" s="70"/>
      <c r="L304" s="69">
        <v>38942.949999999997</v>
      </c>
      <c r="N304" s="32" t="s">
        <v>122</v>
      </c>
    </row>
    <row r="305" spans="1:14" x14ac:dyDescent="0.25">
      <c r="A305" s="68" t="s">
        <v>123</v>
      </c>
      <c r="C305" s="65">
        <v>861272</v>
      </c>
      <c r="D305" s="65">
        <v>335250</v>
      </c>
      <c r="E305" s="65">
        <v>606968</v>
      </c>
      <c r="F305" s="65">
        <v>0</v>
      </c>
      <c r="G305" s="65">
        <v>-6967</v>
      </c>
      <c r="H305" s="69">
        <v>548718</v>
      </c>
      <c r="I305" s="69">
        <v>550033</v>
      </c>
      <c r="J305" s="70"/>
      <c r="K305" s="70"/>
      <c r="L305" s="69">
        <v>37034.696000000004</v>
      </c>
      <c r="N305" s="32" t="s">
        <v>123</v>
      </c>
    </row>
    <row r="306" spans="1:14" x14ac:dyDescent="0.25">
      <c r="A306" s="68" t="s">
        <v>131</v>
      </c>
      <c r="C306" s="65">
        <v>859392</v>
      </c>
      <c r="D306" s="65">
        <v>40125</v>
      </c>
      <c r="E306" s="65">
        <v>627251</v>
      </c>
      <c r="F306" s="65">
        <v>0</v>
      </c>
      <c r="G306" s="65">
        <v>57329</v>
      </c>
      <c r="H306" s="69">
        <v>406226</v>
      </c>
      <c r="I306" s="69">
        <v>492704</v>
      </c>
      <c r="J306" s="70"/>
      <c r="K306" s="70"/>
      <c r="L306" s="69">
        <v>36953.856</v>
      </c>
      <c r="N306" s="32" t="s">
        <v>124</v>
      </c>
    </row>
    <row r="307" spans="1:14" x14ac:dyDescent="0.25">
      <c r="A307" s="68" t="s">
        <v>125</v>
      </c>
      <c r="C307" s="65">
        <v>929918</v>
      </c>
      <c r="D307" s="65">
        <v>240653</v>
      </c>
      <c r="E307" s="65">
        <v>541997</v>
      </c>
      <c r="F307" s="65">
        <v>0</v>
      </c>
      <c r="G307" s="65">
        <v>-37815</v>
      </c>
      <c r="H307" s="69">
        <v>520662</v>
      </c>
      <c r="I307" s="69">
        <v>530519</v>
      </c>
      <c r="J307" s="70"/>
      <c r="K307" s="70"/>
      <c r="L307" s="69">
        <v>39986.474000000002</v>
      </c>
      <c r="N307" s="32" t="s">
        <v>125</v>
      </c>
    </row>
    <row r="308" spans="1:14" ht="13.8" thickBot="1" x14ac:dyDescent="0.3">
      <c r="A308" s="71" t="s">
        <v>113</v>
      </c>
      <c r="C308" s="72">
        <v>818303</v>
      </c>
      <c r="D308" s="72">
        <v>294343</v>
      </c>
      <c r="E308" s="72">
        <v>488779</v>
      </c>
      <c r="F308" s="72">
        <v>0</v>
      </c>
      <c r="G308" s="72">
        <v>50453</v>
      </c>
      <c r="H308" s="72">
        <v>630344</v>
      </c>
      <c r="I308" s="72">
        <v>480066</v>
      </c>
      <c r="J308" s="66"/>
      <c r="K308" s="66"/>
      <c r="L308" s="72">
        <v>35187.029000000002</v>
      </c>
      <c r="N308" s="73" t="s">
        <v>113</v>
      </c>
    </row>
    <row r="309" spans="1:14" x14ac:dyDescent="0.25">
      <c r="A309" s="37">
        <v>2012</v>
      </c>
      <c r="B309" s="70"/>
      <c r="C309" s="69"/>
      <c r="D309" s="69"/>
      <c r="E309" s="69"/>
      <c r="F309" s="69"/>
      <c r="G309" s="69"/>
      <c r="H309" s="69"/>
      <c r="I309" s="69"/>
      <c r="M309" s="65"/>
      <c r="N309" s="37">
        <v>2012</v>
      </c>
    </row>
    <row r="310" spans="1:14" x14ac:dyDescent="0.25">
      <c r="A310" s="68" t="s">
        <v>153</v>
      </c>
      <c r="C310" s="65">
        <v>826030</v>
      </c>
      <c r="D310" s="65">
        <v>306975</v>
      </c>
      <c r="E310" s="65">
        <v>600712</v>
      </c>
      <c r="F310" s="65">
        <v>0</v>
      </c>
      <c r="G310" s="65">
        <v>39258</v>
      </c>
      <c r="H310" s="69">
        <v>624440</v>
      </c>
      <c r="I310" s="69">
        <v>440808</v>
      </c>
      <c r="J310" s="70"/>
      <c r="K310" s="70"/>
      <c r="L310" s="69">
        <v>35519.29</v>
      </c>
      <c r="N310" s="32" t="s">
        <v>115</v>
      </c>
    </row>
    <row r="311" spans="1:14" x14ac:dyDescent="0.25">
      <c r="A311" s="68" t="s">
        <v>154</v>
      </c>
      <c r="C311" s="65">
        <v>829685</v>
      </c>
      <c r="D311" s="65">
        <v>351438</v>
      </c>
      <c r="E311" s="65">
        <v>437411</v>
      </c>
      <c r="F311" s="65">
        <v>0</v>
      </c>
      <c r="G311" s="65">
        <v>-115811</v>
      </c>
      <c r="H311" s="69">
        <v>590656</v>
      </c>
      <c r="I311" s="69">
        <v>556619</v>
      </c>
      <c r="J311" s="70"/>
      <c r="K311" s="70"/>
      <c r="L311" s="69">
        <v>35676.455000000002</v>
      </c>
      <c r="N311" s="32" t="s">
        <v>116</v>
      </c>
    </row>
    <row r="312" spans="1:14" x14ac:dyDescent="0.25">
      <c r="A312" s="68" t="s">
        <v>155</v>
      </c>
      <c r="C312" s="65">
        <v>853740</v>
      </c>
      <c r="D312" s="65">
        <v>258973</v>
      </c>
      <c r="E312" s="65">
        <v>548046</v>
      </c>
      <c r="F312" s="65">
        <v>0</v>
      </c>
      <c r="G312" s="65">
        <v>11037</v>
      </c>
      <c r="H312" s="69">
        <v>622064</v>
      </c>
      <c r="I312" s="69">
        <v>545582</v>
      </c>
      <c r="J312" s="70"/>
      <c r="K312" s="70"/>
      <c r="L312" s="69">
        <v>36710.82</v>
      </c>
      <c r="N312" s="32" t="s">
        <v>117</v>
      </c>
    </row>
    <row r="313" spans="1:14" x14ac:dyDescent="0.25">
      <c r="A313" s="68" t="s">
        <v>118</v>
      </c>
      <c r="C313" s="65">
        <v>866935</v>
      </c>
      <c r="D313" s="65">
        <v>358413</v>
      </c>
      <c r="E313" s="65">
        <v>552695</v>
      </c>
      <c r="F313" s="65">
        <v>0</v>
      </c>
      <c r="G313" s="65">
        <v>-47645</v>
      </c>
      <c r="H313" s="69">
        <v>627873</v>
      </c>
      <c r="I313" s="69">
        <v>593227</v>
      </c>
      <c r="J313" s="70"/>
      <c r="K313" s="70"/>
      <c r="L313" s="69">
        <v>37278.205000000002</v>
      </c>
      <c r="N313" s="32" t="s">
        <v>118</v>
      </c>
    </row>
    <row r="314" spans="1:14" x14ac:dyDescent="0.25">
      <c r="A314" s="68" t="s">
        <v>137</v>
      </c>
      <c r="C314" s="65">
        <v>865608</v>
      </c>
      <c r="D314" s="65">
        <v>190537</v>
      </c>
      <c r="E314" s="65">
        <v>609363</v>
      </c>
      <c r="F314" s="65">
        <v>0</v>
      </c>
      <c r="G314" s="65">
        <v>143135</v>
      </c>
      <c r="H314" s="69">
        <v>538016</v>
      </c>
      <c r="I314" s="69">
        <v>450092</v>
      </c>
      <c r="J314" s="70"/>
      <c r="K314" s="70"/>
      <c r="L314" s="69">
        <v>37221.144</v>
      </c>
      <c r="N314" s="32" t="s">
        <v>119</v>
      </c>
    </row>
    <row r="315" spans="1:14" x14ac:dyDescent="0.25">
      <c r="A315" s="68" t="s">
        <v>138</v>
      </c>
      <c r="C315" s="65">
        <v>860053</v>
      </c>
      <c r="D315" s="65">
        <v>209663</v>
      </c>
      <c r="E315" s="65">
        <v>387614</v>
      </c>
      <c r="F315" s="65">
        <v>0</v>
      </c>
      <c r="G315" s="65">
        <v>-147995</v>
      </c>
      <c r="H315" s="69">
        <v>593960</v>
      </c>
      <c r="I315" s="69">
        <v>598087</v>
      </c>
      <c r="J315" s="70"/>
      <c r="K315" s="70"/>
      <c r="L315" s="69">
        <v>36982.279000000002</v>
      </c>
      <c r="N315" s="32" t="s">
        <v>120</v>
      </c>
    </row>
    <row r="316" spans="1:14" x14ac:dyDescent="0.25">
      <c r="A316" s="68" t="s">
        <v>129</v>
      </c>
      <c r="C316" s="65">
        <v>853441</v>
      </c>
      <c r="D316" s="65">
        <v>250425</v>
      </c>
      <c r="E316" s="65">
        <v>551232</v>
      </c>
      <c r="F316" s="65">
        <v>0</v>
      </c>
      <c r="G316" s="65">
        <v>66113</v>
      </c>
      <c r="H316" s="69">
        <v>682533</v>
      </c>
      <c r="I316" s="69">
        <v>531974</v>
      </c>
      <c r="J316" s="70"/>
      <c r="K316" s="70"/>
      <c r="L316" s="69">
        <v>36697.963000000003</v>
      </c>
      <c r="N316" s="32" t="s">
        <v>121</v>
      </c>
    </row>
    <row r="317" spans="1:14" x14ac:dyDescent="0.25">
      <c r="A317" s="68" t="s">
        <v>122</v>
      </c>
      <c r="C317" s="65">
        <v>819855</v>
      </c>
      <c r="D317" s="65">
        <v>420891</v>
      </c>
      <c r="E317" s="65">
        <v>543180</v>
      </c>
      <c r="F317" s="65">
        <v>0</v>
      </c>
      <c r="G317" s="65">
        <v>3773</v>
      </c>
      <c r="H317" s="69">
        <v>682924</v>
      </c>
      <c r="I317" s="69">
        <v>528201</v>
      </c>
      <c r="J317" s="70"/>
      <c r="K317" s="70"/>
      <c r="L317" s="69">
        <v>35253.764999999999</v>
      </c>
      <c r="N317" s="32" t="s">
        <v>122</v>
      </c>
    </row>
    <row r="318" spans="1:14" x14ac:dyDescent="0.25">
      <c r="A318" s="68" t="s">
        <v>123</v>
      </c>
      <c r="C318" s="65">
        <v>723646</v>
      </c>
      <c r="D318" s="65">
        <v>188296</v>
      </c>
      <c r="E318" s="65">
        <v>224694</v>
      </c>
      <c r="F318" s="65">
        <v>0</v>
      </c>
      <c r="G318" s="65">
        <v>-96785</v>
      </c>
      <c r="H318" s="69">
        <v>586716</v>
      </c>
      <c r="I318" s="69">
        <v>624986</v>
      </c>
      <c r="J318" s="70"/>
      <c r="K318" s="70"/>
      <c r="L318" s="69">
        <v>31116.777999999998</v>
      </c>
      <c r="N318" s="32" t="s">
        <v>123</v>
      </c>
    </row>
    <row r="319" spans="1:14" x14ac:dyDescent="0.25">
      <c r="A319" s="68" t="s">
        <v>131</v>
      </c>
      <c r="C319" s="65">
        <v>824359</v>
      </c>
      <c r="D319" s="65">
        <v>340012</v>
      </c>
      <c r="E319" s="65">
        <v>546700</v>
      </c>
      <c r="F319" s="65">
        <v>0</v>
      </c>
      <c r="G319" s="65">
        <v>83273</v>
      </c>
      <c r="H319" s="69">
        <v>701025</v>
      </c>
      <c r="I319" s="69">
        <v>541713</v>
      </c>
      <c r="J319" s="70"/>
      <c r="K319" s="70"/>
      <c r="L319" s="69">
        <v>35447.436999999998</v>
      </c>
      <c r="N319" s="32" t="s">
        <v>124</v>
      </c>
    </row>
    <row r="320" spans="1:14" x14ac:dyDescent="0.25">
      <c r="A320" s="68" t="s">
        <v>125</v>
      </c>
      <c r="C320" s="65">
        <v>818977</v>
      </c>
      <c r="D320" s="65">
        <v>323012</v>
      </c>
      <c r="E320" s="65">
        <v>459996</v>
      </c>
      <c r="F320" s="65">
        <v>0</v>
      </c>
      <c r="G320" s="65">
        <v>-31930</v>
      </c>
      <c r="H320" s="69">
        <v>690356</v>
      </c>
      <c r="I320" s="69">
        <v>573643</v>
      </c>
      <c r="J320" s="70"/>
      <c r="K320" s="70"/>
      <c r="L320" s="69">
        <v>35216.010999999999</v>
      </c>
      <c r="N320" s="32" t="s">
        <v>125</v>
      </c>
    </row>
    <row r="321" spans="1:14" ht="13.8" thickBot="1" x14ac:dyDescent="0.3">
      <c r="A321" s="71" t="s">
        <v>113</v>
      </c>
      <c r="C321" s="72">
        <v>837662</v>
      </c>
      <c r="D321" s="72">
        <v>519043</v>
      </c>
      <c r="E321" s="72">
        <v>597473</v>
      </c>
      <c r="F321" s="72">
        <v>0</v>
      </c>
      <c r="G321" s="72">
        <v>-113150</v>
      </c>
      <c r="H321" s="72">
        <v>687031</v>
      </c>
      <c r="I321" s="72">
        <v>686793</v>
      </c>
      <c r="J321" s="66"/>
      <c r="K321" s="66"/>
      <c r="L321" s="72">
        <v>36019.466</v>
      </c>
      <c r="N321" s="73" t="s">
        <v>113</v>
      </c>
    </row>
    <row r="322" spans="1:14" x14ac:dyDescent="0.25">
      <c r="A322" s="37">
        <v>2013</v>
      </c>
      <c r="B322" s="70"/>
      <c r="C322" s="69"/>
      <c r="D322" s="69"/>
      <c r="E322" s="69"/>
      <c r="F322" s="69"/>
      <c r="G322" s="69"/>
      <c r="H322" s="69"/>
      <c r="I322" s="69"/>
      <c r="M322" s="65"/>
      <c r="N322" s="37">
        <v>2013</v>
      </c>
    </row>
    <row r="323" spans="1:14" x14ac:dyDescent="0.25">
      <c r="A323" s="68" t="s">
        <v>153</v>
      </c>
      <c r="C323" s="65">
        <v>787369</v>
      </c>
      <c r="D323" s="65">
        <v>399183</v>
      </c>
      <c r="E323" s="65">
        <v>487706</v>
      </c>
      <c r="F323" s="65">
        <v>0</v>
      </c>
      <c r="G323" s="65">
        <v>72845</v>
      </c>
      <c r="H323" s="69">
        <v>630102</v>
      </c>
      <c r="I323" s="69">
        <v>613948</v>
      </c>
      <c r="J323" s="70"/>
      <c r="K323" s="70"/>
      <c r="L323" s="69">
        <v>33856.866999999998</v>
      </c>
      <c r="N323" s="32" t="s">
        <v>115</v>
      </c>
    </row>
    <row r="324" spans="1:14" x14ac:dyDescent="0.25">
      <c r="A324" s="68" t="s">
        <v>154</v>
      </c>
      <c r="C324" s="65">
        <v>752457</v>
      </c>
      <c r="D324" s="65">
        <v>346718</v>
      </c>
      <c r="E324" s="65">
        <v>688733</v>
      </c>
      <c r="F324" s="65">
        <v>0</v>
      </c>
      <c r="G324" s="65">
        <v>84675</v>
      </c>
      <c r="H324" s="69">
        <v>491437</v>
      </c>
      <c r="I324" s="69">
        <v>529273</v>
      </c>
      <c r="J324" s="70"/>
      <c r="K324" s="70"/>
      <c r="L324" s="69">
        <v>32355.651000000002</v>
      </c>
      <c r="N324" s="32" t="s">
        <v>116</v>
      </c>
    </row>
    <row r="325" spans="1:14" x14ac:dyDescent="0.25">
      <c r="A325" s="68" t="s">
        <v>155</v>
      </c>
      <c r="C325" s="65">
        <v>808019</v>
      </c>
      <c r="D325" s="65">
        <v>384157</v>
      </c>
      <c r="E325" s="65">
        <v>698661</v>
      </c>
      <c r="F325" s="65">
        <v>0</v>
      </c>
      <c r="G325" s="65">
        <v>87489</v>
      </c>
      <c r="H325" s="69">
        <v>581930</v>
      </c>
      <c r="I325" s="69">
        <v>441784</v>
      </c>
      <c r="J325" s="70"/>
      <c r="K325" s="70"/>
      <c r="L325" s="69">
        <v>34744.817000000003</v>
      </c>
      <c r="M325" s="65"/>
      <c r="N325" s="32" t="s">
        <v>117</v>
      </c>
    </row>
    <row r="326" spans="1:14" x14ac:dyDescent="0.25">
      <c r="A326" s="68" t="s">
        <v>118</v>
      </c>
      <c r="C326" s="65">
        <v>764215</v>
      </c>
      <c r="D326" s="65">
        <v>499431</v>
      </c>
      <c r="E326" s="65">
        <v>550878</v>
      </c>
      <c r="F326" s="65">
        <v>0</v>
      </c>
      <c r="G326" s="65">
        <v>-56676</v>
      </c>
      <c r="H326" s="69">
        <v>652993</v>
      </c>
      <c r="I326" s="69">
        <v>498460</v>
      </c>
      <c r="J326" s="70"/>
      <c r="K326" s="70"/>
      <c r="L326" s="69">
        <v>32861.245000000003</v>
      </c>
      <c r="M326" s="65"/>
      <c r="N326" s="32" t="s">
        <v>118</v>
      </c>
    </row>
    <row r="327" spans="1:14" x14ac:dyDescent="0.25">
      <c r="A327" s="68" t="s">
        <v>137</v>
      </c>
      <c r="C327" s="65">
        <v>756470</v>
      </c>
      <c r="D327" s="65">
        <v>353945</v>
      </c>
      <c r="E327" s="65">
        <v>560465</v>
      </c>
      <c r="F327" s="65">
        <v>0</v>
      </c>
      <c r="G327" s="65">
        <v>104769</v>
      </c>
      <c r="H327" s="69">
        <v>662064</v>
      </c>
      <c r="I327" s="69">
        <v>393691</v>
      </c>
      <c r="J327" s="70"/>
      <c r="K327" s="70"/>
      <c r="L327" s="69">
        <v>32528.21</v>
      </c>
      <c r="M327" s="65"/>
      <c r="N327" s="32" t="s">
        <v>119</v>
      </c>
    </row>
    <row r="328" spans="1:14" x14ac:dyDescent="0.25">
      <c r="A328" s="68" t="s">
        <v>138</v>
      </c>
      <c r="C328" s="65">
        <v>681686</v>
      </c>
      <c r="D328" s="65">
        <v>272770</v>
      </c>
      <c r="E328" s="65">
        <v>283975</v>
      </c>
      <c r="F328" s="65">
        <v>0</v>
      </c>
      <c r="G328" s="65">
        <v>-67661</v>
      </c>
      <c r="H328" s="69">
        <v>608243</v>
      </c>
      <c r="I328" s="69">
        <v>461352</v>
      </c>
      <c r="J328" s="70"/>
      <c r="K328" s="70"/>
      <c r="L328" s="69">
        <v>29312.498</v>
      </c>
      <c r="M328" s="65"/>
      <c r="N328" s="32" t="s">
        <v>120</v>
      </c>
    </row>
    <row r="329" spans="1:14" x14ac:dyDescent="0.25">
      <c r="A329" s="68" t="s">
        <v>129</v>
      </c>
      <c r="C329" s="65">
        <v>740989</v>
      </c>
      <c r="D329" s="65">
        <v>382245</v>
      </c>
      <c r="E329" s="65">
        <v>535092</v>
      </c>
      <c r="F329" s="65">
        <v>0</v>
      </c>
      <c r="G329" s="65">
        <v>26543</v>
      </c>
      <c r="H329" s="69">
        <v>616190</v>
      </c>
      <c r="I329" s="69">
        <v>434809</v>
      </c>
      <c r="J329" s="70"/>
      <c r="K329" s="70"/>
      <c r="L329" s="69">
        <v>31862.526999999998</v>
      </c>
      <c r="M329" s="65"/>
      <c r="N329" s="32" t="s">
        <v>121</v>
      </c>
    </row>
    <row r="330" spans="1:14" x14ac:dyDescent="0.25">
      <c r="A330" s="68" t="s">
        <v>122</v>
      </c>
      <c r="C330" s="65">
        <v>678781</v>
      </c>
      <c r="D330" s="65">
        <v>432214</v>
      </c>
      <c r="E330" s="65">
        <v>554919</v>
      </c>
      <c r="F330" s="65">
        <v>0</v>
      </c>
      <c r="G330" s="65">
        <v>-23640</v>
      </c>
      <c r="H330" s="69">
        <v>530778</v>
      </c>
      <c r="I330" s="69">
        <v>458449</v>
      </c>
      <c r="J330" s="70"/>
      <c r="K330" s="70"/>
      <c r="L330" s="69">
        <v>29187.582999999999</v>
      </c>
      <c r="M330" s="65"/>
      <c r="N330" s="32" t="s">
        <v>122</v>
      </c>
    </row>
    <row r="331" spans="1:14" x14ac:dyDescent="0.25">
      <c r="A331" s="68" t="s">
        <v>123</v>
      </c>
      <c r="C331" s="65">
        <v>635258</v>
      </c>
      <c r="D331" s="65">
        <v>549200</v>
      </c>
      <c r="E331" s="65">
        <v>511190</v>
      </c>
      <c r="F331" s="65">
        <v>0</v>
      </c>
      <c r="G331" s="65">
        <v>-134058</v>
      </c>
      <c r="H331" s="69">
        <v>540266</v>
      </c>
      <c r="I331" s="69">
        <v>592507</v>
      </c>
      <c r="J331" s="70"/>
      <c r="K331" s="70"/>
      <c r="L331" s="69">
        <v>27316.094000000001</v>
      </c>
      <c r="M331" s="65"/>
      <c r="N331" s="32" t="s">
        <v>123</v>
      </c>
    </row>
    <row r="332" spans="1:14" x14ac:dyDescent="0.25">
      <c r="A332" s="68" t="s">
        <v>131</v>
      </c>
      <c r="C332" s="65">
        <v>719692</v>
      </c>
      <c r="D332" s="65">
        <v>219741</v>
      </c>
      <c r="E332" s="65">
        <v>398784</v>
      </c>
      <c r="F332" s="65">
        <v>0</v>
      </c>
      <c r="G332" s="65">
        <v>107794</v>
      </c>
      <c r="H332" s="69">
        <v>652341</v>
      </c>
      <c r="I332" s="69">
        <v>484713</v>
      </c>
      <c r="J332" s="70"/>
      <c r="K332" s="70"/>
      <c r="L332" s="69">
        <v>30946.756000000001</v>
      </c>
      <c r="M332" s="65"/>
      <c r="N332" s="32" t="s">
        <v>124</v>
      </c>
    </row>
    <row r="333" spans="1:14" x14ac:dyDescent="0.25">
      <c r="A333" s="68" t="s">
        <v>125</v>
      </c>
      <c r="C333" s="65">
        <v>687134</v>
      </c>
      <c r="D333" s="65">
        <v>437504</v>
      </c>
      <c r="E333" s="65">
        <v>479288</v>
      </c>
      <c r="F333" s="65">
        <v>0</v>
      </c>
      <c r="G333" s="65">
        <v>-47646</v>
      </c>
      <c r="H333" s="69">
        <v>595451</v>
      </c>
      <c r="I333" s="69">
        <v>532359</v>
      </c>
      <c r="J333" s="70"/>
      <c r="K333" s="70"/>
      <c r="L333" s="69">
        <v>29546.761999999999</v>
      </c>
      <c r="M333" s="65"/>
      <c r="N333" s="32" t="s">
        <v>125</v>
      </c>
    </row>
    <row r="334" spans="1:14" ht="13.8" thickBot="1" x14ac:dyDescent="0.3">
      <c r="A334" s="71" t="s">
        <v>113</v>
      </c>
      <c r="C334" s="72">
        <v>670836</v>
      </c>
      <c r="D334" s="72">
        <v>392500</v>
      </c>
      <c r="E334" s="72">
        <v>414842</v>
      </c>
      <c r="F334" s="72">
        <v>0</v>
      </c>
      <c r="G334" s="72">
        <v>-43494</v>
      </c>
      <c r="H334" s="72">
        <v>611500</v>
      </c>
      <c r="I334" s="72">
        <v>575853</v>
      </c>
      <c r="J334" s="66"/>
      <c r="K334" s="66"/>
      <c r="L334" s="72">
        <v>28845.948</v>
      </c>
      <c r="M334" s="65"/>
      <c r="N334" s="73" t="s">
        <v>113</v>
      </c>
    </row>
    <row r="335" spans="1:14" x14ac:dyDescent="0.25">
      <c r="A335" s="37">
        <f>'Olieforbrug, TJ'!A335</f>
        <v>2014</v>
      </c>
      <c r="B335" s="70"/>
      <c r="C335" s="69"/>
      <c r="D335" s="69"/>
      <c r="E335" s="69"/>
      <c r="F335" s="69"/>
      <c r="G335" s="69"/>
      <c r="H335" s="69"/>
      <c r="I335" s="69"/>
      <c r="M335" s="65"/>
      <c r="N335" s="37">
        <v>2014</v>
      </c>
    </row>
    <row r="336" spans="1:14" x14ac:dyDescent="0.25">
      <c r="A336" s="68" t="s">
        <v>153</v>
      </c>
      <c r="C336" s="65">
        <v>674561</v>
      </c>
      <c r="D336" s="65">
        <v>156217</v>
      </c>
      <c r="E336" s="65">
        <v>401282</v>
      </c>
      <c r="F336" s="65">
        <v>0</v>
      </c>
      <c r="G336" s="65">
        <v>174519</v>
      </c>
      <c r="H336" s="69">
        <v>604654</v>
      </c>
      <c r="I336" s="69">
        <v>401334</v>
      </c>
      <c r="J336" s="70"/>
      <c r="K336" s="70"/>
      <c r="L336" s="69">
        <v>29006.123</v>
      </c>
      <c r="M336" s="65"/>
      <c r="N336" s="32" t="s">
        <v>115</v>
      </c>
    </row>
    <row r="337" spans="1:14" x14ac:dyDescent="0.25">
      <c r="A337" s="68" t="s">
        <v>154</v>
      </c>
      <c r="C337" s="65">
        <v>636809</v>
      </c>
      <c r="D337" s="65">
        <v>367230</v>
      </c>
      <c r="E337" s="65">
        <v>312803</v>
      </c>
      <c r="F337" s="65">
        <v>0</v>
      </c>
      <c r="G337" s="65">
        <v>-162927</v>
      </c>
      <c r="H337" s="69">
        <v>525580</v>
      </c>
      <c r="I337" s="69">
        <v>564261</v>
      </c>
      <c r="J337" s="70"/>
      <c r="K337" s="70"/>
      <c r="L337" s="69">
        <v>27382.787</v>
      </c>
      <c r="M337" s="65"/>
      <c r="N337" s="32" t="s">
        <v>116</v>
      </c>
    </row>
    <row r="338" spans="1:14" x14ac:dyDescent="0.25">
      <c r="A338" s="68" t="s">
        <v>155</v>
      </c>
      <c r="C338" s="65">
        <v>691322</v>
      </c>
      <c r="D338" s="65">
        <v>240429</v>
      </c>
      <c r="E338" s="65">
        <v>516427</v>
      </c>
      <c r="F338" s="65">
        <v>0</v>
      </c>
      <c r="G338" s="65">
        <v>151632</v>
      </c>
      <c r="H338" s="69">
        <v>568697</v>
      </c>
      <c r="I338" s="69">
        <v>412629</v>
      </c>
      <c r="J338" s="70"/>
      <c r="K338" s="70"/>
      <c r="L338" s="69">
        <v>29726.846000000001</v>
      </c>
      <c r="M338" s="65"/>
      <c r="N338" s="32" t="s">
        <v>117</v>
      </c>
    </row>
    <row r="339" spans="1:14" x14ac:dyDescent="0.25">
      <c r="A339" s="68" t="s">
        <v>118</v>
      </c>
      <c r="C339" s="65">
        <v>659062</v>
      </c>
      <c r="D339" s="65">
        <v>451800</v>
      </c>
      <c r="E339" s="65">
        <v>433187</v>
      </c>
      <c r="F339" s="65">
        <v>0</v>
      </c>
      <c r="G339" s="65">
        <v>-88936</v>
      </c>
      <c r="H339" s="69">
        <v>593116</v>
      </c>
      <c r="I339" s="69">
        <v>501565</v>
      </c>
      <c r="J339" s="70"/>
      <c r="K339" s="70"/>
      <c r="L339" s="69">
        <v>28339.666000000001</v>
      </c>
      <c r="M339" s="65"/>
      <c r="N339" s="32" t="s">
        <v>118</v>
      </c>
    </row>
    <row r="340" spans="1:14" x14ac:dyDescent="0.25">
      <c r="A340" s="68" t="s">
        <v>137</v>
      </c>
      <c r="C340" s="65">
        <v>720291</v>
      </c>
      <c r="D340" s="65">
        <v>234792</v>
      </c>
      <c r="E340" s="65">
        <v>351641</v>
      </c>
      <c r="F340" s="65">
        <v>0</v>
      </c>
      <c r="G340" s="65">
        <v>7337</v>
      </c>
      <c r="H340" s="69">
        <v>612420</v>
      </c>
      <c r="I340" s="69">
        <v>494228</v>
      </c>
      <c r="J340" s="70"/>
      <c r="K340" s="70"/>
      <c r="L340" s="69">
        <v>30972.512999999999</v>
      </c>
      <c r="M340" s="65"/>
      <c r="N340" s="32" t="s">
        <v>119</v>
      </c>
    </row>
    <row r="341" spans="1:14" x14ac:dyDescent="0.25">
      <c r="A341" s="68" t="s">
        <v>138</v>
      </c>
      <c r="C341" s="65">
        <v>441275</v>
      </c>
      <c r="D341" s="65">
        <v>358466</v>
      </c>
      <c r="E341" s="65">
        <v>225166</v>
      </c>
      <c r="F341" s="65">
        <v>0</v>
      </c>
      <c r="G341" s="65">
        <v>-4246</v>
      </c>
      <c r="H341" s="69">
        <v>570436</v>
      </c>
      <c r="I341" s="69">
        <v>498474</v>
      </c>
      <c r="J341" s="70"/>
      <c r="K341" s="70"/>
      <c r="L341" s="69">
        <v>18974.825000000001</v>
      </c>
      <c r="M341" s="65"/>
      <c r="N341" s="32" t="s">
        <v>120</v>
      </c>
    </row>
    <row r="342" spans="1:14" x14ac:dyDescent="0.25">
      <c r="A342" s="68" t="s">
        <v>129</v>
      </c>
      <c r="C342" s="65">
        <v>667225</v>
      </c>
      <c r="D342" s="65">
        <v>277735</v>
      </c>
      <c r="E342" s="65">
        <v>379996</v>
      </c>
      <c r="F342" s="65">
        <v>0</v>
      </c>
      <c r="G342" s="65">
        <v>31218</v>
      </c>
      <c r="H342" s="69">
        <v>597012</v>
      </c>
      <c r="I342" s="69">
        <v>467256</v>
      </c>
      <c r="J342" s="70"/>
      <c r="K342" s="70"/>
      <c r="L342" s="69">
        <v>28690.674999999999</v>
      </c>
      <c r="M342" s="65"/>
      <c r="N342" s="32" t="s">
        <v>121</v>
      </c>
    </row>
    <row r="343" spans="1:14" x14ac:dyDescent="0.25">
      <c r="A343" s="68" t="s">
        <v>122</v>
      </c>
      <c r="C343" s="65">
        <v>728833</v>
      </c>
      <c r="D343" s="65">
        <v>319809</v>
      </c>
      <c r="E343" s="65">
        <v>431498</v>
      </c>
      <c r="F343" s="65">
        <v>0</v>
      </c>
      <c r="G343" s="65">
        <v>-27155</v>
      </c>
      <c r="H343" s="69">
        <v>589265</v>
      </c>
      <c r="I343" s="69">
        <v>494411</v>
      </c>
      <c r="J343" s="70"/>
      <c r="K343" s="70"/>
      <c r="L343" s="69">
        <v>31339.819</v>
      </c>
      <c r="M343" s="65"/>
      <c r="N343" s="32" t="s">
        <v>122</v>
      </c>
    </row>
    <row r="344" spans="1:14" x14ac:dyDescent="0.25">
      <c r="A344" s="68" t="s">
        <v>123</v>
      </c>
      <c r="C344" s="65">
        <v>662638</v>
      </c>
      <c r="D344" s="65">
        <v>148523</v>
      </c>
      <c r="E344" s="65">
        <v>311154</v>
      </c>
      <c r="F344" s="65">
        <v>0</v>
      </c>
      <c r="G344" s="65">
        <v>82979</v>
      </c>
      <c r="H344" s="69">
        <v>581783</v>
      </c>
      <c r="I344" s="69">
        <v>411432</v>
      </c>
      <c r="J344" s="70"/>
      <c r="K344" s="70"/>
      <c r="L344" s="69">
        <v>28493.434000000001</v>
      </c>
      <c r="M344" s="65"/>
      <c r="N344" s="32" t="s">
        <v>123</v>
      </c>
    </row>
    <row r="345" spans="1:14" x14ac:dyDescent="0.25">
      <c r="A345" s="68" t="s">
        <v>131</v>
      </c>
      <c r="C345" s="65">
        <v>732417</v>
      </c>
      <c r="D345" s="65">
        <v>330097</v>
      </c>
      <c r="E345" s="65">
        <v>425436</v>
      </c>
      <c r="F345" s="65">
        <v>0</v>
      </c>
      <c r="G345" s="65">
        <v>-39018</v>
      </c>
      <c r="H345" s="69">
        <v>596577</v>
      </c>
      <c r="I345" s="69">
        <v>450450</v>
      </c>
      <c r="J345" s="70"/>
      <c r="K345" s="70"/>
      <c r="L345" s="69">
        <v>31493.931</v>
      </c>
      <c r="M345" s="65"/>
      <c r="N345" s="32" t="s">
        <v>124</v>
      </c>
    </row>
    <row r="346" spans="1:14" x14ac:dyDescent="0.25">
      <c r="A346" s="68" t="s">
        <v>125</v>
      </c>
      <c r="C346" s="65">
        <v>761879</v>
      </c>
      <c r="D346" s="65">
        <v>228898</v>
      </c>
      <c r="E346" s="65">
        <v>466855</v>
      </c>
      <c r="F346" s="65">
        <v>0</v>
      </c>
      <c r="G346" s="65">
        <v>-47770</v>
      </c>
      <c r="H346" s="69">
        <v>476786</v>
      </c>
      <c r="I346" s="69">
        <v>498220</v>
      </c>
      <c r="J346" s="70"/>
      <c r="K346" s="70"/>
      <c r="L346" s="69">
        <v>32760.796999999999</v>
      </c>
      <c r="M346" s="65"/>
      <c r="N346" s="32" t="s">
        <v>125</v>
      </c>
    </row>
    <row r="347" spans="1:14" ht="13.8" thickBot="1" x14ac:dyDescent="0.3">
      <c r="A347" s="71" t="s">
        <v>113</v>
      </c>
      <c r="C347" s="72">
        <v>754097</v>
      </c>
      <c r="D347" s="72">
        <v>343464</v>
      </c>
      <c r="E347" s="72">
        <v>544658</v>
      </c>
      <c r="F347" s="72">
        <v>0</v>
      </c>
      <c r="G347" s="72">
        <v>43475</v>
      </c>
      <c r="H347" s="72">
        <v>593335</v>
      </c>
      <c r="I347" s="72">
        <v>454745</v>
      </c>
      <c r="J347" s="66"/>
      <c r="K347" s="66"/>
      <c r="L347" s="72">
        <v>32426.170999999998</v>
      </c>
      <c r="M347" s="65"/>
      <c r="N347" s="73" t="s">
        <v>113</v>
      </c>
    </row>
    <row r="348" spans="1:14" x14ac:dyDescent="0.25">
      <c r="A348" s="37">
        <f>'Olieforbrug, TJ'!A348</f>
        <v>2015</v>
      </c>
      <c r="B348" s="70"/>
      <c r="C348" s="69"/>
      <c r="D348" s="69"/>
      <c r="E348" s="69"/>
      <c r="F348" s="69"/>
      <c r="G348" s="69"/>
      <c r="H348" s="69"/>
      <c r="I348" s="69"/>
      <c r="M348" s="65"/>
      <c r="N348" s="37">
        <f>'Olieforbrug, TJ'!M348</f>
        <v>2015</v>
      </c>
    </row>
    <row r="349" spans="1:14" x14ac:dyDescent="0.25">
      <c r="A349" s="68" t="str">
        <f>'Olieforbrug, TJ'!A349</f>
        <v>Januar</v>
      </c>
      <c r="C349" s="65">
        <v>663065</v>
      </c>
      <c r="D349" s="65">
        <v>336783</v>
      </c>
      <c r="E349" s="65">
        <v>356228</v>
      </c>
      <c r="F349" s="65">
        <v>0</v>
      </c>
      <c r="G349" s="65">
        <f>I347-I349</f>
        <v>-10780</v>
      </c>
      <c r="H349" s="65">
        <v>636482</v>
      </c>
      <c r="I349" s="65">
        <v>465525</v>
      </c>
      <c r="J349" s="70"/>
      <c r="K349" s="70"/>
      <c r="L349" s="69">
        <f t="shared" ref="L349:L360" si="86">C349*43/1000</f>
        <v>28511.794999999998</v>
      </c>
      <c r="M349" s="65"/>
      <c r="N349" s="32" t="str">
        <f>'Olieforbrug, TJ'!M349</f>
        <v>January</v>
      </c>
    </row>
    <row r="350" spans="1:14" x14ac:dyDescent="0.25">
      <c r="A350" s="68" t="str">
        <f>'Olieforbrug, TJ'!A350</f>
        <v>Februar</v>
      </c>
      <c r="C350" s="65">
        <v>605135</v>
      </c>
      <c r="D350" s="65">
        <v>264748</v>
      </c>
      <c r="E350" s="65">
        <v>299265</v>
      </c>
      <c r="F350" s="65">
        <v>0</v>
      </c>
      <c r="G350" s="65">
        <f t="shared" ref="G350:G355" si="87">I349-I350</f>
        <v>855</v>
      </c>
      <c r="H350" s="65">
        <v>563976</v>
      </c>
      <c r="I350" s="65">
        <v>464670</v>
      </c>
      <c r="J350" s="70"/>
      <c r="K350" s="70"/>
      <c r="L350" s="69">
        <f t="shared" si="86"/>
        <v>26020.805</v>
      </c>
      <c r="M350" s="65"/>
      <c r="N350" s="32" t="str">
        <f>'Olieforbrug, TJ'!M350</f>
        <v>February</v>
      </c>
    </row>
    <row r="351" spans="1:14" x14ac:dyDescent="0.25">
      <c r="A351" s="68" t="str">
        <f>'Olieforbrug, TJ'!A351</f>
        <v>Marts</v>
      </c>
      <c r="C351" s="65">
        <v>640878</v>
      </c>
      <c r="D351" s="65">
        <v>307866</v>
      </c>
      <c r="E351" s="65">
        <v>319243</v>
      </c>
      <c r="F351" s="65">
        <v>0</v>
      </c>
      <c r="G351" s="65">
        <f t="shared" si="87"/>
        <v>-26896</v>
      </c>
      <c r="H351" s="65">
        <v>601908</v>
      </c>
      <c r="I351" s="65">
        <v>491566</v>
      </c>
      <c r="J351" s="70"/>
      <c r="K351" s="70"/>
      <c r="L351" s="69">
        <f t="shared" si="86"/>
        <v>27557.754000000001</v>
      </c>
      <c r="M351" s="65"/>
      <c r="N351" s="32" t="str">
        <f>'Olieforbrug, TJ'!M351</f>
        <v>March</v>
      </c>
    </row>
    <row r="352" spans="1:14" x14ac:dyDescent="0.25">
      <c r="A352" s="68" t="str">
        <f>'Olieforbrug, TJ'!A352</f>
        <v>April</v>
      </c>
      <c r="C352" s="65">
        <v>651408</v>
      </c>
      <c r="D352" s="65">
        <v>350330</v>
      </c>
      <c r="E352" s="65">
        <v>460917</v>
      </c>
      <c r="F352" s="65">
        <v>0</v>
      </c>
      <c r="G352" s="65">
        <f t="shared" si="87"/>
        <v>65596</v>
      </c>
      <c r="H352" s="65">
        <v>608305</v>
      </c>
      <c r="I352" s="65">
        <v>425970</v>
      </c>
      <c r="J352" s="70"/>
      <c r="K352" s="70"/>
      <c r="L352" s="69">
        <f t="shared" si="86"/>
        <v>28010.544000000002</v>
      </c>
      <c r="M352" s="65"/>
      <c r="N352" s="32" t="str">
        <f>'Olieforbrug, TJ'!M352</f>
        <v>April</v>
      </c>
    </row>
    <row r="353" spans="1:14" x14ac:dyDescent="0.25">
      <c r="A353" s="68" t="str">
        <f>'Olieforbrug, TJ'!A353</f>
        <v>Maj</v>
      </c>
      <c r="C353" s="65">
        <v>673164</v>
      </c>
      <c r="D353" s="65">
        <v>382985</v>
      </c>
      <c r="E353" s="65">
        <v>352302</v>
      </c>
      <c r="F353" s="65">
        <v>0</v>
      </c>
      <c r="G353" s="65">
        <f t="shared" si="87"/>
        <v>-81275</v>
      </c>
      <c r="H353" s="65">
        <v>622315</v>
      </c>
      <c r="I353" s="65">
        <v>507245</v>
      </c>
      <c r="J353" s="70"/>
      <c r="K353" s="70"/>
      <c r="L353" s="69">
        <f t="shared" si="86"/>
        <v>28946.052</v>
      </c>
      <c r="M353" s="65"/>
      <c r="N353" s="32" t="str">
        <f>'Olieforbrug, TJ'!M353</f>
        <v>May</v>
      </c>
    </row>
    <row r="354" spans="1:14" x14ac:dyDescent="0.25">
      <c r="A354" s="68" t="str">
        <f>'Olieforbrug, TJ'!A354</f>
        <v>Juni</v>
      </c>
      <c r="C354" s="65">
        <v>635632</v>
      </c>
      <c r="D354" s="65">
        <v>342669</v>
      </c>
      <c r="E354" s="65">
        <v>427755</v>
      </c>
      <c r="F354" s="65">
        <v>0</v>
      </c>
      <c r="G354" s="65">
        <f t="shared" si="87"/>
        <v>68208</v>
      </c>
      <c r="H354" s="65">
        <v>624127</v>
      </c>
      <c r="I354" s="65">
        <v>439037</v>
      </c>
      <c r="J354" s="70"/>
      <c r="K354" s="70"/>
      <c r="L354" s="69">
        <f t="shared" si="86"/>
        <v>27332.175999999999</v>
      </c>
      <c r="M354" s="65"/>
      <c r="N354" s="32" t="str">
        <f>'Olieforbrug, TJ'!M354</f>
        <v>June</v>
      </c>
    </row>
    <row r="355" spans="1:14" x14ac:dyDescent="0.25">
      <c r="A355" s="68" t="str">
        <f>'Olieforbrug, TJ'!A355</f>
        <v>Juli</v>
      </c>
      <c r="C355" s="65">
        <v>645807</v>
      </c>
      <c r="D355" s="65">
        <v>303544</v>
      </c>
      <c r="E355" s="65">
        <v>301262</v>
      </c>
      <c r="F355" s="65">
        <v>0</v>
      </c>
      <c r="G355" s="65">
        <f t="shared" si="87"/>
        <v>9508</v>
      </c>
      <c r="H355" s="65">
        <v>657761</v>
      </c>
      <c r="I355" s="65">
        <v>429529</v>
      </c>
      <c r="J355" s="70"/>
      <c r="K355" s="70"/>
      <c r="L355" s="69">
        <f t="shared" si="86"/>
        <v>27769.701000000001</v>
      </c>
      <c r="M355" s="65"/>
      <c r="N355" s="32" t="str">
        <f>'Olieforbrug, TJ'!M355</f>
        <v>July</v>
      </c>
    </row>
    <row r="356" spans="1:14" x14ac:dyDescent="0.25">
      <c r="A356" s="68" t="str">
        <f>'Olieforbrug, TJ'!A356</f>
        <v>August</v>
      </c>
      <c r="C356" s="65">
        <v>657444</v>
      </c>
      <c r="D356" s="65">
        <v>453021</v>
      </c>
      <c r="E356" s="65">
        <v>405726</v>
      </c>
      <c r="F356" s="65">
        <v>0</v>
      </c>
      <c r="G356" s="65">
        <f>I355-I356</f>
        <v>-51418</v>
      </c>
      <c r="H356" s="65">
        <v>653439</v>
      </c>
      <c r="I356" s="65">
        <v>480947</v>
      </c>
      <c r="J356" s="70"/>
      <c r="K356" s="70"/>
      <c r="L356" s="69">
        <f t="shared" si="86"/>
        <v>28270.092000000001</v>
      </c>
      <c r="M356" s="65"/>
      <c r="N356" s="32" t="str">
        <f>'Olieforbrug, TJ'!M356</f>
        <v>August</v>
      </c>
    </row>
    <row r="357" spans="1:14" x14ac:dyDescent="0.25">
      <c r="A357" s="68" t="str">
        <f>'Olieforbrug, TJ'!A357</f>
        <v>September</v>
      </c>
      <c r="C357" s="65">
        <v>628466</v>
      </c>
      <c r="D357" s="65">
        <v>414844</v>
      </c>
      <c r="E357" s="65">
        <v>631998</v>
      </c>
      <c r="F357" s="65">
        <v>0</v>
      </c>
      <c r="G357" s="65">
        <f>I356-I357</f>
        <v>-45871</v>
      </c>
      <c r="H357" s="65">
        <v>447017</v>
      </c>
      <c r="I357" s="65">
        <v>526818</v>
      </c>
      <c r="J357" s="70"/>
      <c r="K357" s="70"/>
      <c r="L357" s="69">
        <f t="shared" si="86"/>
        <v>27024.038</v>
      </c>
      <c r="M357" s="65"/>
      <c r="N357" s="32" t="str">
        <f>'Olieforbrug, TJ'!M357</f>
        <v>September</v>
      </c>
    </row>
    <row r="358" spans="1:14" x14ac:dyDescent="0.25">
      <c r="A358" s="68" t="str">
        <f>'Olieforbrug, TJ'!A358</f>
        <v>Oktober</v>
      </c>
      <c r="C358" s="65">
        <v>654557</v>
      </c>
      <c r="D358" s="65">
        <v>322188</v>
      </c>
      <c r="E358" s="65">
        <v>378828</v>
      </c>
      <c r="F358" s="65">
        <v>0</v>
      </c>
      <c r="G358" s="65">
        <f>I357-I358</f>
        <v>72309</v>
      </c>
      <c r="H358" s="65">
        <v>670000</v>
      </c>
      <c r="I358" s="65">
        <v>454509</v>
      </c>
      <c r="J358" s="70"/>
      <c r="K358" s="70"/>
      <c r="L358" s="69">
        <f t="shared" si="86"/>
        <v>28145.951000000001</v>
      </c>
      <c r="M358" s="65"/>
      <c r="N358" s="32" t="str">
        <f>'Olieforbrug, TJ'!M358</f>
        <v>October</v>
      </c>
    </row>
    <row r="359" spans="1:14" x14ac:dyDescent="0.25">
      <c r="A359" s="68" t="str">
        <f>'Olieforbrug, TJ'!A359</f>
        <v>November</v>
      </c>
      <c r="C359" s="65">
        <v>611600</v>
      </c>
      <c r="D359" s="65">
        <v>354563</v>
      </c>
      <c r="E359" s="65">
        <v>355009</v>
      </c>
      <c r="F359" s="65">
        <v>0</v>
      </c>
      <c r="G359" s="65">
        <f>I358-I359</f>
        <v>-24265</v>
      </c>
      <c r="H359" s="65">
        <v>585384</v>
      </c>
      <c r="I359" s="65">
        <v>478774</v>
      </c>
      <c r="J359" s="70"/>
      <c r="K359" s="70"/>
      <c r="L359" s="69">
        <f t="shared" si="86"/>
        <v>26298.799999999999</v>
      </c>
      <c r="M359" s="65"/>
      <c r="N359" s="32" t="str">
        <f>'Olieforbrug, TJ'!M359</f>
        <v>November</v>
      </c>
    </row>
    <row r="360" spans="1:14" ht="13.8" thickBot="1" x14ac:dyDescent="0.3">
      <c r="A360" s="71" t="str">
        <f>'Olieforbrug, TJ'!A360</f>
        <v>December</v>
      </c>
      <c r="C360" s="72">
        <v>622656</v>
      </c>
      <c r="D360" s="72">
        <v>330724</v>
      </c>
      <c r="E360" s="72">
        <v>234859</v>
      </c>
      <c r="F360" s="72">
        <v>0</v>
      </c>
      <c r="G360" s="72">
        <f>I359-I360</f>
        <v>-50701</v>
      </c>
      <c r="H360" s="72">
        <v>665673</v>
      </c>
      <c r="I360" s="72">
        <v>529475</v>
      </c>
      <c r="J360" s="66"/>
      <c r="K360" s="66"/>
      <c r="L360" s="72">
        <f t="shared" si="86"/>
        <v>26774.207999999999</v>
      </c>
      <c r="M360" s="65"/>
      <c r="N360" s="73" t="str">
        <f>'Olieforbrug, TJ'!M360</f>
        <v>December</v>
      </c>
    </row>
    <row r="361" spans="1:14" x14ac:dyDescent="0.25">
      <c r="A361" s="37">
        <v>2016</v>
      </c>
      <c r="B361" s="70"/>
      <c r="C361" s="69"/>
      <c r="D361" s="69"/>
      <c r="E361" s="69"/>
      <c r="F361" s="69"/>
      <c r="G361" s="69"/>
      <c r="H361" s="69"/>
      <c r="I361" s="69"/>
      <c r="M361" s="65"/>
      <c r="N361" s="37">
        <v>2016</v>
      </c>
    </row>
    <row r="362" spans="1:14" x14ac:dyDescent="0.25">
      <c r="A362" s="68" t="str">
        <f>'Olieforbrug, TJ'!A362</f>
        <v>Januar</v>
      </c>
      <c r="C362" s="65">
        <v>572484</v>
      </c>
      <c r="D362" s="65">
        <v>411467</v>
      </c>
      <c r="E362" s="65">
        <v>393915</v>
      </c>
      <c r="F362" s="65">
        <v>0</v>
      </c>
      <c r="G362" s="65">
        <v>87935</v>
      </c>
      <c r="H362" s="65">
        <v>678574</v>
      </c>
      <c r="I362" s="65">
        <v>441540</v>
      </c>
      <c r="J362" s="70"/>
      <c r="K362" s="70"/>
      <c r="L362" s="69">
        <v>24616.812000000002</v>
      </c>
      <c r="M362" s="65"/>
      <c r="N362" s="32" t="str">
        <f>'Olieforbrug, TJ'!M362</f>
        <v>January</v>
      </c>
    </row>
    <row r="363" spans="1:14" x14ac:dyDescent="0.25">
      <c r="A363" s="68" t="str">
        <f>'Olieforbrug, TJ'!A363</f>
        <v>Februar</v>
      </c>
      <c r="C363" s="65">
        <v>432522</v>
      </c>
      <c r="D363" s="65">
        <v>331514</v>
      </c>
      <c r="E363" s="65">
        <v>182204</v>
      </c>
      <c r="F363" s="65">
        <v>0</v>
      </c>
      <c r="G363" s="65">
        <v>10888</v>
      </c>
      <c r="H363" s="65">
        <v>593840</v>
      </c>
      <c r="I363" s="65">
        <v>430652</v>
      </c>
      <c r="J363" s="70"/>
      <c r="K363" s="70"/>
      <c r="L363" s="69">
        <v>18598.446</v>
      </c>
      <c r="M363" s="65"/>
      <c r="N363" s="32" t="str">
        <f>'Olieforbrug, TJ'!M363</f>
        <v>February</v>
      </c>
    </row>
    <row r="364" spans="1:14" x14ac:dyDescent="0.25">
      <c r="A364" s="68" t="str">
        <f>'Olieforbrug, TJ'!A364</f>
        <v>Marts</v>
      </c>
      <c r="C364" s="65">
        <v>624041</v>
      </c>
      <c r="D364" s="65">
        <v>284950</v>
      </c>
      <c r="E364" s="65">
        <v>321080</v>
      </c>
      <c r="F364" s="65">
        <v>0</v>
      </c>
      <c r="G364" s="65">
        <v>-30413</v>
      </c>
      <c r="H364" s="65">
        <v>642376</v>
      </c>
      <c r="I364" s="65">
        <v>461065</v>
      </c>
      <c r="J364" s="70"/>
      <c r="K364" s="70"/>
      <c r="L364" s="69">
        <v>26833.762999999999</v>
      </c>
      <c r="M364" s="65"/>
      <c r="N364" s="32" t="str">
        <f>'Olieforbrug, TJ'!M364</f>
        <v>March</v>
      </c>
    </row>
    <row r="365" spans="1:14" x14ac:dyDescent="0.25">
      <c r="A365" s="68" t="str">
        <f>'Olieforbrug, TJ'!A365</f>
        <v>April</v>
      </c>
      <c r="C365" s="65">
        <v>597198</v>
      </c>
      <c r="D365" s="65">
        <v>26244</v>
      </c>
      <c r="E365" s="65">
        <v>470019</v>
      </c>
      <c r="F365" s="65">
        <v>0</v>
      </c>
      <c r="G365" s="65">
        <v>158864</v>
      </c>
      <c r="H365" s="65">
        <v>311873</v>
      </c>
      <c r="I365" s="65">
        <v>302201</v>
      </c>
      <c r="J365" s="70"/>
      <c r="K365" s="70"/>
      <c r="L365" s="69">
        <v>25679.513999999999</v>
      </c>
      <c r="M365" s="65"/>
      <c r="N365" s="32" t="str">
        <f>'Olieforbrug, TJ'!M365</f>
        <v>April</v>
      </c>
    </row>
    <row r="366" spans="1:14" x14ac:dyDescent="0.25">
      <c r="A366" s="68" t="str">
        <f>'Olieforbrug, TJ'!A366</f>
        <v>Maj</v>
      </c>
      <c r="C366" s="65">
        <v>600892</v>
      </c>
      <c r="D366" s="65">
        <v>273014</v>
      </c>
      <c r="E366" s="65">
        <v>366517</v>
      </c>
      <c r="F366" s="65">
        <v>0</v>
      </c>
      <c r="G366" s="65">
        <v>-160254</v>
      </c>
      <c r="H366" s="65">
        <v>348079</v>
      </c>
      <c r="I366" s="65">
        <v>462455</v>
      </c>
      <c r="J366" s="70"/>
      <c r="K366" s="70"/>
      <c r="L366" s="69">
        <v>25838.356</v>
      </c>
      <c r="M366" s="65"/>
      <c r="N366" s="32" t="str">
        <f>'Olieforbrug, TJ'!M366</f>
        <v>May</v>
      </c>
    </row>
    <row r="367" spans="1:14" x14ac:dyDescent="0.25">
      <c r="A367" s="68" t="str">
        <f>'Olieforbrug, TJ'!A367</f>
        <v>Juni</v>
      </c>
      <c r="C367" s="65">
        <v>622312</v>
      </c>
      <c r="D367" s="65">
        <v>239223</v>
      </c>
      <c r="E367" s="65">
        <v>321930</v>
      </c>
      <c r="F367" s="65">
        <v>0</v>
      </c>
      <c r="G367" s="65">
        <v>33785</v>
      </c>
      <c r="H367" s="65">
        <v>572704</v>
      </c>
      <c r="I367" s="65">
        <v>428670</v>
      </c>
      <c r="J367" s="70"/>
      <c r="K367" s="70"/>
      <c r="L367" s="69">
        <v>26759.416000000001</v>
      </c>
      <c r="M367" s="65"/>
      <c r="N367" s="32" t="str">
        <f>'Olieforbrug, TJ'!M367</f>
        <v>June</v>
      </c>
    </row>
    <row r="368" spans="1:14" x14ac:dyDescent="0.25">
      <c r="A368" s="68" t="str">
        <f>'Olieforbrug, TJ'!A368</f>
        <v>Juli</v>
      </c>
      <c r="C368" s="65">
        <v>588817</v>
      </c>
      <c r="D368" s="65">
        <v>468576</v>
      </c>
      <c r="E368" s="65">
        <v>400344</v>
      </c>
      <c r="F368" s="65">
        <v>0</v>
      </c>
      <c r="G368" s="65">
        <v>-17277</v>
      </c>
      <c r="H368" s="65">
        <v>638150</v>
      </c>
      <c r="I368" s="65">
        <v>445947</v>
      </c>
      <c r="J368" s="70"/>
      <c r="K368" s="70"/>
      <c r="L368" s="69">
        <v>25319.131000000001</v>
      </c>
      <c r="M368" s="65"/>
      <c r="N368" s="32" t="str">
        <f>'Olieforbrug, TJ'!M368</f>
        <v>July</v>
      </c>
    </row>
    <row r="369" spans="1:14" x14ac:dyDescent="0.25">
      <c r="A369" s="68" t="str">
        <f>'Olieforbrug, TJ'!A369</f>
        <v>August</v>
      </c>
      <c r="C369" s="65">
        <v>622639</v>
      </c>
      <c r="D369" s="65">
        <v>449670</v>
      </c>
      <c r="E369" s="65">
        <v>386954</v>
      </c>
      <c r="F369" s="65">
        <v>0</v>
      </c>
      <c r="G369" s="65">
        <v>-43984</v>
      </c>
      <c r="H369" s="65">
        <v>641205</v>
      </c>
      <c r="I369" s="65">
        <v>489931</v>
      </c>
      <c r="J369" s="70"/>
      <c r="K369" s="70"/>
      <c r="L369" s="69">
        <v>26773.476999999999</v>
      </c>
      <c r="M369" s="65"/>
      <c r="N369" s="32" t="str">
        <f>'Olieforbrug, TJ'!M369</f>
        <v>August</v>
      </c>
    </row>
    <row r="370" spans="1:14" x14ac:dyDescent="0.25">
      <c r="A370" s="68" t="str">
        <f>'Olieforbrug, TJ'!A370</f>
        <v>September</v>
      </c>
      <c r="C370" s="65">
        <v>500190</v>
      </c>
      <c r="D370" s="65">
        <v>315403</v>
      </c>
      <c r="E370" s="65">
        <v>228877</v>
      </c>
      <c r="F370" s="65">
        <v>0</v>
      </c>
      <c r="G370" s="65">
        <v>54987</v>
      </c>
      <c r="H370" s="65">
        <v>641840</v>
      </c>
      <c r="I370" s="65">
        <v>434944</v>
      </c>
      <c r="J370" s="70"/>
      <c r="K370" s="70"/>
      <c r="L370" s="69">
        <v>21508.17</v>
      </c>
      <c r="M370" s="65"/>
      <c r="N370" s="32" t="str">
        <f>'Olieforbrug, TJ'!M370</f>
        <v>September</v>
      </c>
    </row>
    <row r="371" spans="1:14" x14ac:dyDescent="0.25">
      <c r="A371" s="68" t="str">
        <f>'Olieforbrug, TJ'!A371</f>
        <v>Oktober</v>
      </c>
      <c r="C371" s="65">
        <v>612409</v>
      </c>
      <c r="D371" s="65">
        <v>418059</v>
      </c>
      <c r="E371" s="65">
        <v>353455</v>
      </c>
      <c r="F371" s="65">
        <v>0</v>
      </c>
      <c r="G371" s="65">
        <v>-52245</v>
      </c>
      <c r="H371" s="65">
        <v>624450</v>
      </c>
      <c r="I371" s="65">
        <v>487189</v>
      </c>
      <c r="J371" s="70"/>
      <c r="K371" s="70"/>
      <c r="L371" s="69">
        <v>26333.587</v>
      </c>
      <c r="M371" s="65"/>
      <c r="N371" s="32" t="str">
        <f>'Olieforbrug, TJ'!M371</f>
        <v>October</v>
      </c>
    </row>
    <row r="372" spans="1:14" x14ac:dyDescent="0.25">
      <c r="A372" s="68" t="str">
        <f>'Olieforbrug, TJ'!A372</f>
        <v>November</v>
      </c>
      <c r="C372" s="65">
        <v>586025</v>
      </c>
      <c r="D372" s="65">
        <v>330088</v>
      </c>
      <c r="E372" s="65">
        <v>234822</v>
      </c>
      <c r="F372" s="65">
        <v>0</v>
      </c>
      <c r="G372" s="65">
        <v>-60440</v>
      </c>
      <c r="H372" s="65">
        <v>621128</v>
      </c>
      <c r="I372" s="65">
        <v>547629</v>
      </c>
      <c r="J372" s="70"/>
      <c r="K372" s="70"/>
      <c r="L372" s="69">
        <v>25199.075000000001</v>
      </c>
      <c r="M372" s="65"/>
      <c r="N372" s="32" t="str">
        <f>'Olieforbrug, TJ'!M372</f>
        <v>November</v>
      </c>
    </row>
    <row r="373" spans="1:14" ht="13.8" thickBot="1" x14ac:dyDescent="0.3">
      <c r="A373" s="71" t="str">
        <f>'Olieforbrug, TJ'!A373</f>
        <v>December</v>
      </c>
      <c r="C373" s="72">
        <v>564845</v>
      </c>
      <c r="D373" s="72">
        <v>286521</v>
      </c>
      <c r="E373" s="72">
        <v>216952</v>
      </c>
      <c r="F373" s="72">
        <v>0</v>
      </c>
      <c r="G373" s="72">
        <v>44711</v>
      </c>
      <c r="H373" s="72">
        <v>680139</v>
      </c>
      <c r="I373" s="72">
        <v>502918</v>
      </c>
      <c r="J373" s="66"/>
      <c r="K373" s="66"/>
      <c r="L373" s="72">
        <v>24288.334999999999</v>
      </c>
      <c r="M373" s="65"/>
      <c r="N373" s="73" t="str">
        <f>'Olieforbrug, TJ'!M373</f>
        <v>December</v>
      </c>
    </row>
    <row r="374" spans="1:14" x14ac:dyDescent="0.25">
      <c r="A374" s="37">
        <v>2017</v>
      </c>
      <c r="B374" s="70"/>
      <c r="C374" s="69"/>
      <c r="D374" s="69"/>
      <c r="E374" s="69"/>
      <c r="F374" s="69"/>
      <c r="G374" s="69"/>
      <c r="H374" s="69"/>
      <c r="I374" s="69"/>
      <c r="M374" s="65"/>
      <c r="N374" s="37">
        <v>2017</v>
      </c>
    </row>
    <row r="375" spans="1:14" x14ac:dyDescent="0.25">
      <c r="A375" s="68" t="str">
        <f>'Olieforbrug, TJ'!A375</f>
        <v>Januar</v>
      </c>
      <c r="C375" s="65">
        <v>551322</v>
      </c>
      <c r="D375" s="65">
        <v>359974</v>
      </c>
      <c r="E375" s="65">
        <v>272820</v>
      </c>
      <c r="F375" s="65">
        <v>0</v>
      </c>
      <c r="G375" s="65">
        <f>I373-I375</f>
        <v>18920</v>
      </c>
      <c r="H375" s="65">
        <v>658115</v>
      </c>
      <c r="I375" s="65">
        <v>483998</v>
      </c>
      <c r="J375" s="70"/>
      <c r="K375" s="70"/>
      <c r="L375" s="69">
        <f t="shared" ref="L375:L386" si="88">C375*43/1000</f>
        <v>23706.846000000001</v>
      </c>
      <c r="M375" s="65"/>
      <c r="N375" s="32" t="str">
        <f>'Olieforbrug, TJ'!M375</f>
        <v>January</v>
      </c>
    </row>
    <row r="376" spans="1:14" x14ac:dyDescent="0.25">
      <c r="A376" s="68" t="str">
        <f>'Olieforbrug, TJ'!A376</f>
        <v>Februar</v>
      </c>
      <c r="C376" s="65">
        <v>540168</v>
      </c>
      <c r="D376" s="65">
        <v>366277</v>
      </c>
      <c r="E376" s="65">
        <v>351999</v>
      </c>
      <c r="F376" s="65">
        <v>0</v>
      </c>
      <c r="G376" s="65">
        <f t="shared" ref="G376:G381" si="89">I375-I376</f>
        <v>30455</v>
      </c>
      <c r="H376" s="65">
        <v>602660</v>
      </c>
      <c r="I376" s="65">
        <v>453543</v>
      </c>
      <c r="J376" s="70"/>
      <c r="K376" s="70"/>
      <c r="L376" s="69">
        <f t="shared" si="88"/>
        <v>23227.223999999998</v>
      </c>
      <c r="M376" s="65"/>
      <c r="N376" s="32" t="str">
        <f>'Olieforbrug, TJ'!M376</f>
        <v>February</v>
      </c>
    </row>
    <row r="377" spans="1:14" x14ac:dyDescent="0.25">
      <c r="A377" s="68" t="str">
        <f>'Olieforbrug, TJ'!A377</f>
        <v>Marts</v>
      </c>
      <c r="C377" s="65">
        <v>564114</v>
      </c>
      <c r="D377" s="65">
        <v>419706</v>
      </c>
      <c r="E377" s="65">
        <v>405352</v>
      </c>
      <c r="F377" s="65">
        <v>0</v>
      </c>
      <c r="G377" s="65">
        <f t="shared" si="89"/>
        <v>75461</v>
      </c>
      <c r="H377" s="65">
        <v>653528</v>
      </c>
      <c r="I377" s="65">
        <v>378082</v>
      </c>
      <c r="J377" s="70"/>
      <c r="K377" s="70"/>
      <c r="L377" s="69">
        <f t="shared" si="88"/>
        <v>24256.901999999998</v>
      </c>
      <c r="M377" s="65"/>
      <c r="N377" s="32" t="str">
        <f>'Olieforbrug, TJ'!M377</f>
        <v>March</v>
      </c>
    </row>
    <row r="378" spans="1:14" x14ac:dyDescent="0.25">
      <c r="A378" s="68" t="str">
        <f>'Olieforbrug, TJ'!A378</f>
        <v>April</v>
      </c>
      <c r="C378" s="65">
        <v>582332</v>
      </c>
      <c r="D378" s="65">
        <v>394352</v>
      </c>
      <c r="E378" s="65">
        <v>206354</v>
      </c>
      <c r="F378" s="65">
        <v>0</v>
      </c>
      <c r="G378" s="65">
        <f t="shared" si="89"/>
        <v>-131008</v>
      </c>
      <c r="H378" s="65">
        <v>638221</v>
      </c>
      <c r="I378" s="65">
        <v>509090</v>
      </c>
      <c r="J378" s="70"/>
      <c r="K378" s="70"/>
      <c r="L378" s="69">
        <f t="shared" si="88"/>
        <v>25040.276000000002</v>
      </c>
      <c r="M378" s="65"/>
      <c r="N378" s="32" t="str">
        <f>'Olieforbrug, TJ'!M378</f>
        <v>April</v>
      </c>
    </row>
    <row r="379" spans="1:14" x14ac:dyDescent="0.25">
      <c r="A379" s="68" t="str">
        <f>'Olieforbrug, TJ'!A379</f>
        <v>Maj</v>
      </c>
      <c r="C379" s="65">
        <v>557412</v>
      </c>
      <c r="D379" s="65">
        <v>391864</v>
      </c>
      <c r="E379" s="65">
        <v>369309</v>
      </c>
      <c r="F379" s="65">
        <v>0</v>
      </c>
      <c r="G379" s="65">
        <f t="shared" si="89"/>
        <v>80800</v>
      </c>
      <c r="H379" s="65">
        <v>676013</v>
      </c>
      <c r="I379" s="65">
        <v>428290</v>
      </c>
      <c r="J379" s="70"/>
      <c r="K379" s="70"/>
      <c r="L379" s="69">
        <f t="shared" si="88"/>
        <v>23968.716</v>
      </c>
      <c r="M379" s="65"/>
      <c r="N379" s="32" t="str">
        <f>'Olieforbrug, TJ'!M379</f>
        <v>May</v>
      </c>
    </row>
    <row r="380" spans="1:14" x14ac:dyDescent="0.25">
      <c r="A380" s="68" t="str">
        <f>'Olieforbrug, TJ'!A380</f>
        <v>Juni</v>
      </c>
      <c r="C380" s="65">
        <v>575835</v>
      </c>
      <c r="D380" s="65">
        <v>430272</v>
      </c>
      <c r="E380" s="65">
        <v>305699</v>
      </c>
      <c r="F380" s="65">
        <v>0</v>
      </c>
      <c r="G380" s="65">
        <f t="shared" si="89"/>
        <v>-59741</v>
      </c>
      <c r="H380" s="65">
        <v>640945</v>
      </c>
      <c r="I380" s="65">
        <v>488031</v>
      </c>
      <c r="J380" s="70"/>
      <c r="K380" s="70"/>
      <c r="L380" s="69">
        <f t="shared" si="88"/>
        <v>24760.904999999999</v>
      </c>
      <c r="M380" s="65"/>
      <c r="N380" s="32" t="str">
        <f>'Olieforbrug, TJ'!M380</f>
        <v>June</v>
      </c>
    </row>
    <row r="381" spans="1:14" x14ac:dyDescent="0.25">
      <c r="A381" s="68" t="str">
        <f>'Olieforbrug, TJ'!A381</f>
        <v>Juli</v>
      </c>
      <c r="C381" s="65">
        <v>579004</v>
      </c>
      <c r="D381" s="65">
        <v>405576</v>
      </c>
      <c r="E381" s="65">
        <v>393954</v>
      </c>
      <c r="F381" s="65">
        <v>0</v>
      </c>
      <c r="G381" s="65">
        <f t="shared" si="89"/>
        <v>90974</v>
      </c>
      <c r="H381" s="65">
        <v>699079</v>
      </c>
      <c r="I381" s="65">
        <v>397057</v>
      </c>
      <c r="J381" s="70"/>
      <c r="K381" s="70"/>
      <c r="L381" s="69">
        <f t="shared" si="88"/>
        <v>24897.171999999999</v>
      </c>
      <c r="M381" s="65"/>
      <c r="N381" s="32" t="str">
        <f>'Olieforbrug, TJ'!M381</f>
        <v>July</v>
      </c>
    </row>
    <row r="382" spans="1:14" x14ac:dyDescent="0.25">
      <c r="A382" s="68" t="str">
        <f>'Olieforbrug, TJ'!A382</f>
        <v>August</v>
      </c>
      <c r="C382" s="65">
        <v>583496</v>
      </c>
      <c r="D382" s="65">
        <v>414977</v>
      </c>
      <c r="E382" s="65">
        <v>236332</v>
      </c>
      <c r="F382" s="65">
        <v>0</v>
      </c>
      <c r="G382" s="65">
        <f>I381-I382</f>
        <v>-76433</v>
      </c>
      <c r="H382" s="65">
        <v>683601</v>
      </c>
      <c r="I382" s="65">
        <v>473490</v>
      </c>
      <c r="J382" s="70"/>
      <c r="K382" s="70"/>
      <c r="L382" s="69">
        <f t="shared" si="88"/>
        <v>25090.328000000001</v>
      </c>
      <c r="M382" s="65"/>
      <c r="N382" s="32" t="str">
        <f>'Olieforbrug, TJ'!M382</f>
        <v>August</v>
      </c>
    </row>
    <row r="383" spans="1:14" x14ac:dyDescent="0.25">
      <c r="A383" s="68" t="str">
        <f>'Olieforbrug, TJ'!A383</f>
        <v>September</v>
      </c>
      <c r="C383" s="65">
        <v>561438</v>
      </c>
      <c r="D383" s="65">
        <v>423183</v>
      </c>
      <c r="E383" s="65">
        <v>603533</v>
      </c>
      <c r="F383" s="65">
        <v>0</v>
      </c>
      <c r="G383" s="65">
        <f>I382-I383</f>
        <v>52657</v>
      </c>
      <c r="H383" s="65">
        <v>433399</v>
      </c>
      <c r="I383" s="65">
        <v>420833</v>
      </c>
      <c r="J383" s="70"/>
      <c r="K383" s="70"/>
      <c r="L383" s="69">
        <f t="shared" si="88"/>
        <v>24141.833999999999</v>
      </c>
      <c r="M383" s="65"/>
      <c r="N383" s="32" t="str">
        <f>'Olieforbrug, TJ'!M383</f>
        <v>September</v>
      </c>
    </row>
    <row r="384" spans="1:14" x14ac:dyDescent="0.25">
      <c r="A384" s="68" t="str">
        <f>'Olieforbrug, TJ'!A384</f>
        <v>Oktober</v>
      </c>
      <c r="C384" s="65">
        <v>547809</v>
      </c>
      <c r="D384" s="65">
        <v>351986</v>
      </c>
      <c r="E384" s="65">
        <v>279671</v>
      </c>
      <c r="F384" s="65">
        <v>0</v>
      </c>
      <c r="G384" s="65">
        <f>I383-I384</f>
        <v>-96691</v>
      </c>
      <c r="H384" s="65">
        <v>523701</v>
      </c>
      <c r="I384" s="65">
        <v>517524</v>
      </c>
      <c r="J384" s="70"/>
      <c r="K384" s="70"/>
      <c r="L384" s="69">
        <f t="shared" si="88"/>
        <v>23555.787</v>
      </c>
      <c r="M384" s="65"/>
      <c r="N384" s="32" t="str">
        <f>'Olieforbrug, TJ'!M384</f>
        <v>October</v>
      </c>
    </row>
    <row r="385" spans="1:16" x14ac:dyDescent="0.25">
      <c r="A385" s="68" t="str">
        <f>'Olieforbrug, TJ'!A385</f>
        <v>November</v>
      </c>
      <c r="C385" s="65">
        <v>544700</v>
      </c>
      <c r="D385" s="65">
        <v>469545</v>
      </c>
      <c r="E385" s="65">
        <v>314440</v>
      </c>
      <c r="F385" s="65">
        <v>0</v>
      </c>
      <c r="G385" s="65">
        <f>I384-I385</f>
        <v>-71080</v>
      </c>
      <c r="H385" s="65">
        <v>628065</v>
      </c>
      <c r="I385" s="65">
        <v>588604</v>
      </c>
      <c r="J385" s="70"/>
      <c r="K385" s="70"/>
      <c r="L385" s="69">
        <f t="shared" si="88"/>
        <v>23422.1</v>
      </c>
      <c r="M385" s="65"/>
      <c r="N385" s="32" t="str">
        <f>'Olieforbrug, TJ'!M385</f>
        <v>November</v>
      </c>
    </row>
    <row r="386" spans="1:16" ht="13.8" thickBot="1" x14ac:dyDescent="0.3">
      <c r="A386" s="71" t="str">
        <f>'Olieforbrug, TJ'!A386</f>
        <v>December</v>
      </c>
      <c r="C386" s="72">
        <v>549337</v>
      </c>
      <c r="D386" s="72">
        <v>363057</v>
      </c>
      <c r="E386" s="72">
        <v>358176</v>
      </c>
      <c r="F386" s="72">
        <v>0</v>
      </c>
      <c r="G386" s="72">
        <f>I385-I386</f>
        <v>117756</v>
      </c>
      <c r="H386" s="72">
        <v>672246</v>
      </c>
      <c r="I386" s="72">
        <v>470848</v>
      </c>
      <c r="J386" s="66"/>
      <c r="K386" s="66"/>
      <c r="L386" s="72">
        <f t="shared" si="88"/>
        <v>23621.491000000002</v>
      </c>
      <c r="M386" s="65"/>
      <c r="N386" s="73" t="str">
        <f>'Olieforbrug, TJ'!M386</f>
        <v>December</v>
      </c>
    </row>
    <row r="387" spans="1:16" x14ac:dyDescent="0.25">
      <c r="A387" s="37">
        <v>2018</v>
      </c>
      <c r="B387" s="70"/>
      <c r="C387" s="69"/>
      <c r="D387" s="69"/>
      <c r="E387" s="69"/>
      <c r="F387" s="69"/>
      <c r="G387" s="69"/>
      <c r="H387" s="69"/>
      <c r="I387" s="69"/>
      <c r="M387" s="65"/>
      <c r="N387" s="37">
        <v>2018</v>
      </c>
    </row>
    <row r="388" spans="1:16" x14ac:dyDescent="0.25">
      <c r="A388" s="68" t="str">
        <f>'Olieforbrug, TJ'!A388</f>
        <v>Januar</v>
      </c>
      <c r="C388" s="65">
        <v>533217</v>
      </c>
      <c r="D388" s="65">
        <v>395517</v>
      </c>
      <c r="E388" s="65">
        <v>312295</v>
      </c>
      <c r="F388" s="65">
        <v>0</v>
      </c>
      <c r="G388" s="65">
        <f>I386-I388</f>
        <v>37121</v>
      </c>
      <c r="H388" s="65">
        <v>652860</v>
      </c>
      <c r="I388" s="65">
        <v>433727</v>
      </c>
      <c r="J388" s="70"/>
      <c r="K388" s="70"/>
      <c r="L388" s="69">
        <f>C388*43/1000</f>
        <v>22928.330999999998</v>
      </c>
      <c r="M388" s="65"/>
      <c r="N388" s="32" t="str">
        <f>'Olieforbrug, TJ'!M388</f>
        <v>January</v>
      </c>
    </row>
    <row r="389" spans="1:16" x14ac:dyDescent="0.25">
      <c r="A389" s="68" t="str">
        <f>'Olieforbrug, TJ'!A389</f>
        <v>Februar</v>
      </c>
      <c r="C389" s="65">
        <v>447881</v>
      </c>
      <c r="D389" s="65">
        <v>335495</v>
      </c>
      <c r="E389" s="65">
        <v>120259</v>
      </c>
      <c r="F389" s="65">
        <v>0</v>
      </c>
      <c r="G389" s="65">
        <f t="shared" ref="G389:G394" si="90">I388-I389</f>
        <v>-62766</v>
      </c>
      <c r="H389" s="65">
        <v>602402</v>
      </c>
      <c r="I389" s="65">
        <v>496493</v>
      </c>
      <c r="J389" s="70"/>
      <c r="K389" s="70"/>
      <c r="L389" s="69">
        <f t="shared" ref="L389:L394" si="91">C389*43/1000</f>
        <v>19258.883000000002</v>
      </c>
      <c r="M389" s="65"/>
      <c r="N389" s="32" t="str">
        <f>'Olieforbrug, TJ'!M389</f>
        <v>February</v>
      </c>
    </row>
    <row r="390" spans="1:16" x14ac:dyDescent="0.25">
      <c r="A390" s="68" t="str">
        <f>'Olieforbrug, TJ'!A390</f>
        <v>Marts</v>
      </c>
      <c r="C390" s="65">
        <v>466172</v>
      </c>
      <c r="D390" s="65">
        <v>339322</v>
      </c>
      <c r="E390" s="65">
        <v>247810</v>
      </c>
      <c r="F390" s="65">
        <v>0</v>
      </c>
      <c r="G390" s="65">
        <f t="shared" si="90"/>
        <v>63074</v>
      </c>
      <c r="H390" s="65">
        <v>620816</v>
      </c>
      <c r="I390" s="65">
        <v>433419</v>
      </c>
      <c r="J390" s="70"/>
      <c r="K390" s="70"/>
      <c r="L390" s="69">
        <f t="shared" si="91"/>
        <v>20045.396000000001</v>
      </c>
      <c r="M390" s="65"/>
      <c r="N390" s="32" t="str">
        <f>'Olieforbrug, TJ'!M390</f>
        <v>March</v>
      </c>
    </row>
    <row r="391" spans="1:16" x14ac:dyDescent="0.25">
      <c r="A391" s="68" t="str">
        <f>'Olieforbrug, TJ'!A391</f>
        <v>April</v>
      </c>
      <c r="C391" s="65">
        <v>462352</v>
      </c>
      <c r="D391" s="65">
        <v>523324</v>
      </c>
      <c r="E391" s="65">
        <v>278467</v>
      </c>
      <c r="F391" s="65">
        <v>0</v>
      </c>
      <c r="G391" s="65">
        <f t="shared" si="90"/>
        <v>-77169</v>
      </c>
      <c r="H391" s="65">
        <v>629821</v>
      </c>
      <c r="I391" s="65">
        <v>510588</v>
      </c>
      <c r="J391" s="70"/>
      <c r="K391" s="70"/>
      <c r="L391" s="69">
        <f t="shared" si="91"/>
        <v>19881.135999999999</v>
      </c>
      <c r="M391" s="65"/>
      <c r="N391" s="32" t="str">
        <f>'Olieforbrug, TJ'!M391</f>
        <v>April</v>
      </c>
    </row>
    <row r="392" spans="1:16" x14ac:dyDescent="0.25">
      <c r="A392" s="68" t="str">
        <f>'Olieforbrug, TJ'!A392</f>
        <v>Maj</v>
      </c>
      <c r="C392" s="65">
        <v>462352</v>
      </c>
      <c r="D392" s="65">
        <v>523324</v>
      </c>
      <c r="E392" s="65">
        <v>278467</v>
      </c>
      <c r="F392" s="65">
        <v>0</v>
      </c>
      <c r="G392" s="65">
        <f t="shared" si="90"/>
        <v>0</v>
      </c>
      <c r="H392" s="65">
        <v>629821</v>
      </c>
      <c r="I392" s="65">
        <v>510588</v>
      </c>
      <c r="J392" s="70"/>
      <c r="K392" s="70"/>
      <c r="L392" s="69">
        <f t="shared" si="91"/>
        <v>19881.135999999999</v>
      </c>
      <c r="M392" s="65"/>
      <c r="N392" s="32" t="str">
        <f>'Olieforbrug, TJ'!M392</f>
        <v>May</v>
      </c>
    </row>
    <row r="393" spans="1:16" x14ac:dyDescent="0.25">
      <c r="A393" s="68" t="str">
        <f>'Olieforbrug, TJ'!A393</f>
        <v>Juni</v>
      </c>
      <c r="C393" s="65">
        <v>429951</v>
      </c>
      <c r="D393" s="65">
        <v>396396</v>
      </c>
      <c r="E393" s="65">
        <v>171713</v>
      </c>
      <c r="F393" s="65">
        <v>0</v>
      </c>
      <c r="G393" s="65">
        <f t="shared" si="90"/>
        <v>32602</v>
      </c>
      <c r="H393" s="65">
        <v>647132</v>
      </c>
      <c r="I393" s="65">
        <v>477986</v>
      </c>
      <c r="J393" s="70"/>
      <c r="K393" s="70"/>
      <c r="L393" s="69">
        <f t="shared" si="91"/>
        <v>18487.893</v>
      </c>
      <c r="M393" s="65"/>
      <c r="N393" s="32" t="str">
        <f>'Olieforbrug, TJ'!M393</f>
        <v>June</v>
      </c>
    </row>
    <row r="394" spans="1:16" x14ac:dyDescent="0.25">
      <c r="A394" s="68" t="str">
        <f>'Olieforbrug, TJ'!A394</f>
        <v>Juli</v>
      </c>
      <c r="C394" s="65">
        <v>514745</v>
      </c>
      <c r="D394" s="65">
        <v>444959</v>
      </c>
      <c r="E394" s="65">
        <v>177510</v>
      </c>
      <c r="F394" s="65">
        <v>0</v>
      </c>
      <c r="G394" s="65">
        <f t="shared" si="90"/>
        <v>-117542</v>
      </c>
      <c r="H394" s="65">
        <v>668374</v>
      </c>
      <c r="I394" s="65">
        <v>595528</v>
      </c>
      <c r="J394" s="70"/>
      <c r="K394" s="70"/>
      <c r="L394" s="69">
        <f t="shared" si="91"/>
        <v>22134.035</v>
      </c>
      <c r="M394" s="65"/>
      <c r="N394" s="32" t="str">
        <f>'Olieforbrug, TJ'!M394</f>
        <v>July</v>
      </c>
    </row>
    <row r="395" spans="1:16" x14ac:dyDescent="0.25">
      <c r="A395" s="68" t="str">
        <f>'Olieforbrug, TJ'!A395</f>
        <v>August</v>
      </c>
      <c r="C395" s="65">
        <v>289275</v>
      </c>
      <c r="D395" s="65">
        <v>577843</v>
      </c>
      <c r="E395" s="65">
        <v>194312</v>
      </c>
      <c r="F395" s="65">
        <v>0</v>
      </c>
      <c r="G395" s="65">
        <f>I394-I395</f>
        <v>-8465</v>
      </c>
      <c r="H395" s="65">
        <v>669375</v>
      </c>
      <c r="I395" s="65">
        <v>603993</v>
      </c>
      <c r="J395" s="70"/>
      <c r="K395" s="70"/>
      <c r="L395" s="69">
        <f>C395*43/1000</f>
        <v>12438.825000000001</v>
      </c>
      <c r="M395" s="65"/>
      <c r="N395" s="32" t="str">
        <f>'Olieforbrug, TJ'!M395</f>
        <v>August</v>
      </c>
    </row>
    <row r="396" spans="1:16" x14ac:dyDescent="0.25">
      <c r="A396" s="68" t="str">
        <f>'Olieforbrug, TJ'!A396</f>
        <v>September</v>
      </c>
      <c r="C396" s="65">
        <v>498145</v>
      </c>
      <c r="D396" s="65">
        <v>123269</v>
      </c>
      <c r="E396" s="65">
        <v>243689</v>
      </c>
      <c r="F396" s="65">
        <v>0</v>
      </c>
      <c r="G396" s="65">
        <f>I395-I396</f>
        <v>154512</v>
      </c>
      <c r="H396" s="65">
        <v>529172</v>
      </c>
      <c r="I396" s="65">
        <v>449481</v>
      </c>
      <c r="J396" s="70"/>
      <c r="K396" s="70"/>
      <c r="L396" s="69">
        <f>C396*43/1000</f>
        <v>21420.235000000001</v>
      </c>
      <c r="M396" s="65"/>
      <c r="N396" s="32" t="str">
        <f>'Olieforbrug, TJ'!M396</f>
        <v>September</v>
      </c>
    </row>
    <row r="397" spans="1:16" x14ac:dyDescent="0.25">
      <c r="A397" s="68" t="str">
        <f>'Olieforbrug, TJ'!A397</f>
        <v>Oktober</v>
      </c>
      <c r="C397" s="65">
        <v>508804</v>
      </c>
      <c r="D397" s="65">
        <v>375333</v>
      </c>
      <c r="E397" s="65">
        <v>237380</v>
      </c>
      <c r="F397" s="65">
        <v>0</v>
      </c>
      <c r="G397" s="65">
        <f>I396-I397</f>
        <v>-77364</v>
      </c>
      <c r="H397" s="65">
        <v>578682</v>
      </c>
      <c r="I397" s="65">
        <v>526845</v>
      </c>
      <c r="J397" s="70"/>
      <c r="K397" s="70"/>
      <c r="L397" s="69">
        <f>C397*43/1000</f>
        <v>21878.572</v>
      </c>
      <c r="M397" s="65"/>
      <c r="N397" s="32" t="str">
        <f>'Olieforbrug, TJ'!M397</f>
        <v>October</v>
      </c>
    </row>
    <row r="398" spans="1:16" ht="13.5" customHeight="1" x14ac:dyDescent="0.25">
      <c r="A398" s="68" t="str">
        <f>'Olieforbrug, TJ'!A398</f>
        <v>November</v>
      </c>
      <c r="C398" s="65">
        <v>509411</v>
      </c>
      <c r="D398" s="65">
        <v>379866</v>
      </c>
      <c r="E398" s="65">
        <v>359189</v>
      </c>
      <c r="F398" s="65">
        <v>0</v>
      </c>
      <c r="G398" s="65">
        <f>I397-I398</f>
        <v>112191</v>
      </c>
      <c r="H398" s="65">
        <v>647538</v>
      </c>
      <c r="I398" s="65">
        <v>414654</v>
      </c>
      <c r="J398" s="70"/>
      <c r="K398" s="70"/>
      <c r="L398" s="69">
        <f>C398*43/1000</f>
        <v>21904.672999999999</v>
      </c>
      <c r="M398" s="65"/>
      <c r="N398" s="32" t="str">
        <f>'Olieforbrug, TJ'!M398</f>
        <v>November</v>
      </c>
    </row>
    <row r="399" spans="1:16" ht="13.8" thickBot="1" x14ac:dyDescent="0.3">
      <c r="A399" s="71" t="str">
        <f>'Olieforbrug, TJ'!A399</f>
        <v>December</v>
      </c>
      <c r="C399" s="72">
        <v>524557</v>
      </c>
      <c r="D399" s="72">
        <v>447637</v>
      </c>
      <c r="E399" s="72">
        <v>217654</v>
      </c>
      <c r="F399" s="72">
        <v>0</v>
      </c>
      <c r="G399" s="72">
        <f>I398-I399</f>
        <v>-81546</v>
      </c>
      <c r="H399" s="72">
        <v>676867</v>
      </c>
      <c r="I399" s="72">
        <v>496200</v>
      </c>
      <c r="J399" s="66"/>
      <c r="K399" s="66"/>
      <c r="L399" s="72">
        <f>C399*43/1000</f>
        <v>22555.951000000001</v>
      </c>
      <c r="M399" s="65"/>
      <c r="N399" s="73" t="str">
        <f>'Olieforbrug, TJ'!M399</f>
        <v>December</v>
      </c>
    </row>
    <row r="400" spans="1:16" x14ac:dyDescent="0.25">
      <c r="A400" s="37">
        <v>2019</v>
      </c>
      <c r="B400" s="70"/>
      <c r="C400" s="69"/>
      <c r="D400" s="69"/>
      <c r="E400" s="69"/>
      <c r="F400" s="69"/>
      <c r="G400" s="69"/>
      <c r="H400" s="69"/>
      <c r="I400" s="69"/>
      <c r="M400" s="65"/>
      <c r="N400" s="37">
        <v>2019</v>
      </c>
      <c r="P400" s="65"/>
    </row>
    <row r="401" spans="1:16" x14ac:dyDescent="0.25">
      <c r="A401" s="68" t="str">
        <f>'Olieforbrug, TJ'!A401</f>
        <v>Januar</v>
      </c>
      <c r="C401" s="65">
        <v>452724</v>
      </c>
      <c r="D401" s="65">
        <v>483851</v>
      </c>
      <c r="E401" s="65">
        <v>245759</v>
      </c>
      <c r="F401" s="65">
        <v>0</v>
      </c>
      <c r="G401" s="65">
        <f>I399-I401</f>
        <v>-11464</v>
      </c>
      <c r="H401" s="65">
        <v>683135</v>
      </c>
      <c r="I401" s="65">
        <v>507664</v>
      </c>
      <c r="J401" s="70"/>
      <c r="K401" s="70"/>
      <c r="L401" s="69">
        <f t="shared" ref="L401:L412" si="92">C401*43/1000</f>
        <v>19467.132000000001</v>
      </c>
      <c r="M401" s="65"/>
      <c r="N401" s="32" t="str">
        <f>'Olieforbrug, TJ'!M401</f>
        <v>January</v>
      </c>
    </row>
    <row r="402" spans="1:16" x14ac:dyDescent="0.25">
      <c r="A402" s="68" t="str">
        <f>'Olieforbrug, TJ'!A402</f>
        <v>Februar</v>
      </c>
      <c r="C402" s="65">
        <v>440592</v>
      </c>
      <c r="D402" s="65">
        <v>388824</v>
      </c>
      <c r="E402" s="65">
        <v>243495</v>
      </c>
      <c r="F402" s="65">
        <v>0</v>
      </c>
      <c r="G402" s="65">
        <f t="shared" ref="G402:G407" si="93">I401-I402</f>
        <v>29361</v>
      </c>
      <c r="H402" s="65">
        <v>622314</v>
      </c>
      <c r="I402" s="65">
        <v>478303</v>
      </c>
      <c r="J402" s="70"/>
      <c r="K402" s="70"/>
      <c r="L402" s="69">
        <f t="shared" si="92"/>
        <v>18945.455999999998</v>
      </c>
      <c r="M402" s="65"/>
      <c r="N402" s="32" t="str">
        <f>'Olieforbrug, TJ'!M402</f>
        <v>February</v>
      </c>
    </row>
    <row r="403" spans="1:16" x14ac:dyDescent="0.25">
      <c r="A403" s="68" t="str">
        <f>'Olieforbrug, TJ'!A403</f>
        <v>Marts</v>
      </c>
      <c r="C403" s="65">
        <v>495783</v>
      </c>
      <c r="D403" s="65">
        <v>436597</v>
      </c>
      <c r="E403" s="65">
        <v>243675</v>
      </c>
      <c r="F403" s="65">
        <v>0</v>
      </c>
      <c r="G403" s="65">
        <f t="shared" si="93"/>
        <v>-23692</v>
      </c>
      <c r="H403" s="65">
        <v>669035</v>
      </c>
      <c r="I403" s="65">
        <v>501995</v>
      </c>
      <c r="J403" s="70"/>
      <c r="K403" s="70"/>
      <c r="L403" s="69">
        <f t="shared" si="92"/>
        <v>21318.669000000002</v>
      </c>
      <c r="M403" s="65"/>
      <c r="N403" s="32" t="str">
        <f>'Olieforbrug, TJ'!M403</f>
        <v>March</v>
      </c>
    </row>
    <row r="404" spans="1:16" x14ac:dyDescent="0.25">
      <c r="A404" s="68" t="str">
        <f>'Olieforbrug, TJ'!A404</f>
        <v>April</v>
      </c>
      <c r="C404" s="65">
        <v>478611</v>
      </c>
      <c r="D404" s="65">
        <v>313173</v>
      </c>
      <c r="E404" s="65">
        <v>167107</v>
      </c>
      <c r="F404" s="65">
        <v>0</v>
      </c>
      <c r="G404" s="65">
        <f t="shared" si="93"/>
        <v>21654</v>
      </c>
      <c r="H404" s="65">
        <v>650527</v>
      </c>
      <c r="I404" s="65">
        <v>480341</v>
      </c>
      <c r="J404" s="70"/>
      <c r="K404" s="70"/>
      <c r="L404" s="69">
        <f t="shared" si="92"/>
        <v>20580.273000000001</v>
      </c>
      <c r="M404" s="65"/>
      <c r="N404" s="32" t="str">
        <f>'Olieforbrug, TJ'!M404</f>
        <v>April</v>
      </c>
    </row>
    <row r="405" spans="1:16" x14ac:dyDescent="0.25">
      <c r="A405" s="68" t="str">
        <f>'Olieforbrug, TJ'!A405</f>
        <v>Maj</v>
      </c>
      <c r="C405" s="65">
        <v>491358</v>
      </c>
      <c r="D405" s="65">
        <v>407419</v>
      </c>
      <c r="E405" s="65">
        <v>304159</v>
      </c>
      <c r="F405" s="65">
        <v>0</v>
      </c>
      <c r="G405" s="65">
        <f t="shared" si="93"/>
        <v>66149</v>
      </c>
      <c r="H405" s="65">
        <v>663722</v>
      </c>
      <c r="I405" s="65">
        <v>414192</v>
      </c>
      <c r="J405" s="70"/>
      <c r="K405" s="70"/>
      <c r="L405" s="69">
        <f t="shared" si="92"/>
        <v>21128.394</v>
      </c>
      <c r="M405" s="65"/>
      <c r="N405" s="32" t="str">
        <f>'Olieforbrug, TJ'!M405</f>
        <v>May</v>
      </c>
    </row>
    <row r="406" spans="1:16" x14ac:dyDescent="0.25">
      <c r="A406" s="68" t="str">
        <f>'Olieforbrug, TJ'!A406</f>
        <v>Juni</v>
      </c>
      <c r="C406" s="65">
        <v>449994</v>
      </c>
      <c r="D406" s="65">
        <v>432299</v>
      </c>
      <c r="E406" s="65">
        <v>208868</v>
      </c>
      <c r="F406" s="65">
        <v>0</v>
      </c>
      <c r="G406" s="65">
        <f t="shared" si="93"/>
        <v>-72740</v>
      </c>
      <c r="H406" s="65">
        <v>601097</v>
      </c>
      <c r="I406" s="65">
        <v>486932</v>
      </c>
      <c r="J406" s="70"/>
      <c r="K406" s="70"/>
      <c r="L406" s="69">
        <f t="shared" si="92"/>
        <v>19349.741999999998</v>
      </c>
      <c r="M406" s="65"/>
      <c r="N406" s="32" t="str">
        <f>'Olieforbrug, TJ'!M406</f>
        <v>June</v>
      </c>
    </row>
    <row r="407" spans="1:16" x14ac:dyDescent="0.25">
      <c r="A407" s="68" t="str">
        <f>'Olieforbrug, TJ'!A407</f>
        <v>Juli</v>
      </c>
      <c r="C407" s="65">
        <v>443583</v>
      </c>
      <c r="D407" s="65">
        <v>239829</v>
      </c>
      <c r="E407" s="65">
        <v>72931</v>
      </c>
      <c r="F407" s="65">
        <v>0</v>
      </c>
      <c r="G407" s="65">
        <f t="shared" si="93"/>
        <v>40935</v>
      </c>
      <c r="H407" s="65">
        <v>655856</v>
      </c>
      <c r="I407" s="65">
        <v>445997</v>
      </c>
      <c r="J407" s="70"/>
      <c r="K407" s="70"/>
      <c r="L407" s="69">
        <f t="shared" si="92"/>
        <v>19074.069</v>
      </c>
      <c r="M407" s="65"/>
      <c r="N407" s="32" t="str">
        <f>'Olieforbrug, TJ'!M407</f>
        <v>July</v>
      </c>
    </row>
    <row r="408" spans="1:16" x14ac:dyDescent="0.25">
      <c r="A408" s="68" t="str">
        <f>'Olieforbrug, TJ'!A408</f>
        <v>August</v>
      </c>
      <c r="C408" s="65">
        <v>407116</v>
      </c>
      <c r="D408" s="65">
        <v>557730</v>
      </c>
      <c r="E408" s="65">
        <v>128863</v>
      </c>
      <c r="F408" s="65">
        <v>0</v>
      </c>
      <c r="G408" s="65">
        <f>I407-I408</f>
        <v>-206541</v>
      </c>
      <c r="H408" s="65">
        <v>628292</v>
      </c>
      <c r="I408" s="65">
        <v>652538</v>
      </c>
      <c r="J408" s="70"/>
      <c r="K408" s="70"/>
      <c r="L408" s="69">
        <f t="shared" si="92"/>
        <v>17505.988000000001</v>
      </c>
      <c r="M408" s="65"/>
      <c r="N408" s="32" t="str">
        <f>'Olieforbrug, TJ'!M408</f>
        <v>August</v>
      </c>
    </row>
    <row r="409" spans="1:16" x14ac:dyDescent="0.25">
      <c r="A409" s="68" t="str">
        <f>'Olieforbrug, TJ'!A409</f>
        <v>September</v>
      </c>
      <c r="C409" s="65">
        <v>356537</v>
      </c>
      <c r="D409" s="65">
        <v>252214</v>
      </c>
      <c r="E409" s="65">
        <v>236884</v>
      </c>
      <c r="F409" s="65">
        <v>0</v>
      </c>
      <c r="G409" s="65">
        <f>I408-I409</f>
        <v>127716</v>
      </c>
      <c r="H409" s="65">
        <v>497716</v>
      </c>
      <c r="I409" s="65">
        <v>524822</v>
      </c>
      <c r="J409" s="70"/>
      <c r="K409" s="70"/>
      <c r="L409" s="69">
        <f t="shared" si="92"/>
        <v>15331.091</v>
      </c>
      <c r="M409" s="65"/>
      <c r="N409" s="32" t="str">
        <f>'Olieforbrug, TJ'!M409</f>
        <v>September</v>
      </c>
    </row>
    <row r="410" spans="1:16" x14ac:dyDescent="0.25">
      <c r="A410" s="68" t="str">
        <f>'Olieforbrug, TJ'!A410</f>
        <v>Oktober</v>
      </c>
      <c r="C410" s="65">
        <v>350555</v>
      </c>
      <c r="D410" s="65">
        <v>413264</v>
      </c>
      <c r="E410" s="65">
        <v>156668</v>
      </c>
      <c r="F410" s="65">
        <v>0</v>
      </c>
      <c r="G410" s="65">
        <f>I409-I410</f>
        <v>47925</v>
      </c>
      <c r="H410" s="65">
        <v>668413</v>
      </c>
      <c r="I410" s="65">
        <v>476897</v>
      </c>
      <c r="J410" s="70"/>
      <c r="K410" s="70"/>
      <c r="L410" s="69">
        <f t="shared" si="92"/>
        <v>15073.865</v>
      </c>
      <c r="M410" s="65"/>
      <c r="N410" s="32" t="str">
        <f>'Olieforbrug, TJ'!M410</f>
        <v>October</v>
      </c>
    </row>
    <row r="411" spans="1:16" x14ac:dyDescent="0.25">
      <c r="A411" s="68" t="str">
        <f>'Olieforbrug, TJ'!A411</f>
        <v>November</v>
      </c>
      <c r="C411" s="65">
        <v>301643</v>
      </c>
      <c r="D411" s="65">
        <v>427788</v>
      </c>
      <c r="E411" s="65">
        <v>159819</v>
      </c>
      <c r="F411" s="65">
        <v>0</v>
      </c>
      <c r="G411" s="65">
        <f>I410-I411</f>
        <v>69787</v>
      </c>
      <c r="H411" s="65">
        <v>639005</v>
      </c>
      <c r="I411" s="65">
        <v>407110</v>
      </c>
      <c r="J411" s="70"/>
      <c r="K411" s="70"/>
      <c r="L411" s="69">
        <f t="shared" si="92"/>
        <v>12970.648999999999</v>
      </c>
      <c r="M411" s="65"/>
      <c r="N411" s="32" t="str">
        <f>'Olieforbrug, TJ'!M411</f>
        <v>November</v>
      </c>
    </row>
    <row r="412" spans="1:16" ht="13.8" thickBot="1" x14ac:dyDescent="0.3">
      <c r="A412" s="71" t="str">
        <f>'Olieforbrug, TJ'!A412</f>
        <v>December</v>
      </c>
      <c r="C412" s="72">
        <v>348738</v>
      </c>
      <c r="D412" s="72">
        <v>684172</v>
      </c>
      <c r="E412" s="72">
        <v>133224</v>
      </c>
      <c r="F412" s="72">
        <v>0</v>
      </c>
      <c r="G412" s="72">
        <f>I411-I412</f>
        <v>-240143</v>
      </c>
      <c r="H412" s="72">
        <v>665310</v>
      </c>
      <c r="I412" s="72">
        <v>647253</v>
      </c>
      <c r="J412" s="66"/>
      <c r="K412" s="66"/>
      <c r="L412" s="72">
        <f t="shared" si="92"/>
        <v>14995.734</v>
      </c>
      <c r="M412" s="65"/>
      <c r="N412" s="73" t="str">
        <f>'Olieforbrug, TJ'!M412</f>
        <v>December</v>
      </c>
    </row>
    <row r="413" spans="1:16" x14ac:dyDescent="0.25">
      <c r="A413" s="37">
        <v>2020</v>
      </c>
      <c r="B413" s="70"/>
      <c r="C413" s="69"/>
      <c r="D413" s="69"/>
      <c r="E413" s="69"/>
      <c r="F413" s="69"/>
      <c r="G413" s="69"/>
      <c r="H413" s="69"/>
      <c r="I413" s="69"/>
      <c r="M413" s="65"/>
      <c r="N413" s="37">
        <v>2020</v>
      </c>
    </row>
    <row r="414" spans="1:16" x14ac:dyDescent="0.25">
      <c r="A414" s="68" t="str">
        <f>'Olieforbrug, TJ'!A414</f>
        <v>Januar</v>
      </c>
      <c r="C414" s="65">
        <v>348528</v>
      </c>
      <c r="D414" s="65">
        <v>383625</v>
      </c>
      <c r="E414" s="65">
        <v>195080</v>
      </c>
      <c r="F414" s="65">
        <v>0</v>
      </c>
      <c r="G414" s="65">
        <f>I412-I414</f>
        <v>160647</v>
      </c>
      <c r="H414" s="65">
        <v>704084</v>
      </c>
      <c r="I414" s="65">
        <v>486606</v>
      </c>
      <c r="J414" s="70"/>
      <c r="K414" s="70"/>
      <c r="L414" s="69">
        <f>C414*43/1000</f>
        <v>14986.704</v>
      </c>
      <c r="M414" s="65"/>
      <c r="N414" s="32" t="str">
        <f>'Olieforbrug, TJ'!M414</f>
        <v>January</v>
      </c>
      <c r="P414" s="65"/>
    </row>
    <row r="415" spans="1:16" x14ac:dyDescent="0.25">
      <c r="A415" s="68" t="str">
        <f>'Olieforbrug, TJ'!A415</f>
        <v>Februar</v>
      </c>
      <c r="C415" s="65">
        <v>313029</v>
      </c>
      <c r="D415" s="65">
        <v>384955</v>
      </c>
      <c r="E415" s="65">
        <v>41848</v>
      </c>
      <c r="F415" s="65">
        <v>0</v>
      </c>
      <c r="G415" s="65">
        <f t="shared" ref="G415:G420" si="94">I414-I415</f>
        <v>-24833</v>
      </c>
      <c r="H415" s="65">
        <v>634829</v>
      </c>
      <c r="I415" s="65">
        <v>511439</v>
      </c>
      <c r="J415" s="70"/>
      <c r="K415" s="70"/>
      <c r="L415" s="69">
        <f>C415*43/1000</f>
        <v>13460.246999999999</v>
      </c>
      <c r="N415" s="32" t="str">
        <f>'Olieforbrug, TJ'!M415</f>
        <v>February</v>
      </c>
    </row>
    <row r="416" spans="1:16" x14ac:dyDescent="0.25">
      <c r="A416" s="68" t="str">
        <f>'Olieforbrug, TJ'!A416</f>
        <v>Marts</v>
      </c>
      <c r="C416" s="65">
        <v>314270</v>
      </c>
      <c r="D416" s="65">
        <v>454299</v>
      </c>
      <c r="E416" s="65">
        <v>143975</v>
      </c>
      <c r="F416" s="65">
        <v>0</v>
      </c>
      <c r="G416" s="65">
        <f t="shared" si="94"/>
        <v>-49563</v>
      </c>
      <c r="H416" s="65">
        <v>571270</v>
      </c>
      <c r="I416" s="65">
        <v>561002</v>
      </c>
      <c r="J416" s="70"/>
      <c r="K416" s="70"/>
      <c r="L416" s="69">
        <f>C416*43/1000</f>
        <v>13513.61</v>
      </c>
      <c r="N416" s="32" t="str">
        <f>'Olieforbrug, TJ'!M416</f>
        <v>March</v>
      </c>
    </row>
    <row r="417" spans="1:16" x14ac:dyDescent="0.25">
      <c r="A417" s="68" t="str">
        <f>'Olieforbrug, TJ'!A417</f>
        <v>April</v>
      </c>
      <c r="C417" s="65">
        <v>275832</v>
      </c>
      <c r="D417" s="65">
        <v>396131</v>
      </c>
      <c r="E417" s="65">
        <v>131205</v>
      </c>
      <c r="F417" s="65">
        <v>0</v>
      </c>
      <c r="G417" s="65">
        <f t="shared" si="94"/>
        <v>56687</v>
      </c>
      <c r="H417" s="65">
        <v>602634</v>
      </c>
      <c r="I417" s="65">
        <v>504315</v>
      </c>
      <c r="J417" s="70"/>
      <c r="K417" s="70"/>
      <c r="L417" s="69">
        <f>C417*43/1000</f>
        <v>11860.776</v>
      </c>
      <c r="N417" s="32" t="str">
        <f>'Olieforbrug, TJ'!M417</f>
        <v>April</v>
      </c>
    </row>
    <row r="418" spans="1:16" x14ac:dyDescent="0.25">
      <c r="A418" s="68" t="str">
        <f>'Olieforbrug, TJ'!A418</f>
        <v>Maj</v>
      </c>
      <c r="C418" s="65">
        <v>323838</v>
      </c>
      <c r="D418" s="65">
        <v>518454</v>
      </c>
      <c r="E418" s="65">
        <v>63394</v>
      </c>
      <c r="F418" s="65">
        <v>0</v>
      </c>
      <c r="G418" s="65">
        <f t="shared" si="94"/>
        <v>-166652</v>
      </c>
      <c r="H418" s="65">
        <v>613484</v>
      </c>
      <c r="I418" s="65">
        <v>670967</v>
      </c>
      <c r="J418" s="70"/>
      <c r="K418" s="70"/>
      <c r="L418" s="69">
        <f>C418*43/1000</f>
        <v>13925.034</v>
      </c>
      <c r="N418" s="32" t="str">
        <f>'Olieforbrug, TJ'!M418</f>
        <v>May</v>
      </c>
    </row>
    <row r="419" spans="1:16" x14ac:dyDescent="0.25">
      <c r="A419" s="68" t="str">
        <f>'Olieforbrug, TJ'!A419</f>
        <v>Juni</v>
      </c>
      <c r="C419" s="65">
        <v>262181</v>
      </c>
      <c r="D419" s="65">
        <v>409958</v>
      </c>
      <c r="E419" s="65">
        <v>117969</v>
      </c>
      <c r="F419" s="65">
        <v>0</v>
      </c>
      <c r="G419" s="65">
        <f t="shared" si="94"/>
        <v>59885</v>
      </c>
      <c r="H419" s="65">
        <v>611653</v>
      </c>
      <c r="I419" s="65">
        <v>611082</v>
      </c>
      <c r="J419" s="70"/>
      <c r="K419" s="70"/>
      <c r="L419" s="69">
        <f t="shared" ref="L419:L425" si="95">C419*43/1000</f>
        <v>11273.782999999999</v>
      </c>
      <c r="N419" s="32" t="str">
        <f>'Olieforbrug, TJ'!M419</f>
        <v>June</v>
      </c>
    </row>
    <row r="420" spans="1:16" x14ac:dyDescent="0.25">
      <c r="A420" s="68" t="str">
        <f>'Olieforbrug, TJ'!A420</f>
        <v>Juli</v>
      </c>
      <c r="C420" s="65">
        <v>299342</v>
      </c>
      <c r="D420" s="65">
        <v>376560</v>
      </c>
      <c r="E420" s="65">
        <v>64267</v>
      </c>
      <c r="F420" s="65">
        <v>0</v>
      </c>
      <c r="G420" s="65">
        <f t="shared" si="94"/>
        <v>17541</v>
      </c>
      <c r="H420" s="65">
        <v>641209</v>
      </c>
      <c r="I420" s="65">
        <v>593541</v>
      </c>
      <c r="J420" s="70"/>
      <c r="K420" s="70"/>
      <c r="L420" s="69">
        <f t="shared" si="95"/>
        <v>12871.706</v>
      </c>
      <c r="N420" s="32" t="str">
        <f>'Olieforbrug, TJ'!M420</f>
        <v>July</v>
      </c>
    </row>
    <row r="421" spans="1:16" x14ac:dyDescent="0.25">
      <c r="A421" s="68" t="str">
        <f>'Olieforbrug, TJ'!A421</f>
        <v>August</v>
      </c>
      <c r="C421" s="65">
        <v>293714</v>
      </c>
      <c r="D421" s="65">
        <v>238420</v>
      </c>
      <c r="E421" s="65">
        <v>33721</v>
      </c>
      <c r="F421" s="65">
        <v>0</v>
      </c>
      <c r="G421" s="65">
        <f>I420-I421</f>
        <v>86969</v>
      </c>
      <c r="H421" s="65">
        <v>589288</v>
      </c>
      <c r="I421" s="65">
        <v>506572</v>
      </c>
      <c r="L421" s="69">
        <f t="shared" si="95"/>
        <v>12629.701999999999</v>
      </c>
      <c r="N421" s="32" t="str">
        <f>'Olieforbrug, TJ'!M421</f>
        <v>August</v>
      </c>
    </row>
    <row r="422" spans="1:16" x14ac:dyDescent="0.25">
      <c r="A422" s="68" t="str">
        <f>'Olieforbrug, TJ'!A422</f>
        <v>September</v>
      </c>
      <c r="C422" s="65">
        <v>274736</v>
      </c>
      <c r="D422" s="65">
        <v>313011</v>
      </c>
      <c r="E422" s="65">
        <v>81271</v>
      </c>
      <c r="F422" s="65">
        <v>0</v>
      </c>
      <c r="G422" s="65">
        <f>I421-I422</f>
        <v>-193295</v>
      </c>
      <c r="H422" s="65">
        <v>316878</v>
      </c>
      <c r="I422" s="65">
        <v>699867</v>
      </c>
      <c r="L422" s="69">
        <f t="shared" si="95"/>
        <v>11813.647999999999</v>
      </c>
      <c r="N422" s="32" t="str">
        <f>'Olieforbrug, TJ'!M422</f>
        <v>September</v>
      </c>
    </row>
    <row r="423" spans="1:16" x14ac:dyDescent="0.25">
      <c r="A423" s="68" t="str">
        <f>'Olieforbrug, TJ'!A423</f>
        <v>Oktober</v>
      </c>
      <c r="C423" s="65">
        <v>298236</v>
      </c>
      <c r="D423" s="65">
        <v>311901</v>
      </c>
      <c r="E423" s="65">
        <v>65135</v>
      </c>
      <c r="F423" s="65">
        <v>0</v>
      </c>
      <c r="G423" s="65">
        <f>I422-I423</f>
        <v>47743</v>
      </c>
      <c r="H423" s="65">
        <v>597543</v>
      </c>
      <c r="I423" s="65">
        <v>652124</v>
      </c>
      <c r="L423" s="69">
        <f t="shared" si="95"/>
        <v>12824.147999999999</v>
      </c>
      <c r="N423" s="32" t="str">
        <f>'Olieforbrug, TJ'!M423</f>
        <v>October</v>
      </c>
    </row>
    <row r="424" spans="1:16" x14ac:dyDescent="0.25">
      <c r="A424" s="68" t="str">
        <f>'Olieforbrug, TJ'!A424</f>
        <v>November</v>
      </c>
      <c r="C424" s="65">
        <v>263443</v>
      </c>
      <c r="D424" s="65">
        <v>558748</v>
      </c>
      <c r="E424" s="65">
        <v>151280</v>
      </c>
      <c r="F424" s="65">
        <v>0</v>
      </c>
      <c r="G424" s="65">
        <f>I423-I424</f>
        <v>-80527</v>
      </c>
      <c r="H424" s="65">
        <v>592723</v>
      </c>
      <c r="I424" s="65">
        <v>732651</v>
      </c>
      <c r="L424" s="69">
        <f t="shared" si="95"/>
        <v>11328.049000000001</v>
      </c>
      <c r="N424" s="32" t="str">
        <f>'Olieforbrug, TJ'!M424</f>
        <v>November</v>
      </c>
    </row>
    <row r="425" spans="1:16" ht="13.8" thickBot="1" x14ac:dyDescent="0.3">
      <c r="A425" s="71" t="str">
        <f>'Olieforbrug, TJ'!A425</f>
        <v>December</v>
      </c>
      <c r="C425" s="72">
        <v>253058</v>
      </c>
      <c r="D425" s="72">
        <v>322164</v>
      </c>
      <c r="E425" s="72">
        <v>0</v>
      </c>
      <c r="F425" s="72">
        <v>0</v>
      </c>
      <c r="G425" s="72">
        <f>I424-I425</f>
        <v>51208</v>
      </c>
      <c r="H425" s="72">
        <v>629377</v>
      </c>
      <c r="I425" s="72">
        <v>681443</v>
      </c>
      <c r="J425" s="66"/>
      <c r="K425" s="66"/>
      <c r="L425" s="72">
        <f t="shared" si="95"/>
        <v>10881.494000000001</v>
      </c>
      <c r="M425" s="65"/>
      <c r="N425" s="73" t="str">
        <f>'Olieforbrug, TJ'!M425</f>
        <v>December</v>
      </c>
    </row>
    <row r="426" spans="1:16" x14ac:dyDescent="0.25">
      <c r="A426" s="37">
        <f>'Olieforbrug, TJ'!A426</f>
        <v>2021</v>
      </c>
      <c r="B426" s="70"/>
      <c r="C426" s="69"/>
      <c r="D426" s="69"/>
      <c r="E426" s="69"/>
      <c r="F426" s="69"/>
      <c r="G426" s="69"/>
      <c r="H426" s="69"/>
      <c r="I426" s="69"/>
      <c r="M426" s="65"/>
      <c r="N426" s="37">
        <f>'Olieforbrug, TJ'!M426</f>
        <v>2021</v>
      </c>
    </row>
    <row r="427" spans="1:16" x14ac:dyDescent="0.25">
      <c r="A427" s="68" t="str">
        <f>'Olieforbrug, TJ'!A427</f>
        <v>Januar</v>
      </c>
      <c r="C427" s="65">
        <v>273564</v>
      </c>
      <c r="D427" s="65">
        <v>317350</v>
      </c>
      <c r="E427" s="65">
        <v>66721</v>
      </c>
      <c r="F427" s="65">
        <v>0</v>
      </c>
      <c r="G427" s="65">
        <f>I425-I427</f>
        <v>109209</v>
      </c>
      <c r="H427" s="65">
        <v>638102</v>
      </c>
      <c r="I427" s="65">
        <v>572234</v>
      </c>
      <c r="J427" s="70"/>
      <c r="K427" s="70"/>
      <c r="L427" s="69">
        <f t="shared" ref="L427:L438" si="96">C427*43/1000</f>
        <v>11763.252</v>
      </c>
      <c r="M427" s="65"/>
      <c r="N427" s="32" t="str">
        <f>'Olieforbrug, TJ'!M427</f>
        <v>January</v>
      </c>
      <c r="P427" s="65"/>
    </row>
    <row r="428" spans="1:16" x14ac:dyDescent="0.25">
      <c r="A428" s="68" t="str">
        <f>'Olieforbrug, TJ'!A428</f>
        <v>Februar</v>
      </c>
      <c r="C428" s="65">
        <v>223106</v>
      </c>
      <c r="D428" s="65">
        <v>557481</v>
      </c>
      <c r="E428" s="65">
        <v>33984</v>
      </c>
      <c r="F428" s="65">
        <v>0</v>
      </c>
      <c r="G428" s="65">
        <f t="shared" ref="G428:G433" si="97">I427-I428</f>
        <v>-176967</v>
      </c>
      <c r="H428" s="65">
        <v>572743</v>
      </c>
      <c r="I428" s="65">
        <v>749201</v>
      </c>
      <c r="J428" s="70"/>
      <c r="K428" s="70"/>
      <c r="L428" s="69">
        <f t="shared" si="96"/>
        <v>9593.5580000000009</v>
      </c>
      <c r="M428" s="65"/>
      <c r="N428" s="32" t="str">
        <f>'Olieforbrug, TJ'!M428</f>
        <v>February</v>
      </c>
      <c r="P428" s="65"/>
    </row>
    <row r="429" spans="1:16" x14ac:dyDescent="0.25">
      <c r="A429" s="68" t="str">
        <f>'Olieforbrug, TJ'!A429</f>
        <v>Marts</v>
      </c>
      <c r="C429" s="65">
        <v>261782</v>
      </c>
      <c r="D429" s="65">
        <v>524955</v>
      </c>
      <c r="E429" s="65">
        <v>127276</v>
      </c>
      <c r="F429" s="65">
        <v>0</v>
      </c>
      <c r="G429" s="65">
        <f t="shared" si="97"/>
        <v>-10865</v>
      </c>
      <c r="H429" s="65">
        <v>650984</v>
      </c>
      <c r="I429" s="65">
        <v>760066</v>
      </c>
      <c r="J429" s="70"/>
      <c r="K429" s="70"/>
      <c r="L429" s="69">
        <f t="shared" si="96"/>
        <v>11256.626</v>
      </c>
      <c r="M429" s="65"/>
      <c r="N429" s="32" t="str">
        <f>'Olieforbrug, TJ'!M429</f>
        <v>March</v>
      </c>
      <c r="P429" s="65"/>
    </row>
    <row r="430" spans="1:16" x14ac:dyDescent="0.25">
      <c r="A430" s="68" t="str">
        <f>'Olieforbrug, TJ'!A430</f>
        <v>April</v>
      </c>
      <c r="C430" s="65">
        <v>268502</v>
      </c>
      <c r="D430" s="65">
        <v>229625</v>
      </c>
      <c r="E430" s="65">
        <v>65458</v>
      </c>
      <c r="F430" s="65">
        <v>0</v>
      </c>
      <c r="G430" s="65">
        <f t="shared" si="97"/>
        <v>204571</v>
      </c>
      <c r="H430" s="65">
        <v>640086</v>
      </c>
      <c r="I430" s="65">
        <v>555495</v>
      </c>
      <c r="J430" s="70"/>
      <c r="K430" s="70"/>
      <c r="L430" s="69">
        <f t="shared" si="96"/>
        <v>11545.585999999999</v>
      </c>
      <c r="M430" s="65"/>
      <c r="N430" s="32" t="str">
        <f>'Olieforbrug, TJ'!M430</f>
        <v>April</v>
      </c>
    </row>
    <row r="431" spans="1:16" x14ac:dyDescent="0.25">
      <c r="A431" s="68" t="str">
        <f>'Olieforbrug, TJ'!A431</f>
        <v>Maj</v>
      </c>
      <c r="C431" s="65">
        <v>287614</v>
      </c>
      <c r="D431" s="65">
        <v>606404</v>
      </c>
      <c r="E431" s="65">
        <v>127352</v>
      </c>
      <c r="F431" s="65">
        <v>0</v>
      </c>
      <c r="G431" s="65">
        <f t="shared" si="97"/>
        <v>-75060</v>
      </c>
      <c r="H431" s="65">
        <v>642688</v>
      </c>
      <c r="I431" s="65">
        <v>630555</v>
      </c>
      <c r="J431" s="70"/>
      <c r="K431" s="70"/>
      <c r="L431" s="69">
        <f t="shared" si="96"/>
        <v>12367.402</v>
      </c>
      <c r="M431" s="65"/>
      <c r="N431" s="32" t="str">
        <f>'Olieforbrug, TJ'!M431</f>
        <v>May</v>
      </c>
    </row>
    <row r="432" spans="1:16" ht="14.1" customHeight="1" x14ac:dyDescent="0.25">
      <c r="A432" s="68" t="str">
        <f>'Olieforbrug, TJ'!A432</f>
        <v>Juni</v>
      </c>
      <c r="C432" s="65">
        <v>262545</v>
      </c>
      <c r="D432" s="65">
        <v>505668</v>
      </c>
      <c r="E432" s="65">
        <v>155455</v>
      </c>
      <c r="F432" s="65">
        <v>0</v>
      </c>
      <c r="G432" s="65">
        <f t="shared" si="97"/>
        <v>59010</v>
      </c>
      <c r="H432" s="65">
        <v>602690</v>
      </c>
      <c r="I432" s="65">
        <v>571545</v>
      </c>
      <c r="J432" s="70"/>
      <c r="K432" s="70"/>
      <c r="L432" s="69">
        <f t="shared" si="96"/>
        <v>11289.434999999999</v>
      </c>
      <c r="N432" s="32" t="str">
        <f>'Olieforbrug, TJ'!M432</f>
        <v>June</v>
      </c>
    </row>
    <row r="433" spans="1:14" x14ac:dyDescent="0.25">
      <c r="A433" s="68" t="str">
        <f>'Olieforbrug, TJ'!A433</f>
        <v>Juli</v>
      </c>
      <c r="C433" s="65">
        <v>281824</v>
      </c>
      <c r="D433" s="65">
        <v>316002</v>
      </c>
      <c r="E433" s="65">
        <v>0</v>
      </c>
      <c r="F433" s="65">
        <v>0</v>
      </c>
      <c r="G433" s="65">
        <f t="shared" si="97"/>
        <v>22875</v>
      </c>
      <c r="H433" s="65">
        <v>626789</v>
      </c>
      <c r="I433" s="65">
        <v>548670</v>
      </c>
      <c r="J433" s="70"/>
      <c r="K433" s="70"/>
      <c r="L433" s="69">
        <f t="shared" si="96"/>
        <v>12118.432000000001</v>
      </c>
      <c r="N433" s="32" t="str">
        <f>'Olieforbrug, TJ'!M433</f>
        <v>July</v>
      </c>
    </row>
    <row r="434" spans="1:14" x14ac:dyDescent="0.25">
      <c r="A434" s="68" t="str">
        <f>'Olieforbrug, TJ'!A434</f>
        <v>August</v>
      </c>
      <c r="C434" s="65">
        <v>290264</v>
      </c>
      <c r="D434" s="65">
        <v>287998</v>
      </c>
      <c r="E434" s="65">
        <v>33435</v>
      </c>
      <c r="F434" s="65">
        <v>0</v>
      </c>
      <c r="G434" s="65">
        <f>I433-I434</f>
        <v>95089</v>
      </c>
      <c r="H434" s="65">
        <v>643715</v>
      </c>
      <c r="I434" s="65">
        <v>453581</v>
      </c>
      <c r="J434" s="70"/>
      <c r="K434" s="70"/>
      <c r="L434" s="69">
        <f t="shared" si="96"/>
        <v>12481.352000000001</v>
      </c>
      <c r="N434" s="32" t="str">
        <f>'Olieforbrug, TJ'!M434</f>
        <v>August</v>
      </c>
    </row>
    <row r="435" spans="1:14" x14ac:dyDescent="0.25">
      <c r="A435" s="68" t="str">
        <f>'Olieforbrug, TJ'!A435</f>
        <v>September</v>
      </c>
      <c r="C435" s="65">
        <v>258992</v>
      </c>
      <c r="D435" s="65">
        <v>460607</v>
      </c>
      <c r="E435" s="65">
        <v>64552</v>
      </c>
      <c r="F435" s="65">
        <v>0</v>
      </c>
      <c r="G435" s="65">
        <f>I434-I435</f>
        <v>-103589</v>
      </c>
      <c r="H435" s="65">
        <v>553860</v>
      </c>
      <c r="I435" s="65">
        <v>557170</v>
      </c>
      <c r="J435" s="70"/>
      <c r="K435" s="70"/>
      <c r="L435" s="69">
        <f t="shared" si="96"/>
        <v>11136.656000000001</v>
      </c>
      <c r="N435" s="32" t="str">
        <f>'Olieforbrug, TJ'!M435</f>
        <v>September</v>
      </c>
    </row>
    <row r="436" spans="1:14" x14ac:dyDescent="0.25">
      <c r="A436" s="68" t="str">
        <f>'Olieforbrug, TJ'!A436</f>
        <v>Oktober</v>
      </c>
      <c r="C436" s="65">
        <v>249641</v>
      </c>
      <c r="D436" s="65">
        <v>413843</v>
      </c>
      <c r="E436" s="65">
        <v>33818</v>
      </c>
      <c r="F436" s="65">
        <v>0</v>
      </c>
      <c r="G436" s="65">
        <f>I435-I436</f>
        <v>62219</v>
      </c>
      <c r="H436" s="65">
        <v>628654</v>
      </c>
      <c r="I436" s="65">
        <v>494951</v>
      </c>
      <c r="J436" s="70"/>
      <c r="K436" s="70"/>
      <c r="L436" s="69">
        <f t="shared" si="96"/>
        <v>10734.563</v>
      </c>
      <c r="N436" s="32" t="str">
        <f>'Olieforbrug, TJ'!M436</f>
        <v>October</v>
      </c>
    </row>
    <row r="437" spans="1:14" x14ac:dyDescent="0.25">
      <c r="A437" s="68" t="str">
        <f>'Olieforbrug, TJ'!A437</f>
        <v>November</v>
      </c>
      <c r="C437" s="65">
        <v>276744</v>
      </c>
      <c r="D437" s="65">
        <v>366214</v>
      </c>
      <c r="E437" s="65">
        <v>82817</v>
      </c>
      <c r="F437" s="65">
        <v>0</v>
      </c>
      <c r="G437" s="65">
        <f>I436-I437</f>
        <v>76595</v>
      </c>
      <c r="H437" s="65">
        <v>643404</v>
      </c>
      <c r="I437" s="65">
        <v>418356</v>
      </c>
      <c r="J437" s="70"/>
      <c r="K437" s="70"/>
      <c r="L437" s="69">
        <f t="shared" si="96"/>
        <v>11899.992</v>
      </c>
      <c r="N437" s="32" t="s">
        <v>125</v>
      </c>
    </row>
    <row r="438" spans="1:14" ht="13.8" thickBot="1" x14ac:dyDescent="0.3">
      <c r="A438" s="71" t="str">
        <f>'Olieforbrug, TJ'!A438</f>
        <v>December</v>
      </c>
      <c r="B438" s="70"/>
      <c r="C438" s="72">
        <v>302174</v>
      </c>
      <c r="D438" s="72">
        <v>598253</v>
      </c>
      <c r="E438" s="72">
        <v>62948</v>
      </c>
      <c r="F438" s="72">
        <v>0</v>
      </c>
      <c r="G438" s="72">
        <f>I437-I438</f>
        <v>-194875</v>
      </c>
      <c r="H438" s="72">
        <v>648413</v>
      </c>
      <c r="I438" s="72">
        <v>613231</v>
      </c>
      <c r="J438" s="66"/>
      <c r="K438" s="66"/>
      <c r="L438" s="72">
        <f t="shared" si="96"/>
        <v>12993.482</v>
      </c>
      <c r="N438" s="73" t="s">
        <v>113</v>
      </c>
    </row>
    <row r="439" spans="1:14" x14ac:dyDescent="0.25">
      <c r="A439" s="37">
        <f>'Olieforbrug, TJ'!A439</f>
        <v>2022</v>
      </c>
      <c r="B439" s="70"/>
      <c r="C439" s="69"/>
      <c r="D439" s="69"/>
      <c r="E439" s="69"/>
      <c r="F439" s="69"/>
      <c r="G439" s="69"/>
      <c r="H439" s="69"/>
      <c r="I439" s="69"/>
      <c r="M439" s="65"/>
      <c r="N439" s="37">
        <f>'Olieforbrug, TJ'!M439</f>
        <v>2022</v>
      </c>
    </row>
    <row r="440" spans="1:14" x14ac:dyDescent="0.25">
      <c r="A440" s="68" t="str">
        <f>'Olieforbrug, TJ'!A440</f>
        <v>Januar</v>
      </c>
      <c r="C440" s="65">
        <v>274827</v>
      </c>
      <c r="D440" s="65">
        <v>250976</v>
      </c>
      <c r="E440" s="65">
        <v>170777</v>
      </c>
      <c r="F440" s="65">
        <v>0</v>
      </c>
      <c r="G440" s="65">
        <f>I438-I440</f>
        <v>286441</v>
      </c>
      <c r="H440" s="65">
        <v>643699</v>
      </c>
      <c r="I440" s="65">
        <v>326790</v>
      </c>
      <c r="J440" s="70"/>
      <c r="K440" s="70"/>
      <c r="L440" s="69">
        <f t="shared" ref="L440:L445" si="98">C440*43/1000</f>
        <v>11817.561</v>
      </c>
      <c r="M440" s="65"/>
      <c r="N440" s="32" t="str">
        <f>'Olieforbrug, TJ'!M440</f>
        <v>January</v>
      </c>
    </row>
    <row r="441" spans="1:14" x14ac:dyDescent="0.25">
      <c r="A441" s="68" t="str">
        <f>'Olieforbrug, TJ'!A441</f>
        <v>Februar</v>
      </c>
      <c r="C441" s="65">
        <v>260871</v>
      </c>
      <c r="D441" s="65">
        <v>505698</v>
      </c>
      <c r="E441" s="65">
        <v>0</v>
      </c>
      <c r="F441" s="65">
        <v>0</v>
      </c>
      <c r="G441" s="65">
        <f t="shared" ref="G441:G446" si="99">I440-I441</f>
        <v>-187504</v>
      </c>
      <c r="H441" s="65">
        <v>583228</v>
      </c>
      <c r="I441" s="65">
        <v>514294</v>
      </c>
      <c r="J441" s="70"/>
      <c r="K441" s="70"/>
      <c r="L441" s="69">
        <f t="shared" si="98"/>
        <v>11217.453</v>
      </c>
      <c r="M441" s="65"/>
      <c r="N441" s="32" t="str">
        <f>'Olieforbrug, TJ'!M441</f>
        <v>February</v>
      </c>
    </row>
    <row r="442" spans="1:14" x14ac:dyDescent="0.25">
      <c r="A442" s="68" t="str">
        <f>'Olieforbrug, TJ'!A442</f>
        <v>Marts</v>
      </c>
      <c r="C442" s="65">
        <v>292568</v>
      </c>
      <c r="D442" s="65">
        <v>280807</v>
      </c>
      <c r="E442" s="65">
        <v>150541</v>
      </c>
      <c r="F442" s="65">
        <v>0</v>
      </c>
      <c r="G442" s="65">
        <f t="shared" si="99"/>
        <v>46325</v>
      </c>
      <c r="H442" s="65">
        <v>473578</v>
      </c>
      <c r="I442" s="65">
        <v>467969</v>
      </c>
      <c r="J442" s="70"/>
      <c r="K442" s="70"/>
      <c r="L442" s="69">
        <f t="shared" si="98"/>
        <v>12580.424000000001</v>
      </c>
      <c r="M442" s="65"/>
      <c r="N442" s="32" t="str">
        <f>'Olieforbrug, TJ'!M442</f>
        <v>March</v>
      </c>
    </row>
    <row r="443" spans="1:14" x14ac:dyDescent="0.25">
      <c r="A443" s="68" t="str">
        <f>'Olieforbrug, TJ'!A443</f>
        <v>April</v>
      </c>
      <c r="C443" s="65">
        <v>285751</v>
      </c>
      <c r="D443" s="65">
        <v>444036</v>
      </c>
      <c r="E443" s="65">
        <v>33783</v>
      </c>
      <c r="F443" s="65">
        <v>0</v>
      </c>
      <c r="G443" s="65">
        <f t="shared" si="99"/>
        <v>-64094</v>
      </c>
      <c r="H443" s="65">
        <v>637241</v>
      </c>
      <c r="I443" s="65">
        <v>532063</v>
      </c>
      <c r="J443" s="70"/>
      <c r="K443" s="70"/>
      <c r="L443" s="69">
        <f t="shared" si="98"/>
        <v>12287.293</v>
      </c>
      <c r="M443" s="65"/>
      <c r="N443" s="32" t="str">
        <f>'Olieforbrug, TJ'!M443</f>
        <v>April</v>
      </c>
    </row>
    <row r="444" spans="1:14" x14ac:dyDescent="0.25">
      <c r="A444" s="68" t="str">
        <f>'Olieforbrug, TJ'!A444</f>
        <v>Maj</v>
      </c>
      <c r="C444" s="65">
        <v>262095</v>
      </c>
      <c r="D444" s="65">
        <v>463210</v>
      </c>
      <c r="E444" s="65">
        <v>28622</v>
      </c>
      <c r="F444" s="65">
        <v>0</v>
      </c>
      <c r="G444" s="65">
        <f t="shared" si="99"/>
        <v>-20300</v>
      </c>
      <c r="H444" s="65">
        <v>681834</v>
      </c>
      <c r="I444" s="65">
        <v>552363</v>
      </c>
      <c r="J444" s="70"/>
      <c r="K444" s="70"/>
      <c r="L444" s="69">
        <f t="shared" si="98"/>
        <v>11270.084999999999</v>
      </c>
      <c r="M444" s="65"/>
      <c r="N444" s="32" t="str">
        <f>'Olieforbrug, TJ'!M444</f>
        <v>May</v>
      </c>
    </row>
    <row r="445" spans="1:14" x14ac:dyDescent="0.25">
      <c r="A445" s="68" t="str">
        <f>'Olieforbrug, TJ'!A445</f>
        <v>Juni</v>
      </c>
      <c r="C445" s="65">
        <v>263682</v>
      </c>
      <c r="D445" s="65">
        <v>378473</v>
      </c>
      <c r="E445" s="65">
        <v>33379</v>
      </c>
      <c r="F445" s="65">
        <v>0</v>
      </c>
      <c r="G445" s="65">
        <f t="shared" si="99"/>
        <v>47372</v>
      </c>
      <c r="H445" s="65">
        <v>661024</v>
      </c>
      <c r="I445" s="65">
        <v>504991</v>
      </c>
      <c r="J445" s="70"/>
      <c r="K445" s="70"/>
      <c r="L445" s="69">
        <f t="shared" si="98"/>
        <v>11338.325999999999</v>
      </c>
      <c r="M445" s="65"/>
      <c r="N445" s="32" t="str">
        <f>'Olieforbrug, TJ'!M445</f>
        <v>June</v>
      </c>
    </row>
    <row r="446" spans="1:14" x14ac:dyDescent="0.25">
      <c r="A446" s="68" t="str">
        <f>'Olieforbrug, TJ'!A446</f>
        <v>Juli</v>
      </c>
      <c r="C446" s="65">
        <v>265603</v>
      </c>
      <c r="D446" s="65">
        <v>365605</v>
      </c>
      <c r="E446" s="65">
        <v>33020</v>
      </c>
      <c r="F446" s="65">
        <v>0</v>
      </c>
      <c r="G446" s="65">
        <f t="shared" si="99"/>
        <v>76290</v>
      </c>
      <c r="H446" s="65">
        <v>679329</v>
      </c>
      <c r="I446" s="65">
        <v>428701</v>
      </c>
      <c r="J446" s="70"/>
      <c r="K446" s="70"/>
      <c r="L446" s="69">
        <f t="shared" ref="L446" si="100">C446*43/1000</f>
        <v>11420.929</v>
      </c>
      <c r="M446" s="65"/>
      <c r="N446" s="32" t="str">
        <f>'Olieforbrug, TJ'!M446</f>
        <v>July</v>
      </c>
    </row>
    <row r="447" spans="1:14" x14ac:dyDescent="0.25">
      <c r="A447" s="68" t="str">
        <f>'Olieforbrug, TJ'!A447</f>
        <v>August</v>
      </c>
      <c r="C447" s="65">
        <v>268342</v>
      </c>
      <c r="D447" s="65">
        <v>375375</v>
      </c>
      <c r="E447" s="65">
        <v>27475</v>
      </c>
      <c r="F447" s="65">
        <v>0</v>
      </c>
      <c r="G447" s="65">
        <f t="shared" ref="G447" si="101">I446-I447</f>
        <v>38782</v>
      </c>
      <c r="H447" s="65">
        <v>661014</v>
      </c>
      <c r="I447" s="65">
        <v>389919</v>
      </c>
      <c r="J447" s="70"/>
      <c r="K447" s="70"/>
      <c r="L447" s="69">
        <f t="shared" ref="L447" si="102">C447*43/1000</f>
        <v>11538.706</v>
      </c>
      <c r="M447" s="65"/>
      <c r="N447" s="32" t="str">
        <f>'Olieforbrug, TJ'!M447</f>
        <v>August</v>
      </c>
    </row>
    <row r="448" spans="1:14" x14ac:dyDescent="0.25">
      <c r="A448" s="68" t="str">
        <f>'Olieforbrug, TJ'!A448</f>
        <v>September</v>
      </c>
      <c r="C448" s="65">
        <v>231991</v>
      </c>
      <c r="D448" s="65">
        <v>450302</v>
      </c>
      <c r="E448" s="65">
        <v>0</v>
      </c>
      <c r="F448" s="65">
        <v>0</v>
      </c>
      <c r="G448" s="65">
        <f t="shared" ref="G448" si="103">I447-I448</f>
        <v>-81034</v>
      </c>
      <c r="H448" s="65">
        <v>605855</v>
      </c>
      <c r="I448" s="65">
        <v>470953</v>
      </c>
      <c r="J448" s="70"/>
      <c r="K448" s="70"/>
      <c r="L448" s="69">
        <f t="shared" ref="L448" si="104">C448*43/1000</f>
        <v>9975.6129999999994</v>
      </c>
      <c r="M448" s="65"/>
      <c r="N448" s="32" t="str">
        <f>'Olieforbrug, TJ'!M448</f>
        <v>September</v>
      </c>
    </row>
    <row r="449" spans="1:14" x14ac:dyDescent="0.25">
      <c r="A449" s="68" t="str">
        <f>'Olieforbrug, TJ'!A449</f>
        <v>Oktober</v>
      </c>
      <c r="C449" s="65">
        <v>268676</v>
      </c>
      <c r="D449" s="65">
        <v>205910</v>
      </c>
      <c r="E449" s="65">
        <v>33414</v>
      </c>
      <c r="F449" s="65">
        <v>0</v>
      </c>
      <c r="G449" s="65">
        <f t="shared" ref="G449" si="105">I448-I449</f>
        <v>-43527</v>
      </c>
      <c r="H449" s="65">
        <v>402623</v>
      </c>
      <c r="I449" s="65">
        <v>514480</v>
      </c>
      <c r="J449" s="70"/>
      <c r="K449" s="70"/>
      <c r="L449" s="69">
        <f t="shared" ref="L449" si="106">C449*43/1000</f>
        <v>11553.067999999999</v>
      </c>
      <c r="M449" s="65"/>
      <c r="N449" s="32" t="str">
        <f>'Olieforbrug, TJ'!M449</f>
        <v>October</v>
      </c>
    </row>
    <row r="450" spans="1:14" x14ac:dyDescent="0.25">
      <c r="A450" s="68" t="str">
        <f>'Olieforbrug, TJ'!A450</f>
        <v>November</v>
      </c>
      <c r="C450" s="65">
        <v>262067</v>
      </c>
      <c r="D450" s="65">
        <v>411721</v>
      </c>
      <c r="E450" s="65">
        <v>62648</v>
      </c>
      <c r="F450" s="65">
        <v>0</v>
      </c>
      <c r="G450" s="65">
        <f t="shared" ref="G450" si="107">I449-I450</f>
        <v>-6221</v>
      </c>
      <c r="H450" s="65">
        <v>609904</v>
      </c>
      <c r="I450" s="65">
        <v>520701</v>
      </c>
      <c r="J450" s="70"/>
      <c r="K450" s="70"/>
      <c r="L450" s="69">
        <f t="shared" ref="L450" si="108">C450*43/1000</f>
        <v>11268.880999999999</v>
      </c>
      <c r="M450" s="65"/>
      <c r="N450" s="32" t="str">
        <f>'Olieforbrug, TJ'!M450</f>
        <v>November</v>
      </c>
    </row>
    <row r="451" spans="1:14" ht="13.8" thickBot="1" x14ac:dyDescent="0.3">
      <c r="A451" s="71" t="str">
        <f>'Olieforbrug, TJ'!A451</f>
        <v>December</v>
      </c>
      <c r="B451" s="70"/>
      <c r="C451" s="72">
        <v>248387</v>
      </c>
      <c r="D451" s="72">
        <v>325511</v>
      </c>
      <c r="E451" s="72">
        <v>0</v>
      </c>
      <c r="F451" s="72">
        <v>0</v>
      </c>
      <c r="G451" s="72">
        <f t="shared" ref="G451" si="109">I450-I451</f>
        <v>-7578</v>
      </c>
      <c r="H451" s="72">
        <v>572415</v>
      </c>
      <c r="I451" s="72">
        <v>528279</v>
      </c>
      <c r="J451" s="66"/>
      <c r="K451" s="66"/>
      <c r="L451" s="72">
        <f t="shared" ref="L451" si="110">C451*43/1000</f>
        <v>10680.641</v>
      </c>
      <c r="M451" s="69"/>
      <c r="N451" s="73" t="str">
        <f>'Olieforbrug, TJ'!M451</f>
        <v>December</v>
      </c>
    </row>
    <row r="452" spans="1:14" x14ac:dyDescent="0.25">
      <c r="A452" s="118">
        <f>'Olieforbrug, TJ'!A452</f>
        <v>2023</v>
      </c>
      <c r="B452" s="70"/>
      <c r="C452" s="69"/>
      <c r="D452" s="69"/>
      <c r="E452" s="69"/>
      <c r="F452" s="69"/>
      <c r="G452" s="69"/>
      <c r="H452" s="69"/>
      <c r="I452" s="69"/>
      <c r="J452" s="70"/>
      <c r="K452" s="70"/>
      <c r="L452" s="69"/>
      <c r="N452" s="22">
        <f>'Olieforbrug, TJ'!M452</f>
        <v>2023</v>
      </c>
    </row>
    <row r="453" spans="1:14" x14ac:dyDescent="0.25">
      <c r="A453" s="68" t="str">
        <f>'Olieforbrug, TJ'!A453</f>
        <v>Januar</v>
      </c>
      <c r="C453" s="69">
        <v>269934</v>
      </c>
      <c r="D453" s="69">
        <v>337101</v>
      </c>
      <c r="E453" s="69">
        <v>0</v>
      </c>
      <c r="F453" s="69">
        <v>0</v>
      </c>
      <c r="G453" s="69">
        <f>I451-I453</f>
        <v>6388</v>
      </c>
      <c r="H453" s="69">
        <v>617986</v>
      </c>
      <c r="I453" s="69">
        <v>521891</v>
      </c>
      <c r="J453" s="70"/>
      <c r="K453" s="70"/>
      <c r="L453" s="69">
        <f t="shared" ref="L453" si="111">C453*43/1000</f>
        <v>11607.162</v>
      </c>
      <c r="N453" s="32" t="str">
        <f>'Olieforbrug, TJ'!M453</f>
        <v>January</v>
      </c>
    </row>
    <row r="454" spans="1:14" x14ac:dyDescent="0.25">
      <c r="A454" s="68" t="str">
        <f>'Olieforbrug, TJ'!A454</f>
        <v>Februar</v>
      </c>
      <c r="C454" s="69">
        <v>221123</v>
      </c>
      <c r="D454" s="69">
        <v>358942</v>
      </c>
      <c r="E454" s="69">
        <v>61350</v>
      </c>
      <c r="F454" s="69">
        <v>0</v>
      </c>
      <c r="G454" s="69">
        <f t="shared" ref="G454:G459" si="112">I453-I454</f>
        <v>62652</v>
      </c>
      <c r="H454" s="69">
        <v>583003</v>
      </c>
      <c r="I454" s="69">
        <v>459239</v>
      </c>
      <c r="J454" s="70"/>
      <c r="K454" s="70"/>
      <c r="L454" s="69">
        <f t="shared" ref="L454" si="113">C454*43/1000</f>
        <v>9508.2890000000007</v>
      </c>
      <c r="N454" s="32" t="str">
        <f>'Olieforbrug, TJ'!M454</f>
        <v>February</v>
      </c>
    </row>
    <row r="455" spans="1:14" x14ac:dyDescent="0.25">
      <c r="A455" s="68" t="str">
        <f>'Olieforbrug, TJ'!A455</f>
        <v>Marts</v>
      </c>
      <c r="C455" s="69">
        <v>250383</v>
      </c>
      <c r="D455" s="69">
        <v>404601</v>
      </c>
      <c r="E455" s="69">
        <v>0</v>
      </c>
      <c r="F455" s="69">
        <v>0</v>
      </c>
      <c r="G455" s="69">
        <f t="shared" si="112"/>
        <v>-34047</v>
      </c>
      <c r="H455" s="69">
        <v>624433</v>
      </c>
      <c r="I455" s="69">
        <v>493286</v>
      </c>
      <c r="J455" s="70"/>
      <c r="K455" s="70"/>
      <c r="L455" s="69">
        <f t="shared" ref="L455" si="114">C455*43/1000</f>
        <v>10766.468999999999</v>
      </c>
      <c r="N455" s="32" t="str">
        <f>'Olieforbrug, TJ'!M455</f>
        <v>March</v>
      </c>
    </row>
    <row r="456" spans="1:14" x14ac:dyDescent="0.25">
      <c r="A456" s="68" t="str">
        <f>'Olieforbrug, TJ'!A456</f>
        <v>April</v>
      </c>
      <c r="C456" s="69">
        <v>228612</v>
      </c>
      <c r="D456" s="69">
        <v>456430</v>
      </c>
      <c r="E456" s="69">
        <v>0</v>
      </c>
      <c r="F456" s="69">
        <v>0</v>
      </c>
      <c r="G456" s="69">
        <f t="shared" si="112"/>
        <v>-112804</v>
      </c>
      <c r="H456" s="69">
        <v>576877</v>
      </c>
      <c r="I456" s="69">
        <v>606090</v>
      </c>
      <c r="J456" s="70"/>
      <c r="K456" s="70"/>
      <c r="L456" s="69">
        <f t="shared" ref="L456" si="115">C456*43/1000</f>
        <v>9830.3160000000007</v>
      </c>
      <c r="N456" s="32" t="str">
        <f>'Olieforbrug, TJ'!M456</f>
        <v>April</v>
      </c>
    </row>
    <row r="457" spans="1:14" x14ac:dyDescent="0.25">
      <c r="A457" s="68" t="str">
        <f>'Olieforbrug, TJ'!A457</f>
        <v>Maj</v>
      </c>
      <c r="C457" s="69">
        <v>225724</v>
      </c>
      <c r="D457" s="69">
        <v>287114</v>
      </c>
      <c r="E457" s="69">
        <v>0</v>
      </c>
      <c r="F457" s="69">
        <v>0</v>
      </c>
      <c r="G457" s="69">
        <f t="shared" si="112"/>
        <v>146903</v>
      </c>
      <c r="H457" s="69">
        <v>666818</v>
      </c>
      <c r="I457" s="69">
        <v>459187</v>
      </c>
      <c r="J457" s="70"/>
      <c r="K457" s="70"/>
      <c r="L457" s="69">
        <f t="shared" ref="L457" si="116">C457*43/1000</f>
        <v>9706.1319999999996</v>
      </c>
      <c r="N457" s="32" t="str">
        <f>'Olieforbrug, TJ'!M457</f>
        <v>May</v>
      </c>
    </row>
    <row r="458" spans="1:14" x14ac:dyDescent="0.25">
      <c r="A458" s="68" t="str">
        <f>'Olieforbrug, TJ'!A458</f>
        <v>Juni</v>
      </c>
      <c r="C458" s="69">
        <v>255941</v>
      </c>
      <c r="D458" s="69">
        <v>342216</v>
      </c>
      <c r="E458" s="69">
        <v>0</v>
      </c>
      <c r="F458" s="69">
        <v>0</v>
      </c>
      <c r="G458" s="69">
        <f t="shared" si="112"/>
        <v>10504</v>
      </c>
      <c r="H458" s="69">
        <v>611767</v>
      </c>
      <c r="I458" s="69">
        <v>448683</v>
      </c>
      <c r="J458" s="70"/>
      <c r="K458" s="70"/>
      <c r="L458" s="69">
        <f t="shared" ref="L458" si="117">C458*43/1000</f>
        <v>11005.463</v>
      </c>
      <c r="N458" s="32" t="str">
        <f>'Olieforbrug, TJ'!M458</f>
        <v>June</v>
      </c>
    </row>
    <row r="459" spans="1:14" x14ac:dyDescent="0.25">
      <c r="A459" s="68" t="str">
        <f>'Olieforbrug, TJ'!A459</f>
        <v>Juli</v>
      </c>
      <c r="C459" s="69">
        <v>223996</v>
      </c>
      <c r="D459" s="69">
        <v>466860</v>
      </c>
      <c r="E459" s="69">
        <v>0</v>
      </c>
      <c r="F459" s="69">
        <v>0</v>
      </c>
      <c r="G459" s="69">
        <f t="shared" si="112"/>
        <v>15514</v>
      </c>
      <c r="H459" s="69">
        <v>634440</v>
      </c>
      <c r="I459" s="69">
        <v>433169</v>
      </c>
      <c r="J459" s="70"/>
      <c r="K459" s="70"/>
      <c r="L459" s="69">
        <f t="shared" ref="L459" si="118">C459*43/1000</f>
        <v>9631.8279999999995</v>
      </c>
      <c r="N459" s="32" t="str">
        <f>'Olieforbrug, TJ'!M459</f>
        <v>July</v>
      </c>
    </row>
    <row r="460" spans="1:14" x14ac:dyDescent="0.25">
      <c r="A460" s="68" t="str">
        <f>'Olieforbrug, TJ'!A460</f>
        <v>August</v>
      </c>
      <c r="C460" s="69">
        <v>267745</v>
      </c>
      <c r="D460" s="69">
        <v>312039</v>
      </c>
      <c r="E460" s="69">
        <v>32072</v>
      </c>
      <c r="F460" s="69">
        <v>0</v>
      </c>
      <c r="G460" s="69">
        <f t="shared" ref="G460" si="119">I459-I460</f>
        <v>-109277</v>
      </c>
      <c r="H460" s="69">
        <v>519713</v>
      </c>
      <c r="I460" s="69">
        <v>542446</v>
      </c>
      <c r="J460" s="70"/>
      <c r="K460" s="70"/>
      <c r="L460" s="69">
        <f t="shared" ref="L460" si="120">C460*43/1000</f>
        <v>11513.035</v>
      </c>
      <c r="N460" s="32" t="str">
        <f>'Olieforbrug, TJ'!M460</f>
        <v>August</v>
      </c>
    </row>
    <row r="461" spans="1:14" x14ac:dyDescent="0.25">
      <c r="A461" s="68" t="str">
        <f>'Olieforbrug, TJ'!A461</f>
        <v>September</v>
      </c>
      <c r="C461" s="69">
        <v>247453</v>
      </c>
      <c r="D461" s="69">
        <v>312995</v>
      </c>
      <c r="E461" s="69">
        <v>34061</v>
      </c>
      <c r="F461" s="69">
        <v>0</v>
      </c>
      <c r="G461" s="69">
        <f t="shared" ref="G461" si="121">I460-I461</f>
        <v>113493</v>
      </c>
      <c r="H461" s="69">
        <v>646111</v>
      </c>
      <c r="I461" s="69">
        <v>428953</v>
      </c>
      <c r="J461" s="70"/>
      <c r="K461" s="70"/>
      <c r="L461" s="69">
        <f t="shared" ref="L461" si="122">C461*43/1000</f>
        <v>10640.478999999999</v>
      </c>
      <c r="N461" s="32" t="str">
        <f>'Olieforbrug, TJ'!M461</f>
        <v>September</v>
      </c>
    </row>
    <row r="462" spans="1:14" x14ac:dyDescent="0.25">
      <c r="A462" s="68" t="str">
        <f>'Olieforbrug, TJ'!A462</f>
        <v>Oktober</v>
      </c>
      <c r="C462" s="69">
        <v>254372</v>
      </c>
      <c r="D462" s="69">
        <v>500611</v>
      </c>
      <c r="E462" s="69">
        <v>0</v>
      </c>
      <c r="F462" s="69">
        <v>0</v>
      </c>
      <c r="G462" s="69">
        <f t="shared" ref="G462" si="123">I461-I462</f>
        <v>-8214</v>
      </c>
      <c r="H462" s="69">
        <v>667352</v>
      </c>
      <c r="I462" s="69">
        <v>437167</v>
      </c>
      <c r="J462" s="70"/>
      <c r="K462" s="70"/>
      <c r="L462" s="69">
        <f t="shared" ref="L462" si="124">C462*43/1000</f>
        <v>10937.995999999999</v>
      </c>
      <c r="N462" s="32" t="str">
        <f>'Olieforbrug, TJ'!M462</f>
        <v>October</v>
      </c>
    </row>
    <row r="463" spans="1:14" x14ac:dyDescent="0.25">
      <c r="A463" s="68" t="str">
        <f>'Olieforbrug, TJ'!A463</f>
        <v>November</v>
      </c>
      <c r="C463" s="69">
        <v>233316</v>
      </c>
      <c r="D463" s="69">
        <v>431119</v>
      </c>
      <c r="E463" s="69">
        <v>33335</v>
      </c>
      <c r="F463" s="69">
        <v>0</v>
      </c>
      <c r="G463" s="69">
        <f t="shared" ref="G463" si="125">I462-I463</f>
        <v>9437</v>
      </c>
      <c r="H463" s="69">
        <v>645742</v>
      </c>
      <c r="I463" s="69">
        <v>427730</v>
      </c>
      <c r="J463" s="70"/>
      <c r="K463" s="70"/>
      <c r="L463" s="69">
        <f t="shared" ref="L463" si="126">C463*43/1000</f>
        <v>10032.588</v>
      </c>
      <c r="N463" s="32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243415</v>
      </c>
      <c r="D464" s="72">
        <v>516153</v>
      </c>
      <c r="E464" s="72">
        <v>62515</v>
      </c>
      <c r="F464" s="72">
        <v>0</v>
      </c>
      <c r="G464" s="72">
        <f t="shared" ref="G464" si="127">I463-I464</f>
        <v>-46016</v>
      </c>
      <c r="H464" s="72">
        <v>654830</v>
      </c>
      <c r="I464" s="72">
        <v>473746</v>
      </c>
      <c r="J464" s="66"/>
      <c r="K464" s="66"/>
      <c r="L464" s="72">
        <f t="shared" ref="L464" si="128">C464*43/1000</f>
        <v>10466.844999999999</v>
      </c>
      <c r="M464" s="69"/>
      <c r="N464" s="73" t="str">
        <f>'Olieforbrug, TJ'!M464</f>
        <v>December</v>
      </c>
    </row>
    <row r="465" spans="1:14" x14ac:dyDescent="0.25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N465" s="22">
        <f>'Olieforbrug, TJ'!M465</f>
        <v>2024</v>
      </c>
    </row>
    <row r="466" spans="1:14" x14ac:dyDescent="0.25">
      <c r="A466" s="68" t="str">
        <f>'Olieforbrug, TJ'!A466</f>
        <v>Januar</v>
      </c>
      <c r="C466" s="69">
        <v>239454</v>
      </c>
      <c r="D466" s="69">
        <v>418825</v>
      </c>
      <c r="E466" s="69">
        <v>0</v>
      </c>
      <c r="F466" s="69">
        <v>0</v>
      </c>
      <c r="G466" s="69">
        <f>I464-I466</f>
        <v>-36767</v>
      </c>
      <c r="H466" s="69">
        <v>625071</v>
      </c>
      <c r="I466" s="69">
        <v>510513</v>
      </c>
      <c r="J466" s="70"/>
      <c r="K466" s="70"/>
      <c r="L466" s="69">
        <f t="shared" ref="L466" si="129">C466*43/1000</f>
        <v>10296.522000000001</v>
      </c>
      <c r="N466" s="32" t="str">
        <f>'Olieforbrug, TJ'!M466</f>
        <v>January</v>
      </c>
    </row>
    <row r="467" spans="1:14" x14ac:dyDescent="0.25">
      <c r="A467" s="68" t="str">
        <f>'Olieforbrug, TJ'!A467</f>
        <v>Februar</v>
      </c>
      <c r="C467" s="69">
        <v>214507</v>
      </c>
      <c r="D467" s="69">
        <v>367290</v>
      </c>
      <c r="E467" s="69">
        <v>58671</v>
      </c>
      <c r="F467" s="69">
        <v>0</v>
      </c>
      <c r="G467" s="69">
        <f t="shared" ref="G467:G472" si="130">I466-I467</f>
        <v>55613</v>
      </c>
      <c r="H467" s="69">
        <v>584695</v>
      </c>
      <c r="I467" s="69">
        <v>454900</v>
      </c>
      <c r="J467" s="70"/>
      <c r="K467" s="70"/>
      <c r="L467" s="69">
        <f t="shared" ref="L467" si="131">C467*43/1000</f>
        <v>9223.8009999999995</v>
      </c>
      <c r="N467" s="128" t="str">
        <f>'Olieforbrug, TJ'!M467</f>
        <v>February</v>
      </c>
    </row>
    <row r="468" spans="1:14" x14ac:dyDescent="0.25">
      <c r="A468" s="68" t="str">
        <f>'Olieforbrug, TJ'!A468</f>
        <v>Marts</v>
      </c>
      <c r="C468" s="69">
        <v>246953</v>
      </c>
      <c r="D468" s="69">
        <v>278904</v>
      </c>
      <c r="E468" s="69">
        <v>31649</v>
      </c>
      <c r="F468" s="69">
        <v>0</v>
      </c>
      <c r="G468" s="69">
        <f t="shared" si="130"/>
        <v>32625</v>
      </c>
      <c r="H468" s="69">
        <v>530327</v>
      </c>
      <c r="I468" s="69">
        <v>422275</v>
      </c>
      <c r="J468" s="70"/>
      <c r="K468" s="70"/>
      <c r="L468" s="69">
        <f t="shared" ref="L468" si="132">C468*43/1000</f>
        <v>10618.978999999999</v>
      </c>
      <c r="N468" s="129" t="str">
        <f>'Olieforbrug, TJ'!M468</f>
        <v>March</v>
      </c>
    </row>
    <row r="469" spans="1:14" x14ac:dyDescent="0.25">
      <c r="A469" s="68" t="str">
        <f>'Olieforbrug, TJ'!A469</f>
        <v>April</v>
      </c>
      <c r="C469" s="69">
        <v>247070</v>
      </c>
      <c r="D469" s="69">
        <v>482160</v>
      </c>
      <c r="E469" s="69">
        <v>27019</v>
      </c>
      <c r="F469" s="69">
        <v>0</v>
      </c>
      <c r="G469" s="69">
        <f t="shared" si="130"/>
        <v>-210251</v>
      </c>
      <c r="H469" s="69">
        <v>494975</v>
      </c>
      <c r="I469" s="69">
        <v>632526</v>
      </c>
      <c r="J469" s="70"/>
      <c r="K469" s="70"/>
      <c r="L469" s="69">
        <f t="shared" ref="L469" si="133">C469*43/1000</f>
        <v>10624.01</v>
      </c>
      <c r="N469" s="133" t="str">
        <f>'Olieforbrug, TJ'!M469</f>
        <v>April</v>
      </c>
    </row>
    <row r="470" spans="1:14" x14ac:dyDescent="0.25">
      <c r="A470" s="68" t="str">
        <f>'Olieforbrug, TJ'!A470</f>
        <v>Maj</v>
      </c>
      <c r="C470" s="69">
        <v>270732</v>
      </c>
      <c r="D470" s="69">
        <v>261071</v>
      </c>
      <c r="E470" s="69">
        <v>72683</v>
      </c>
      <c r="F470" s="69">
        <v>0</v>
      </c>
      <c r="G470" s="69">
        <f t="shared" si="130"/>
        <v>89337</v>
      </c>
      <c r="H470" s="69">
        <v>551642</v>
      </c>
      <c r="I470" s="69">
        <v>543189</v>
      </c>
      <c r="J470" s="70"/>
      <c r="K470" s="70"/>
      <c r="L470" s="69">
        <f t="shared" ref="L470" si="134">C470*43/1000</f>
        <v>11641.476000000001</v>
      </c>
      <c r="N470" s="135" t="str">
        <f>'Olieforbrug, TJ'!M470</f>
        <v>Maj</v>
      </c>
    </row>
    <row r="471" spans="1:14" x14ac:dyDescent="0.25">
      <c r="A471" s="68" t="str">
        <f>'Olieforbrug, TJ'!A471</f>
        <v>Juni</v>
      </c>
      <c r="C471" s="69">
        <v>223173</v>
      </c>
      <c r="D471" s="69">
        <v>387890</v>
      </c>
      <c r="E471" s="69">
        <v>78236</v>
      </c>
      <c r="F471" s="69">
        <v>0</v>
      </c>
      <c r="G471" s="69">
        <f t="shared" si="130"/>
        <v>53443</v>
      </c>
      <c r="H471" s="69">
        <v>593724</v>
      </c>
      <c r="I471" s="69">
        <v>489746</v>
      </c>
      <c r="J471" s="70"/>
      <c r="K471" s="70"/>
      <c r="L471" s="69">
        <f t="shared" ref="L471" si="135">C471*43/1000</f>
        <v>9596.4390000000003</v>
      </c>
      <c r="N471" s="138" t="str">
        <f>'Olieforbrug, TJ'!M471</f>
        <v>June</v>
      </c>
    </row>
    <row r="472" spans="1:14" x14ac:dyDescent="0.25">
      <c r="A472" s="68" t="str">
        <f>'Olieforbrug, TJ'!A472</f>
        <v>Juli</v>
      </c>
      <c r="C472" s="69">
        <v>234151</v>
      </c>
      <c r="D472" s="69">
        <v>444298</v>
      </c>
      <c r="E472" s="69">
        <v>0</v>
      </c>
      <c r="F472" s="69">
        <v>0</v>
      </c>
      <c r="G472" s="69">
        <f t="shared" si="130"/>
        <v>25345</v>
      </c>
      <c r="H472" s="69">
        <v>635681</v>
      </c>
      <c r="I472" s="69">
        <v>464401</v>
      </c>
      <c r="J472" s="70"/>
      <c r="K472" s="70"/>
      <c r="L472" s="69">
        <f t="shared" ref="L472" si="136">C472*43/1000</f>
        <v>10068.493</v>
      </c>
      <c r="N472" s="139" t="str">
        <f>'Olieforbrug, TJ'!M472</f>
        <v>July</v>
      </c>
    </row>
    <row r="473" spans="1:14" x14ac:dyDescent="0.25">
      <c r="A473" s="68" t="str">
        <f>'Olieforbrug, TJ'!A473</f>
        <v>August</v>
      </c>
      <c r="C473" s="69">
        <v>242874</v>
      </c>
      <c r="D473" s="69">
        <v>351066</v>
      </c>
      <c r="E473" s="69">
        <v>56172</v>
      </c>
      <c r="F473" s="69">
        <v>0</v>
      </c>
      <c r="G473" s="69">
        <f>I472-I473</f>
        <v>45300</v>
      </c>
      <c r="H473" s="69">
        <v>585981</v>
      </c>
      <c r="I473" s="69">
        <v>419101</v>
      </c>
      <c r="J473" s="70"/>
      <c r="K473" s="70"/>
      <c r="L473" s="69">
        <f t="shared" ref="L473" si="137">C473*43/1000</f>
        <v>10443.582</v>
      </c>
      <c r="N473" s="140" t="str">
        <f>'Olieforbrug, TJ'!M473</f>
        <v>August</v>
      </c>
    </row>
    <row r="474" spans="1:14" x14ac:dyDescent="0.25">
      <c r="A474" s="68" t="str">
        <f>'Olieforbrug, TJ'!A474</f>
        <v>September</v>
      </c>
      <c r="C474" s="69">
        <v>249973</v>
      </c>
      <c r="D474" s="69">
        <v>382169</v>
      </c>
      <c r="E474" s="69">
        <v>136270</v>
      </c>
      <c r="F474" s="69">
        <v>0</v>
      </c>
      <c r="G474" s="69">
        <f>I473-I474</f>
        <v>-144732</v>
      </c>
      <c r="H474" s="69">
        <v>352063</v>
      </c>
      <c r="I474" s="69">
        <v>563833</v>
      </c>
      <c r="J474" s="70"/>
      <c r="K474" s="70"/>
      <c r="L474" s="69">
        <f t="shared" ref="L474" si="138">C474*43/1000</f>
        <v>10748.839</v>
      </c>
      <c r="N474" s="141" t="str">
        <f>'Olieforbrug, TJ'!M474</f>
        <v>September</v>
      </c>
    </row>
    <row r="475" spans="1:14" x14ac:dyDescent="0.25">
      <c r="A475" s="68" t="str">
        <f>'Olieforbrug, TJ'!A475</f>
        <v>Oktober</v>
      </c>
      <c r="C475" s="69">
        <v>258579</v>
      </c>
      <c r="D475" s="69">
        <v>218148</v>
      </c>
      <c r="E475" s="69">
        <v>77591</v>
      </c>
      <c r="F475" s="69">
        <v>0</v>
      </c>
      <c r="G475" s="69">
        <f>I474-I475</f>
        <v>174567</v>
      </c>
      <c r="H475" s="69">
        <v>579008</v>
      </c>
      <c r="I475" s="69">
        <v>389266</v>
      </c>
      <c r="J475" s="70"/>
      <c r="K475" s="70"/>
      <c r="L475" s="69">
        <f t="shared" ref="L475" si="139">C475*43/1000</f>
        <v>11118.897000000001</v>
      </c>
      <c r="N475" s="164" t="str">
        <f>'Olieforbrug, TJ'!M475</f>
        <v>October</v>
      </c>
    </row>
    <row r="476" spans="1:14" x14ac:dyDescent="0.25">
      <c r="A476" s="173" t="str">
        <f>'Olieforbrug, TJ'!A476</f>
        <v>November</v>
      </c>
      <c r="B476" s="106"/>
      <c r="C476" s="171">
        <v>260360</v>
      </c>
      <c r="D476" s="171">
        <v>566379</v>
      </c>
      <c r="E476" s="171">
        <v>138767</v>
      </c>
      <c r="F476" s="171">
        <v>0</v>
      </c>
      <c r="G476" s="171">
        <f>I475-I476</f>
        <v>-75912</v>
      </c>
      <c r="H476" s="171">
        <v>618048</v>
      </c>
      <c r="I476" s="171">
        <v>465178</v>
      </c>
      <c r="J476" s="172"/>
      <c r="K476" s="172"/>
      <c r="L476" s="171">
        <f t="shared" ref="L476" si="140">C476*43/1000</f>
        <v>11195.48</v>
      </c>
      <c r="M476" s="106"/>
      <c r="N476" s="107" t="str">
        <f>'Olieforbrug, TJ'!M476</f>
        <v>November</v>
      </c>
    </row>
    <row r="477" spans="1:14" ht="13.8" thickBot="1" x14ac:dyDescent="0.3">
      <c r="A477" s="174" t="str">
        <f>'Olieforbrug, TJ'!A477</f>
        <v>December</v>
      </c>
      <c r="B477" s="106"/>
      <c r="C477" s="124">
        <v>267839</v>
      </c>
      <c r="D477" s="124">
        <v>343915</v>
      </c>
      <c r="E477" s="124">
        <v>77256</v>
      </c>
      <c r="F477" s="124">
        <v>0</v>
      </c>
      <c r="G477" s="124">
        <f>I476-I477</f>
        <v>134702</v>
      </c>
      <c r="H477" s="124">
        <v>673281</v>
      </c>
      <c r="I477" s="124">
        <v>330476</v>
      </c>
      <c r="J477" s="175"/>
      <c r="K477" s="175"/>
      <c r="L477" s="124">
        <f t="shared" ref="L477" si="141">C477*43/1000</f>
        <v>11517.076999999999</v>
      </c>
      <c r="M477" s="106"/>
      <c r="N477" s="176" t="str">
        <f>'Olieforbrug, TJ'!M477</f>
        <v>December</v>
      </c>
    </row>
    <row r="478" spans="1:14" x14ac:dyDescent="0.25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171">
        <v>278522</v>
      </c>
      <c r="D479" s="171">
        <v>384696</v>
      </c>
      <c r="E479" s="171">
        <v>25677</v>
      </c>
      <c r="F479" s="171">
        <v>0</v>
      </c>
      <c r="G479" s="171">
        <f>I477-I479</f>
        <v>-95090</v>
      </c>
      <c r="H479" s="171">
        <v>545267</v>
      </c>
      <c r="I479" s="171">
        <v>425566</v>
      </c>
      <c r="J479" s="172"/>
      <c r="K479" s="172"/>
      <c r="L479" s="171">
        <f t="shared" ref="L479" si="142">C479*43/1000</f>
        <v>11976.446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171">
        <v>264982</v>
      </c>
      <c r="D480" s="171">
        <v>327189</v>
      </c>
      <c r="E480" s="171">
        <v>60820</v>
      </c>
      <c r="F480" s="171">
        <v>0</v>
      </c>
      <c r="G480" s="171">
        <f t="shared" ref="G480:G485" si="143">I479-I480</f>
        <v>78528</v>
      </c>
      <c r="H480" s="171">
        <v>563416</v>
      </c>
      <c r="I480" s="171">
        <v>347038</v>
      </c>
      <c r="J480" s="172"/>
      <c r="K480" s="172"/>
      <c r="L480" s="171">
        <f t="shared" ref="L480" si="144">C480*43/1000</f>
        <v>11394.226000000001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171">
        <v>229292</v>
      </c>
      <c r="D481" s="171">
        <v>340680</v>
      </c>
      <c r="E481" s="171">
        <v>67346</v>
      </c>
      <c r="F481" s="171">
        <v>0</v>
      </c>
      <c r="G481" s="171">
        <f t="shared" si="143"/>
        <v>31309</v>
      </c>
      <c r="H481" s="171">
        <v>459625</v>
      </c>
      <c r="I481" s="171">
        <v>315729</v>
      </c>
      <c r="J481" s="172"/>
      <c r="K481" s="172"/>
      <c r="L481" s="171">
        <f t="shared" ref="L481" si="145">C481*43/1000</f>
        <v>9859.5560000000005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171">
        <v>273613</v>
      </c>
      <c r="D482" s="171">
        <v>539141</v>
      </c>
      <c r="E482" s="171">
        <v>44610</v>
      </c>
      <c r="F482" s="171">
        <v>0</v>
      </c>
      <c r="G482" s="171">
        <f t="shared" si="143"/>
        <v>-107263</v>
      </c>
      <c r="H482" s="171">
        <v>577088</v>
      </c>
      <c r="I482" s="171">
        <v>422992</v>
      </c>
      <c r="J482" s="172"/>
      <c r="K482" s="172"/>
      <c r="L482" s="171">
        <f t="shared" ref="L482" si="146">C482*43/1000</f>
        <v>11765.359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171">
        <v>323296</v>
      </c>
      <c r="D483" s="171">
        <v>469743</v>
      </c>
      <c r="E483" s="171">
        <v>106752</v>
      </c>
      <c r="F483" s="171">
        <v>0</v>
      </c>
      <c r="G483" s="171">
        <f t="shared" si="143"/>
        <v>-62668</v>
      </c>
      <c r="H483" s="171">
        <v>635694</v>
      </c>
      <c r="I483" s="171">
        <v>485660</v>
      </c>
      <c r="J483" s="172"/>
      <c r="K483" s="172"/>
      <c r="L483" s="171">
        <f t="shared" ref="L483" si="147">C483*43/1000</f>
        <v>13901.727999999999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171">
        <v>318363</v>
      </c>
      <c r="D484" s="171">
        <v>363963</v>
      </c>
      <c r="E484" s="171">
        <v>134654</v>
      </c>
      <c r="F484" s="171">
        <v>0</v>
      </c>
      <c r="G484" s="171">
        <f t="shared" si="143"/>
        <v>77562</v>
      </c>
      <c r="H484" s="171">
        <v>624519</v>
      </c>
      <c r="I484" s="171">
        <v>408098</v>
      </c>
      <c r="J484" s="172"/>
      <c r="K484" s="172"/>
      <c r="L484" s="171">
        <f t="shared" ref="L484" si="148">C484*43/1000</f>
        <v>13689.609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171">
        <v>303742</v>
      </c>
      <c r="D485" s="171">
        <v>382407</v>
      </c>
      <c r="E485" s="171">
        <v>19684</v>
      </c>
      <c r="F485" s="171">
        <v>0</v>
      </c>
      <c r="G485" s="171">
        <f t="shared" si="143"/>
        <v>-22743</v>
      </c>
      <c r="H485" s="171">
        <v>657231</v>
      </c>
      <c r="I485" s="171">
        <v>430841</v>
      </c>
      <c r="J485" s="172"/>
      <c r="K485" s="172"/>
      <c r="L485" s="171">
        <f t="shared" ref="L485" si="149">C485*43/1000</f>
        <v>13060.906000000001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171">
        <v>273397</v>
      </c>
      <c r="D486" s="171">
        <v>508337</v>
      </c>
      <c r="E486" s="171">
        <v>80431</v>
      </c>
      <c r="F486" s="171">
        <v>0</v>
      </c>
      <c r="G486" s="171">
        <f t="shared" ref="G486" si="150">I485-I486</f>
        <v>-27686</v>
      </c>
      <c r="H486" s="171">
        <v>682103</v>
      </c>
      <c r="I486" s="171">
        <v>458527</v>
      </c>
      <c r="J486" s="172"/>
      <c r="K486" s="172"/>
      <c r="L486" s="171">
        <f t="shared" ref="L486" si="151">C486*43/1000</f>
        <v>11756.071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171">
        <v>304265</v>
      </c>
      <c r="D487" s="171">
        <v>500245</v>
      </c>
      <c r="E487" s="171">
        <v>131792</v>
      </c>
      <c r="F487" s="171">
        <v>0</v>
      </c>
      <c r="G487" s="171">
        <f t="shared" ref="G487" si="152">I486-I487</f>
        <v>45451</v>
      </c>
      <c r="H487" s="171">
        <v>627443</v>
      </c>
      <c r="I487" s="171">
        <v>413076</v>
      </c>
      <c r="J487" s="172"/>
      <c r="K487" s="172"/>
      <c r="L487" s="171">
        <f t="shared" ref="L487" si="153">C487*43/1000</f>
        <v>13083.395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171">
        <v>288697</v>
      </c>
      <c r="D488" s="171">
        <v>406477</v>
      </c>
      <c r="E488" s="171">
        <v>103716</v>
      </c>
      <c r="F488" s="171">
        <v>0</v>
      </c>
      <c r="G488" s="171">
        <f t="shared" ref="G488" si="154">I487-I488</f>
        <v>65680</v>
      </c>
      <c r="H488" s="171">
        <v>682705</v>
      </c>
      <c r="I488" s="171">
        <v>347396</v>
      </c>
      <c r="J488" s="172"/>
      <c r="K488" s="172"/>
      <c r="L488" s="171">
        <f t="shared" ref="L488" si="155">C488*43/1000</f>
        <v>12413.971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171">
        <v>323154</v>
      </c>
      <c r="D489" s="171">
        <v>523624</v>
      </c>
      <c r="E489" s="171">
        <v>33545</v>
      </c>
      <c r="F489" s="171">
        <v>0</v>
      </c>
      <c r="G489" s="171">
        <f t="shared" ref="G489" si="156">I488-I489</f>
        <v>-127716</v>
      </c>
      <c r="H489" s="171">
        <v>660922</v>
      </c>
      <c r="I489" s="171">
        <v>475112</v>
      </c>
      <c r="J489" s="172"/>
      <c r="K489" s="172"/>
      <c r="L489" s="171">
        <f t="shared" ref="L489" si="157">C489*43/1000</f>
        <v>13895.621999999999</v>
      </c>
      <c r="M489" s="172"/>
      <c r="N489" s="178" t="str">
        <f>'Olieforbrug, TJ'!M489</f>
        <v>November</v>
      </c>
    </row>
    <row r="490" spans="1:14" ht="13.8" thickBot="1" x14ac:dyDescent="0.3">
      <c r="A490" s="174" t="str">
        <f>'Olieforbrug, TJ'!A490</f>
        <v>December</v>
      </c>
      <c r="B490" s="77"/>
      <c r="C490" s="124">
        <v>348620</v>
      </c>
      <c r="D490" s="124">
        <v>504043</v>
      </c>
      <c r="E490" s="124">
        <v>142099</v>
      </c>
      <c r="F490" s="124">
        <v>0</v>
      </c>
      <c r="G490" s="124">
        <f>I489-I490</f>
        <v>-59223</v>
      </c>
      <c r="H490" s="124">
        <v>651517</v>
      </c>
      <c r="I490" s="124">
        <v>534335</v>
      </c>
      <c r="J490" s="175"/>
      <c r="K490" s="175"/>
      <c r="L490" s="124">
        <f t="shared" ref="L490" si="158">C490*43/1000</f>
        <v>14990.66</v>
      </c>
      <c r="M490" s="172"/>
      <c r="N490" s="176" t="str">
        <f>'Olieforbrug, TJ'!M490</f>
        <v>December</v>
      </c>
    </row>
    <row r="491" spans="1:14" x14ac:dyDescent="0.25">
      <c r="A491" s="181">
        <f>'Olieforbrug, TJ'!A491</f>
        <v>2026</v>
      </c>
      <c r="B491" s="77"/>
      <c r="C491" s="171"/>
      <c r="D491" s="171"/>
      <c r="E491" s="171"/>
      <c r="F491" s="171"/>
      <c r="G491" s="171"/>
      <c r="H491" s="171"/>
      <c r="I491" s="171"/>
      <c r="J491" s="172"/>
      <c r="K491" s="172"/>
      <c r="L491" s="171"/>
      <c r="M491" s="172"/>
      <c r="N491" s="182">
        <v>2062</v>
      </c>
    </row>
    <row r="492" spans="1:14" x14ac:dyDescent="0.25">
      <c r="A492" s="177" t="str">
        <f>'Olieforbrug, TJ'!A492</f>
        <v>Januar</v>
      </c>
      <c r="B492" s="77"/>
      <c r="C492" s="171">
        <v>320178</v>
      </c>
      <c r="D492" s="171">
        <v>371073</v>
      </c>
      <c r="E492" s="171">
        <v>84595</v>
      </c>
      <c r="F492" s="171">
        <v>0</v>
      </c>
      <c r="G492" s="171">
        <f>I490-I492</f>
        <v>63199</v>
      </c>
      <c r="H492" s="171">
        <v>667861</v>
      </c>
      <c r="I492" s="171">
        <v>471136</v>
      </c>
      <c r="J492" s="172"/>
      <c r="K492" s="172"/>
      <c r="L492" s="171">
        <f>C492*43/1000</f>
        <v>13767.654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171">
        <v>284617</v>
      </c>
      <c r="D493" s="171">
        <v>434837</v>
      </c>
      <c r="E493" s="171">
        <v>138713</v>
      </c>
      <c r="F493" s="171">
        <v>0</v>
      </c>
      <c r="G493" s="171">
        <f>I492-I493</f>
        <v>-65917</v>
      </c>
      <c r="H493" s="171">
        <v>518265</v>
      </c>
      <c r="I493" s="171">
        <v>537053</v>
      </c>
      <c r="J493" s="172"/>
      <c r="K493" s="172"/>
      <c r="L493" s="171">
        <f>C493*43/1000</f>
        <v>12238.531000000001</v>
      </c>
      <c r="M493" s="172"/>
      <c r="N493" s="178" t="str">
        <f>'Olieforbrug, TJ'!M493</f>
        <v>February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167:H168 C54:H54 C165:E165 G165:H165 C100:L108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AK493"/>
  <sheetViews>
    <sheetView zoomScale="80" zoomScaleNormal="80" workbookViewId="0">
      <pane xSplit="2" ySplit="5" topLeftCell="C455" activePane="bottomRight" state="frozen"/>
      <selection pane="topRight" activeCell="C1" sqref="C1"/>
      <selection pane="bottomLeft" activeCell="A6" sqref="A6"/>
      <selection pane="bottomRight" activeCell="M492" sqref="M492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7.44140625" customWidth="1"/>
    <col min="11" max="11" width="20.5546875" customWidth="1"/>
    <col min="12" max="12" width="9.5546875" customWidth="1"/>
  </cols>
  <sheetData>
    <row r="1" spans="1:16" x14ac:dyDescent="0.25">
      <c r="A1" s="1" t="s">
        <v>18</v>
      </c>
      <c r="B1" s="1"/>
      <c r="C1"/>
      <c r="D1"/>
      <c r="E1"/>
      <c r="F1"/>
      <c r="G1"/>
      <c r="H1"/>
      <c r="I1"/>
      <c r="K1" s="27" t="s">
        <v>67</v>
      </c>
      <c r="L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K2" s="27" t="s">
        <v>66</v>
      </c>
      <c r="L2" s="27"/>
    </row>
    <row r="4" spans="1:16" ht="13.8" thickBot="1" x14ac:dyDescent="0.3">
      <c r="A4" s="5"/>
      <c r="C4" s="30" t="s">
        <v>19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20</v>
      </c>
      <c r="I4" s="30" t="s">
        <v>7</v>
      </c>
      <c r="K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37</v>
      </c>
      <c r="I5" s="28" t="s">
        <v>38</v>
      </c>
      <c r="K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155802</v>
      </c>
      <c r="D7" s="3">
        <v>64258</v>
      </c>
      <c r="E7" s="3">
        <v>133511</v>
      </c>
      <c r="F7" s="3">
        <v>0</v>
      </c>
      <c r="G7" s="3">
        <v>-872</v>
      </c>
      <c r="H7" s="3">
        <v>97367</v>
      </c>
      <c r="I7" s="3">
        <v>185004</v>
      </c>
      <c r="J7" s="3"/>
      <c r="K7" s="22">
        <v>2005</v>
      </c>
    </row>
    <row r="8" spans="1:16" x14ac:dyDescent="0.25">
      <c r="A8" s="22">
        <v>2006</v>
      </c>
      <c r="C8" s="3">
        <v>90045</v>
      </c>
      <c r="D8" s="3">
        <v>9159</v>
      </c>
      <c r="E8" s="3">
        <v>94504</v>
      </c>
      <c r="F8" s="3">
        <v>0</v>
      </c>
      <c r="G8" s="3">
        <v>7727</v>
      </c>
      <c r="H8" s="3">
        <v>14183</v>
      </c>
      <c r="I8" s="3">
        <v>177277</v>
      </c>
      <c r="J8" s="3"/>
      <c r="K8" s="22">
        <v>2006</v>
      </c>
    </row>
    <row r="9" spans="1:16" x14ac:dyDescent="0.25">
      <c r="A9" s="22">
        <v>2007</v>
      </c>
      <c r="C9" s="3">
        <v>128549</v>
      </c>
      <c r="D9" s="3">
        <v>21704</v>
      </c>
      <c r="E9" s="3">
        <v>113568</v>
      </c>
      <c r="F9" s="3">
        <v>0</v>
      </c>
      <c r="G9" s="3">
        <v>-11829</v>
      </c>
      <c r="H9" s="3">
        <v>19007</v>
      </c>
      <c r="I9" s="3">
        <v>189106</v>
      </c>
      <c r="J9" s="3"/>
      <c r="K9" s="22">
        <v>2007</v>
      </c>
    </row>
    <row r="10" spans="1:16" x14ac:dyDescent="0.25">
      <c r="A10" s="22">
        <v>2008</v>
      </c>
      <c r="C10" s="3">
        <v>380425</v>
      </c>
      <c r="D10" s="3">
        <v>120399</v>
      </c>
      <c r="E10" s="3">
        <v>481084</v>
      </c>
      <c r="F10" s="3">
        <v>0</v>
      </c>
      <c r="G10" s="3">
        <v>-44474</v>
      </c>
      <c r="H10" s="3">
        <v>70348</v>
      </c>
      <c r="I10" s="3">
        <v>233580</v>
      </c>
      <c r="J10" s="3"/>
      <c r="K10" s="22">
        <v>2008</v>
      </c>
    </row>
    <row r="11" spans="1:16" x14ac:dyDescent="0.25">
      <c r="A11" s="22">
        <v>2009</v>
      </c>
      <c r="C11" s="3">
        <v>292291</v>
      </c>
      <c r="D11" s="3">
        <v>5383</v>
      </c>
      <c r="E11" s="3">
        <v>286322</v>
      </c>
      <c r="F11" s="3">
        <v>0</v>
      </c>
      <c r="G11" s="3">
        <v>57617</v>
      </c>
      <c r="H11" s="3">
        <v>38048</v>
      </c>
      <c r="I11" s="3">
        <v>175963</v>
      </c>
      <c r="J11" s="3"/>
      <c r="K11" s="22">
        <v>2009</v>
      </c>
    </row>
    <row r="12" spans="1:16" x14ac:dyDescent="0.25">
      <c r="A12" s="22">
        <v>2010</v>
      </c>
      <c r="C12" s="3">
        <v>256828</v>
      </c>
      <c r="D12" s="3">
        <v>6892</v>
      </c>
      <c r="E12" s="3">
        <v>97603</v>
      </c>
      <c r="F12" s="3">
        <v>0</v>
      </c>
      <c r="G12" s="3">
        <v>-15912</v>
      </c>
      <c r="H12" s="3">
        <v>100191</v>
      </c>
      <c r="I12" s="3">
        <v>191875</v>
      </c>
      <c r="J12" s="3"/>
      <c r="K12" s="22">
        <v>2010</v>
      </c>
    </row>
    <row r="13" spans="1:16" x14ac:dyDescent="0.25">
      <c r="A13" s="22">
        <v>2011</v>
      </c>
      <c r="C13" s="3">
        <v>233607</v>
      </c>
      <c r="D13" s="3">
        <v>0</v>
      </c>
      <c r="E13" s="3">
        <v>156905</v>
      </c>
      <c r="F13" s="3">
        <v>0</v>
      </c>
      <c r="G13" s="3">
        <v>-708</v>
      </c>
      <c r="H13" s="3">
        <v>51342</v>
      </c>
      <c r="I13" s="3">
        <v>192583</v>
      </c>
      <c r="J13" s="3"/>
      <c r="K13" s="22">
        <v>2011</v>
      </c>
    </row>
    <row r="14" spans="1:16" x14ac:dyDescent="0.25">
      <c r="A14" s="22">
        <v>2012</v>
      </c>
      <c r="C14" s="3">
        <v>179988</v>
      </c>
      <c r="D14" s="3">
        <v>633722</v>
      </c>
      <c r="E14" s="3">
        <v>722492</v>
      </c>
      <c r="F14" s="3">
        <v>0</v>
      </c>
      <c r="G14" s="3">
        <v>-38846</v>
      </c>
      <c r="H14" s="3">
        <v>47143</v>
      </c>
      <c r="I14" s="3">
        <v>231429</v>
      </c>
      <c r="J14" s="3"/>
      <c r="K14" s="22">
        <v>2012</v>
      </c>
      <c r="P14" s="65"/>
    </row>
    <row r="15" spans="1:16" x14ac:dyDescent="0.25">
      <c r="A15" s="22">
        <v>2013</v>
      </c>
      <c r="C15" s="3">
        <v>238933</v>
      </c>
      <c r="D15" s="3">
        <v>360910</v>
      </c>
      <c r="E15" s="3">
        <v>570977</v>
      </c>
      <c r="F15" s="3">
        <v>0</v>
      </c>
      <c r="G15" s="3">
        <v>11381</v>
      </c>
      <c r="H15" s="3">
        <v>64722</v>
      </c>
      <c r="I15" s="3">
        <v>158541</v>
      </c>
      <c r="J15" s="3"/>
      <c r="K15" s="22">
        <v>2013</v>
      </c>
      <c r="P15" s="65"/>
    </row>
    <row r="16" spans="1:16" x14ac:dyDescent="0.25">
      <c r="A16" s="22">
        <v>2014</v>
      </c>
      <c r="C16" s="3">
        <f t="shared" ref="C16:H16" si="0">SUM(C100:C103)</f>
        <v>334424</v>
      </c>
      <c r="D16" s="3">
        <f t="shared" si="0"/>
        <v>516191</v>
      </c>
      <c r="E16" s="3">
        <f t="shared" si="0"/>
        <v>811623</v>
      </c>
      <c r="F16" s="3">
        <f t="shared" si="0"/>
        <v>4580</v>
      </c>
      <c r="G16" s="3">
        <f t="shared" si="0"/>
        <v>6366</v>
      </c>
      <c r="H16" s="3">
        <f t="shared" si="0"/>
        <v>97285</v>
      </c>
      <c r="I16" s="3">
        <f>I103</f>
        <v>152175</v>
      </c>
      <c r="J16" s="3"/>
      <c r="K16" s="22">
        <v>2014</v>
      </c>
      <c r="P16" s="65"/>
    </row>
    <row r="17" spans="1:37" x14ac:dyDescent="0.25">
      <c r="A17" s="22">
        <v>2015</v>
      </c>
      <c r="C17" s="3">
        <f t="shared" ref="C17:H17" si="1">SUM(C105:C108)</f>
        <v>262456</v>
      </c>
      <c r="D17" s="3">
        <f t="shared" si="1"/>
        <v>112847</v>
      </c>
      <c r="E17" s="3">
        <f t="shared" si="1"/>
        <v>328407</v>
      </c>
      <c r="F17" s="3">
        <f t="shared" si="1"/>
        <v>0</v>
      </c>
      <c r="G17" s="3">
        <f t="shared" si="1"/>
        <v>39802</v>
      </c>
      <c r="H17" s="3">
        <f t="shared" si="1"/>
        <v>49195</v>
      </c>
      <c r="I17" s="3">
        <f>I108</f>
        <v>112373</v>
      </c>
      <c r="J17" s="3"/>
      <c r="K17" s="22">
        <v>2015</v>
      </c>
      <c r="P17" s="65"/>
    </row>
    <row r="18" spans="1:37" x14ac:dyDescent="0.25">
      <c r="A18" s="22">
        <v>2016</v>
      </c>
      <c r="C18" s="3">
        <f t="shared" ref="C18:H18" si="2">SUM(C110:C113)</f>
        <v>531039</v>
      </c>
      <c r="D18" s="3">
        <f t="shared" si="2"/>
        <v>0</v>
      </c>
      <c r="E18" s="3">
        <f t="shared" si="2"/>
        <v>407131</v>
      </c>
      <c r="F18" s="3">
        <f t="shared" si="2"/>
        <v>0</v>
      </c>
      <c r="G18" s="3">
        <f t="shared" si="2"/>
        <v>53503</v>
      </c>
      <c r="H18" s="3">
        <f t="shared" si="2"/>
        <v>89481</v>
      </c>
      <c r="I18" s="3">
        <f>I113</f>
        <v>58870</v>
      </c>
      <c r="J18" s="3"/>
      <c r="K18" s="22">
        <v>2016</v>
      </c>
      <c r="P18" s="65"/>
    </row>
    <row r="19" spans="1:37" x14ac:dyDescent="0.25">
      <c r="A19" s="22">
        <v>2017</v>
      </c>
      <c r="C19" s="3">
        <f t="shared" ref="C19:H19" si="3">SUM(C115:C118)</f>
        <v>411733</v>
      </c>
      <c r="D19" s="3">
        <f t="shared" si="3"/>
        <v>83838</v>
      </c>
      <c r="E19" s="3">
        <f t="shared" si="3"/>
        <v>455594</v>
      </c>
      <c r="F19" s="3">
        <f t="shared" si="3"/>
        <v>0</v>
      </c>
      <c r="G19" s="3">
        <f t="shared" si="3"/>
        <v>-2265</v>
      </c>
      <c r="H19" s="3">
        <f t="shared" si="3"/>
        <v>5424</v>
      </c>
      <c r="I19" s="3">
        <f>I118</f>
        <v>61135</v>
      </c>
      <c r="J19" s="3"/>
      <c r="K19" s="22">
        <v>2017</v>
      </c>
      <c r="L19" s="3"/>
      <c r="M19" s="57"/>
    </row>
    <row r="20" spans="1:37" x14ac:dyDescent="0.25">
      <c r="A20" s="22">
        <v>2018</v>
      </c>
      <c r="C20" s="3">
        <f t="shared" ref="C20:H20" si="4">SUM(C120:C123)</f>
        <v>600123</v>
      </c>
      <c r="D20" s="3">
        <f t="shared" si="4"/>
        <v>60521</v>
      </c>
      <c r="E20" s="3">
        <f t="shared" si="4"/>
        <v>659033</v>
      </c>
      <c r="F20" s="3">
        <f t="shared" si="4"/>
        <v>0</v>
      </c>
      <c r="G20" s="3">
        <f t="shared" si="4"/>
        <v>-12458</v>
      </c>
      <c r="H20" s="3">
        <f t="shared" si="4"/>
        <v>13282</v>
      </c>
      <c r="I20" s="3">
        <f>I123</f>
        <v>73593</v>
      </c>
      <c r="J20" s="3"/>
      <c r="K20" s="22">
        <v>2018</v>
      </c>
      <c r="L20" s="3"/>
      <c r="M20" s="57"/>
    </row>
    <row r="21" spans="1:37" x14ac:dyDescent="0.25">
      <c r="A21" s="22">
        <v>2019</v>
      </c>
      <c r="C21" s="3">
        <f t="shared" ref="C21:H21" si="5">SUM(C125:C128)</f>
        <v>187174</v>
      </c>
      <c r="D21" s="3">
        <f t="shared" si="5"/>
        <v>89987</v>
      </c>
      <c r="E21" s="3">
        <f t="shared" si="5"/>
        <v>237389</v>
      </c>
      <c r="F21" s="3">
        <f t="shared" si="5"/>
        <v>0</v>
      </c>
      <c r="G21" s="3">
        <f t="shared" si="5"/>
        <v>-15466</v>
      </c>
      <c r="H21" s="3">
        <f t="shared" si="5"/>
        <v>23702</v>
      </c>
      <c r="I21" s="3">
        <f>SUM(I128)</f>
        <v>89059</v>
      </c>
      <c r="J21" s="3"/>
      <c r="K21" s="22">
        <v>2019</v>
      </c>
      <c r="L21" s="3"/>
      <c r="M21" s="57"/>
    </row>
    <row r="22" spans="1:37" x14ac:dyDescent="0.25">
      <c r="A22" s="22">
        <v>2020</v>
      </c>
      <c r="C22" s="3">
        <f t="shared" ref="C22:H22" si="6">SUM(C130:C133)</f>
        <v>110899</v>
      </c>
      <c r="D22" s="3">
        <f t="shared" si="6"/>
        <v>0</v>
      </c>
      <c r="E22" s="3">
        <f t="shared" si="6"/>
        <v>54912</v>
      </c>
      <c r="F22" s="3">
        <f t="shared" si="6"/>
        <v>0</v>
      </c>
      <c r="G22" s="3">
        <f t="shared" si="6"/>
        <v>62914</v>
      </c>
      <c r="H22" s="3">
        <f t="shared" si="6"/>
        <v>44159</v>
      </c>
      <c r="I22" s="3">
        <f>SUM(I133)</f>
        <v>26145</v>
      </c>
      <c r="J22" s="3"/>
      <c r="K22" s="22">
        <v>2020</v>
      </c>
      <c r="L22" s="3"/>
      <c r="M22" s="57"/>
    </row>
    <row r="23" spans="1:37" x14ac:dyDescent="0.25">
      <c r="A23" s="22">
        <v>2021</v>
      </c>
      <c r="C23" s="3">
        <f t="shared" ref="C23:H23" si="7">SUM(C135:C138)</f>
        <v>98908</v>
      </c>
      <c r="D23" s="3">
        <f t="shared" si="7"/>
        <v>0</v>
      </c>
      <c r="E23" s="3">
        <f t="shared" si="7"/>
        <v>80626</v>
      </c>
      <c r="F23" s="3">
        <f t="shared" si="7"/>
        <v>0</v>
      </c>
      <c r="G23" s="3">
        <f t="shared" si="7"/>
        <v>-6232</v>
      </c>
      <c r="H23" s="3">
        <f t="shared" si="7"/>
        <v>8857</v>
      </c>
      <c r="I23" s="3">
        <f>SUM(I138)</f>
        <v>32377</v>
      </c>
      <c r="J23" s="3"/>
      <c r="K23" s="22">
        <v>2021</v>
      </c>
    </row>
    <row r="24" spans="1:37" x14ac:dyDescent="0.25">
      <c r="A24" s="22">
        <v>2022</v>
      </c>
      <c r="C24" s="3">
        <f>SUM(C140:C143)</f>
        <v>96741</v>
      </c>
      <c r="D24" s="3">
        <f t="shared" ref="D24:H24" si="8">SUM(D140:D143)</f>
        <v>15530</v>
      </c>
      <c r="E24" s="3">
        <f t="shared" si="8"/>
        <v>61606</v>
      </c>
      <c r="F24" s="3">
        <f t="shared" si="8"/>
        <v>0</v>
      </c>
      <c r="G24" s="3">
        <f t="shared" si="8"/>
        <v>-3952</v>
      </c>
      <c r="H24" s="3">
        <f t="shared" si="8"/>
        <v>13988</v>
      </c>
      <c r="I24" s="3">
        <f>SUM(I143)</f>
        <v>36329</v>
      </c>
      <c r="J24" s="3"/>
      <c r="K24" s="22">
        <v>2022</v>
      </c>
      <c r="L24" s="3">
        <f>SUM(L140:L143)</f>
        <v>0</v>
      </c>
    </row>
    <row r="25" spans="1:37" x14ac:dyDescent="0.25">
      <c r="A25" s="22">
        <v>2023</v>
      </c>
      <c r="C25" s="3">
        <f>SUM(C145:C148)</f>
        <v>132579</v>
      </c>
      <c r="D25" s="3">
        <f t="shared" ref="D25:H25" si="9">SUM(D145:D148)</f>
        <v>47421</v>
      </c>
      <c r="E25" s="3">
        <f t="shared" si="9"/>
        <v>77032</v>
      </c>
      <c r="F25" s="3">
        <f t="shared" si="9"/>
        <v>0</v>
      </c>
      <c r="G25" s="3">
        <f t="shared" si="9"/>
        <v>-5118</v>
      </c>
      <c r="H25" s="3">
        <f t="shared" si="9"/>
        <v>59339</v>
      </c>
      <c r="I25" s="3">
        <f>SUM(I148)</f>
        <v>41447</v>
      </c>
      <c r="J25" s="3"/>
      <c r="K25" s="22">
        <v>2023</v>
      </c>
      <c r="L25" s="3"/>
    </row>
    <row r="26" spans="1:37" x14ac:dyDescent="0.25">
      <c r="A26" s="22">
        <v>2024</v>
      </c>
      <c r="C26" s="3">
        <f t="shared" ref="C26:H26" si="10">SUM(C466:C477)</f>
        <v>116746</v>
      </c>
      <c r="D26" s="3">
        <f t="shared" si="10"/>
        <v>36269</v>
      </c>
      <c r="E26" s="3">
        <f t="shared" si="10"/>
        <v>78532</v>
      </c>
      <c r="F26" s="3">
        <f t="shared" si="10"/>
        <v>0</v>
      </c>
      <c r="G26" s="3">
        <f t="shared" si="10"/>
        <v>932</v>
      </c>
      <c r="H26" s="3">
        <f t="shared" si="10"/>
        <v>33408</v>
      </c>
      <c r="I26" s="3">
        <f>I477</f>
        <v>40515</v>
      </c>
      <c r="J26" s="3"/>
      <c r="K26" s="22">
        <v>2024</v>
      </c>
    </row>
    <row r="27" spans="1:37" x14ac:dyDescent="0.25">
      <c r="A27" s="22">
        <v>2025</v>
      </c>
      <c r="C27" s="3">
        <f t="shared" ref="C27:H27" si="11">SUM(C479:C490)</f>
        <v>115473</v>
      </c>
      <c r="D27" s="3">
        <f t="shared" si="11"/>
        <v>24280</v>
      </c>
      <c r="E27" s="3">
        <f t="shared" si="11"/>
        <v>155890</v>
      </c>
      <c r="F27" s="3">
        <f t="shared" si="11"/>
        <v>0</v>
      </c>
      <c r="G27" s="3">
        <f t="shared" si="11"/>
        <v>12436</v>
      </c>
      <c r="H27" s="3">
        <f t="shared" si="11"/>
        <v>18004</v>
      </c>
      <c r="I27" s="3">
        <f>I490</f>
        <v>28079</v>
      </c>
      <c r="J27" s="3"/>
      <c r="K27" s="22">
        <v>2025</v>
      </c>
    </row>
    <row r="28" spans="1:37" x14ac:dyDescent="0.25">
      <c r="A28" s="22">
        <v>2026</v>
      </c>
      <c r="J28" s="3"/>
      <c r="K28" s="22">
        <v>2026</v>
      </c>
    </row>
    <row r="29" spans="1:37" x14ac:dyDescent="0.25">
      <c r="A29" s="22"/>
      <c r="J29" s="3"/>
      <c r="K29" s="22"/>
    </row>
    <row r="30" spans="1:37" x14ac:dyDescent="0.25">
      <c r="A30" s="22" t="str">
        <f>'Olieforbrug, TJ'!A30</f>
        <v>Januar - Februar</v>
      </c>
      <c r="J30" s="3"/>
      <c r="K30" s="22" t="str">
        <f>'Olieforbrug, TJ'!M30</f>
        <v>January - February</v>
      </c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</row>
    <row r="31" spans="1:37" x14ac:dyDescent="0.25">
      <c r="A31" s="22">
        <f>'Olieforbrug, TJ'!A31</f>
        <v>2005</v>
      </c>
      <c r="B31" s="3"/>
      <c r="C31" s="3">
        <f>SUM(C219:C220)</f>
        <v>2554</v>
      </c>
      <c r="D31" s="3">
        <f t="shared" ref="D31:H31" si="12">SUM(D219:D220)</f>
        <v>20162</v>
      </c>
      <c r="E31" s="3">
        <f t="shared" si="12"/>
        <v>17897</v>
      </c>
      <c r="F31" s="3">
        <f t="shared" si="12"/>
        <v>0</v>
      </c>
      <c r="G31" s="3">
        <f t="shared" si="12"/>
        <v>13465</v>
      </c>
      <c r="H31" s="3">
        <f t="shared" si="12"/>
        <v>17569</v>
      </c>
      <c r="I31" s="3">
        <f>I220</f>
        <v>170667</v>
      </c>
      <c r="J31" s="3"/>
      <c r="K31" s="22">
        <f>'Olieforbrug, TJ'!M31</f>
        <v>2005</v>
      </c>
      <c r="L31" s="3"/>
      <c r="W31" s="65"/>
      <c r="X31" s="65"/>
      <c r="Y31" s="65"/>
      <c r="Z31" s="65"/>
      <c r="AA31" s="65"/>
      <c r="AB31" s="65"/>
      <c r="AC31" s="65"/>
      <c r="AD31" s="57"/>
      <c r="AE31" s="65"/>
      <c r="AF31" s="65"/>
      <c r="AG31" s="65"/>
      <c r="AH31" s="65"/>
      <c r="AI31" s="65"/>
      <c r="AJ31" s="65"/>
      <c r="AK31" s="65"/>
    </row>
    <row r="32" spans="1:37" x14ac:dyDescent="0.25">
      <c r="A32" s="22">
        <f>'Olieforbrug, TJ'!A32</f>
        <v>2006</v>
      </c>
      <c r="B32" s="3"/>
      <c r="C32" s="3">
        <f>SUM(C232:C233)</f>
        <v>12337</v>
      </c>
      <c r="D32" s="3">
        <f t="shared" ref="D32:H32" si="13">SUM(D232:D233)</f>
        <v>0</v>
      </c>
      <c r="E32" s="3">
        <f t="shared" si="13"/>
        <v>24342</v>
      </c>
      <c r="F32" s="3">
        <f t="shared" si="13"/>
        <v>0</v>
      </c>
      <c r="G32" s="3">
        <f t="shared" si="13"/>
        <v>10960</v>
      </c>
      <c r="H32" s="3">
        <f t="shared" si="13"/>
        <v>116</v>
      </c>
      <c r="I32" s="3">
        <f>I233</f>
        <v>174044</v>
      </c>
      <c r="J32" s="3"/>
      <c r="K32" s="22">
        <f>'Olieforbrug, TJ'!M32</f>
        <v>2006</v>
      </c>
      <c r="L32" s="3"/>
      <c r="W32" s="65"/>
      <c r="X32" s="65"/>
      <c r="Y32" s="65"/>
      <c r="Z32" s="65"/>
      <c r="AA32" s="65"/>
      <c r="AB32" s="65"/>
      <c r="AC32" s="65"/>
      <c r="AD32" s="57"/>
      <c r="AE32" s="65"/>
      <c r="AF32" s="65"/>
      <c r="AG32" s="65"/>
      <c r="AH32" s="65"/>
      <c r="AI32" s="65"/>
      <c r="AJ32" s="65"/>
      <c r="AK32" s="65"/>
    </row>
    <row r="33" spans="1:37" x14ac:dyDescent="0.25">
      <c r="A33" s="22">
        <f>'Olieforbrug, TJ'!A33</f>
        <v>2007</v>
      </c>
      <c r="B33" s="3"/>
      <c r="C33" s="3">
        <f>SUM(C245:C246)</f>
        <v>14615</v>
      </c>
      <c r="D33" s="3">
        <f t="shared" ref="D33:H33" si="14">SUM(D245:D246)</f>
        <v>3653</v>
      </c>
      <c r="E33" s="3">
        <f t="shared" si="14"/>
        <v>20235</v>
      </c>
      <c r="F33" s="3">
        <f t="shared" si="14"/>
        <v>0</v>
      </c>
      <c r="G33" s="3">
        <f t="shared" si="14"/>
        <v>10217</v>
      </c>
      <c r="H33" s="3">
        <f t="shared" si="14"/>
        <v>7223</v>
      </c>
      <c r="I33" s="3">
        <f>I246</f>
        <v>167060</v>
      </c>
      <c r="J33" s="3"/>
      <c r="K33" s="22">
        <f>'Olieforbrug, TJ'!M33</f>
        <v>2007</v>
      </c>
      <c r="L33" s="3"/>
      <c r="W33" s="65"/>
      <c r="X33" s="65"/>
      <c r="Y33" s="65"/>
      <c r="Z33" s="65"/>
      <c r="AA33" s="65"/>
      <c r="AB33" s="65"/>
      <c r="AC33" s="65"/>
      <c r="AD33" s="57"/>
      <c r="AE33" s="65"/>
      <c r="AF33" s="65"/>
      <c r="AG33" s="65"/>
      <c r="AH33" s="65"/>
      <c r="AI33" s="65"/>
      <c r="AJ33" s="65"/>
      <c r="AK33" s="65"/>
    </row>
    <row r="34" spans="1:37" x14ac:dyDescent="0.25">
      <c r="A34" s="22">
        <f>'Olieforbrug, TJ'!A34</f>
        <v>2008</v>
      </c>
      <c r="B34" s="3"/>
      <c r="C34" s="3">
        <f>SUM(C258:C259)</f>
        <v>104499</v>
      </c>
      <c r="D34" s="3">
        <f t="shared" ref="D34:H34" si="15">SUM(D258:D259)</f>
        <v>2412</v>
      </c>
      <c r="E34" s="3">
        <f t="shared" si="15"/>
        <v>105647</v>
      </c>
      <c r="F34" s="3">
        <f t="shared" si="15"/>
        <v>0</v>
      </c>
      <c r="G34" s="3">
        <f t="shared" si="15"/>
        <v>-36505</v>
      </c>
      <c r="H34" s="3">
        <f t="shared" si="15"/>
        <v>9182</v>
      </c>
      <c r="I34" s="3">
        <f>I259</f>
        <v>225611</v>
      </c>
      <c r="J34" s="3"/>
      <c r="K34" s="22">
        <f>'Olieforbrug, TJ'!M34</f>
        <v>2008</v>
      </c>
      <c r="L34" s="3"/>
      <c r="W34" s="65"/>
      <c r="X34" s="65"/>
      <c r="Y34" s="65"/>
      <c r="Z34" s="65"/>
      <c r="AA34" s="65"/>
      <c r="AB34" s="65"/>
      <c r="AC34" s="65"/>
      <c r="AD34" s="57"/>
      <c r="AE34" s="65"/>
      <c r="AF34" s="65"/>
      <c r="AG34" s="65"/>
      <c r="AH34" s="65"/>
      <c r="AI34" s="65"/>
      <c r="AJ34" s="65"/>
      <c r="AK34" s="65"/>
    </row>
    <row r="35" spans="1:37" x14ac:dyDescent="0.25">
      <c r="A35" s="22">
        <f>'Olieforbrug, TJ'!A35</f>
        <v>2009</v>
      </c>
      <c r="B35" s="3"/>
      <c r="C35" s="3">
        <f>SUM(C271:C272)</f>
        <v>6989</v>
      </c>
      <c r="D35" s="3">
        <f t="shared" ref="D35:H35" si="16">SUM(D271:D272)</f>
        <v>1999</v>
      </c>
      <c r="E35" s="3">
        <f t="shared" si="16"/>
        <v>51970</v>
      </c>
      <c r="F35" s="3">
        <f t="shared" si="16"/>
        <v>0</v>
      </c>
      <c r="G35" s="3">
        <f t="shared" si="16"/>
        <v>43456</v>
      </c>
      <c r="H35" s="3">
        <f t="shared" si="16"/>
        <v>2952</v>
      </c>
      <c r="I35" s="3">
        <f>I272</f>
        <v>190124</v>
      </c>
      <c r="J35" s="3"/>
      <c r="K35" s="22">
        <f>'Olieforbrug, TJ'!M35</f>
        <v>2009</v>
      </c>
      <c r="L35" s="3"/>
      <c r="W35" s="65"/>
      <c r="X35" s="65"/>
      <c r="Y35" s="65"/>
      <c r="Z35" s="65"/>
      <c r="AA35" s="65"/>
      <c r="AB35" s="65"/>
      <c r="AC35" s="65"/>
      <c r="AD35" s="57"/>
      <c r="AE35" s="65"/>
      <c r="AF35" s="65"/>
      <c r="AG35" s="65"/>
      <c r="AH35" s="65"/>
      <c r="AI35" s="65"/>
      <c r="AJ35" s="65"/>
      <c r="AK35" s="65"/>
    </row>
    <row r="36" spans="1:37" x14ac:dyDescent="0.25">
      <c r="A36" s="22">
        <f>'Olieforbrug, TJ'!A36</f>
        <v>2010</v>
      </c>
      <c r="B36" s="3"/>
      <c r="C36" s="3">
        <f>SUM(C284:C285)</f>
        <v>23223</v>
      </c>
      <c r="D36" s="3">
        <f t="shared" ref="D36:H36" si="17">SUM(D284:D285)</f>
        <v>0</v>
      </c>
      <c r="E36" s="3">
        <f t="shared" si="17"/>
        <v>11063</v>
      </c>
      <c r="F36" s="3">
        <f t="shared" si="17"/>
        <v>0</v>
      </c>
      <c r="G36" s="3">
        <f t="shared" si="17"/>
        <v>-6244</v>
      </c>
      <c r="H36" s="3">
        <f t="shared" si="17"/>
        <v>5262</v>
      </c>
      <c r="I36" s="3">
        <f>I285</f>
        <v>182207</v>
      </c>
      <c r="J36" s="3"/>
      <c r="K36" s="22">
        <f>'Olieforbrug, TJ'!M36</f>
        <v>2010</v>
      </c>
      <c r="L36" s="3"/>
      <c r="W36" s="65"/>
      <c r="X36" s="65"/>
      <c r="Y36" s="65"/>
      <c r="Z36" s="65"/>
      <c r="AA36" s="65"/>
      <c r="AB36" s="65"/>
      <c r="AC36" s="65"/>
      <c r="AD36" s="57"/>
      <c r="AE36" s="65"/>
      <c r="AF36" s="65"/>
      <c r="AG36" s="65"/>
      <c r="AH36" s="65"/>
      <c r="AI36" s="65"/>
      <c r="AJ36" s="65"/>
      <c r="AK36" s="65"/>
    </row>
    <row r="37" spans="1:37" x14ac:dyDescent="0.25">
      <c r="A37" s="22">
        <f>'Olieforbrug, TJ'!A37</f>
        <v>2011</v>
      </c>
      <c r="B37" s="3"/>
      <c r="C37" s="3">
        <f>SUM(C297:C298)</f>
        <v>22249</v>
      </c>
      <c r="D37" s="3">
        <f t="shared" ref="D37:H37" si="18">SUM(D297:D298)</f>
        <v>0</v>
      </c>
      <c r="E37" s="3">
        <f t="shared" si="18"/>
        <v>26149</v>
      </c>
      <c r="F37" s="3">
        <f t="shared" si="18"/>
        <v>0</v>
      </c>
      <c r="G37" s="3">
        <f t="shared" si="18"/>
        <v>15613</v>
      </c>
      <c r="H37" s="3">
        <f t="shared" si="18"/>
        <v>5310</v>
      </c>
      <c r="I37" s="3">
        <f>I298</f>
        <v>176262</v>
      </c>
      <c r="J37" s="3"/>
      <c r="K37" s="22">
        <f>'Olieforbrug, TJ'!M37</f>
        <v>2011</v>
      </c>
      <c r="L37" s="3"/>
      <c r="W37" s="65"/>
      <c r="X37" s="65"/>
      <c r="Y37" s="65"/>
      <c r="Z37" s="65"/>
      <c r="AA37" s="65"/>
      <c r="AB37" s="65"/>
      <c r="AC37" s="65"/>
      <c r="AD37" s="57"/>
      <c r="AE37" s="65"/>
      <c r="AF37" s="65"/>
      <c r="AG37" s="65"/>
      <c r="AH37" s="65"/>
      <c r="AI37" s="65"/>
      <c r="AJ37" s="65"/>
      <c r="AK37" s="65"/>
    </row>
    <row r="38" spans="1:37" x14ac:dyDescent="0.25">
      <c r="A38" s="22">
        <f>'Olieforbrug, TJ'!A38</f>
        <v>2012</v>
      </c>
      <c r="B38" s="3"/>
      <c r="C38" s="3">
        <f>SUM(C310:C311)</f>
        <v>15398</v>
      </c>
      <c r="D38" s="3">
        <f t="shared" ref="D38:H38" si="19">SUM(D310:D311)</f>
        <v>54943</v>
      </c>
      <c r="E38" s="3">
        <f t="shared" si="19"/>
        <v>16842</v>
      </c>
      <c r="F38" s="3">
        <f t="shared" si="19"/>
        <v>0</v>
      </c>
      <c r="G38" s="3">
        <f t="shared" si="19"/>
        <v>-49836</v>
      </c>
      <c r="H38" s="3">
        <f t="shared" si="19"/>
        <v>14286</v>
      </c>
      <c r="I38" s="3">
        <f>I311</f>
        <v>242419</v>
      </c>
      <c r="J38" s="3"/>
      <c r="K38" s="22">
        <f>'Olieforbrug, TJ'!M38</f>
        <v>2012</v>
      </c>
      <c r="L38" s="3"/>
      <c r="W38" s="65"/>
      <c r="X38" s="65"/>
      <c r="Y38" s="65"/>
      <c r="Z38" s="65"/>
      <c r="AA38" s="65"/>
      <c r="AB38" s="65"/>
      <c r="AC38" s="65"/>
      <c r="AD38" s="57"/>
      <c r="AE38" s="65"/>
      <c r="AF38" s="65"/>
      <c r="AG38" s="65"/>
      <c r="AH38" s="65"/>
      <c r="AI38" s="65"/>
      <c r="AJ38" s="65"/>
      <c r="AK38" s="65"/>
    </row>
    <row r="39" spans="1:37" x14ac:dyDescent="0.25">
      <c r="A39" s="22">
        <f>'Olieforbrug, TJ'!A39</f>
        <v>2013</v>
      </c>
      <c r="B39" s="3"/>
      <c r="C39" s="3">
        <f>SUM(C323:C324)</f>
        <v>71883</v>
      </c>
      <c r="D39" s="3">
        <f t="shared" ref="D39:H39" si="20">SUM(D323:D324)</f>
        <v>152972</v>
      </c>
      <c r="E39" s="3">
        <f t="shared" si="20"/>
        <v>194061</v>
      </c>
      <c r="F39" s="3">
        <f t="shared" si="20"/>
        <v>0</v>
      </c>
      <c r="G39" s="3">
        <f t="shared" si="20"/>
        <v>-7520</v>
      </c>
      <c r="H39" s="3">
        <f t="shared" si="20"/>
        <v>181</v>
      </c>
      <c r="I39" s="3">
        <f>I324</f>
        <v>238949</v>
      </c>
      <c r="J39" s="3"/>
      <c r="K39" s="22">
        <f>'Olieforbrug, TJ'!M39</f>
        <v>2013</v>
      </c>
      <c r="L39" s="3"/>
      <c r="W39" s="65"/>
      <c r="X39" s="65"/>
      <c r="Y39" s="65"/>
      <c r="Z39" s="65"/>
      <c r="AA39" s="65"/>
      <c r="AB39" s="65"/>
      <c r="AC39" s="65"/>
      <c r="AD39" s="57"/>
      <c r="AE39" s="65"/>
      <c r="AF39" s="65"/>
      <c r="AG39" s="65"/>
      <c r="AH39" s="65"/>
      <c r="AI39" s="65"/>
      <c r="AJ39" s="65"/>
      <c r="AK39" s="65"/>
    </row>
    <row r="40" spans="1:37" x14ac:dyDescent="0.25">
      <c r="A40" s="22">
        <f>'Olieforbrug, TJ'!A40</f>
        <v>2014</v>
      </c>
      <c r="B40" s="3"/>
      <c r="C40" s="3">
        <f>SUM(C336:C337)</f>
        <v>61869</v>
      </c>
      <c r="D40" s="3">
        <f t="shared" ref="D40:H40" si="21">SUM(D336:D337)</f>
        <v>72406</v>
      </c>
      <c r="E40" s="3">
        <f t="shared" si="21"/>
        <v>245371</v>
      </c>
      <c r="F40" s="3">
        <f t="shared" si="21"/>
        <v>4580</v>
      </c>
      <c r="G40" s="3">
        <f t="shared" si="21"/>
        <v>-16062</v>
      </c>
      <c r="H40" s="3">
        <f t="shared" si="21"/>
        <v>16299</v>
      </c>
      <c r="I40" s="3">
        <f>I337</f>
        <v>174603</v>
      </c>
      <c r="J40" s="3"/>
      <c r="K40" s="22">
        <f>'Olieforbrug, TJ'!M40</f>
        <v>2014</v>
      </c>
      <c r="L40" s="3"/>
      <c r="W40" s="65"/>
      <c r="X40" s="65"/>
      <c r="Y40" s="65"/>
      <c r="Z40" s="65"/>
      <c r="AA40" s="65"/>
      <c r="AB40" s="65"/>
      <c r="AC40" s="65"/>
      <c r="AD40" s="57"/>
      <c r="AE40" s="65"/>
      <c r="AF40" s="65"/>
      <c r="AG40" s="65"/>
      <c r="AH40" s="65"/>
      <c r="AI40" s="65"/>
      <c r="AJ40" s="65"/>
      <c r="AK40" s="65"/>
    </row>
    <row r="41" spans="1:37" x14ac:dyDescent="0.25">
      <c r="A41" s="22">
        <f>'Olieforbrug, TJ'!A41</f>
        <v>2015</v>
      </c>
      <c r="B41" s="3"/>
      <c r="C41" s="3">
        <f>SUM(C349:C350)</f>
        <v>27023</v>
      </c>
      <c r="D41" s="3">
        <f t="shared" ref="D41:H41" si="22">SUM(D349:D350)</f>
        <v>112847</v>
      </c>
      <c r="E41" s="3">
        <f t="shared" si="22"/>
        <v>56158</v>
      </c>
      <c r="F41" s="3">
        <f t="shared" si="22"/>
        <v>0</v>
      </c>
      <c r="G41" s="3">
        <f t="shared" si="22"/>
        <v>-85665</v>
      </c>
      <c r="H41" s="3">
        <f t="shared" si="22"/>
        <v>1083</v>
      </c>
      <c r="I41" s="3">
        <f>I350</f>
        <v>237840</v>
      </c>
      <c r="J41" s="3"/>
      <c r="K41" s="22">
        <f>'Olieforbrug, TJ'!M41</f>
        <v>2015</v>
      </c>
      <c r="L41" s="3"/>
      <c r="W41" s="65"/>
      <c r="X41" s="65"/>
      <c r="Y41" s="65"/>
      <c r="Z41" s="65"/>
      <c r="AA41" s="65"/>
      <c r="AB41" s="65"/>
      <c r="AC41" s="65"/>
      <c r="AD41" s="57"/>
      <c r="AE41" s="65"/>
      <c r="AF41" s="65"/>
      <c r="AG41" s="65"/>
      <c r="AH41" s="65"/>
      <c r="AI41" s="65"/>
      <c r="AJ41" s="65"/>
      <c r="AK41" s="65"/>
    </row>
    <row r="42" spans="1:37" x14ac:dyDescent="0.25">
      <c r="A42" s="22">
        <f>'Olieforbrug, TJ'!A42</f>
        <v>2016</v>
      </c>
      <c r="B42" s="3"/>
      <c r="C42" s="3">
        <f>SUM(C362:C363)</f>
        <v>54195</v>
      </c>
      <c r="D42" s="3">
        <f t="shared" ref="D42:H42" si="23">SUM(D362:D363)</f>
        <v>0</v>
      </c>
      <c r="E42" s="3">
        <f t="shared" si="23"/>
        <v>50115</v>
      </c>
      <c r="F42" s="3">
        <f t="shared" si="23"/>
        <v>0</v>
      </c>
      <c r="G42" s="3">
        <f t="shared" si="23"/>
        <v>3762</v>
      </c>
      <c r="H42" s="3">
        <f t="shared" si="23"/>
        <v>7394</v>
      </c>
      <c r="I42" s="3">
        <f>I363</f>
        <v>108611</v>
      </c>
      <c r="J42" s="3"/>
      <c r="K42" s="22">
        <f>'Olieforbrug, TJ'!M42</f>
        <v>2016</v>
      </c>
      <c r="L42" s="3"/>
      <c r="W42" s="65"/>
      <c r="X42" s="65"/>
      <c r="Y42" s="65"/>
      <c r="Z42" s="65"/>
      <c r="AA42" s="65"/>
      <c r="AB42" s="65"/>
      <c r="AC42" s="65"/>
      <c r="AD42" s="57"/>
      <c r="AE42" s="65"/>
      <c r="AF42" s="65"/>
      <c r="AG42" s="65"/>
      <c r="AH42" s="65"/>
      <c r="AI42" s="65"/>
      <c r="AJ42" s="65"/>
      <c r="AK42" s="65"/>
    </row>
    <row r="43" spans="1:37" x14ac:dyDescent="0.25">
      <c r="A43" s="22">
        <f>'Olieforbrug, TJ'!A43</f>
        <v>2017</v>
      </c>
      <c r="B43" s="3"/>
      <c r="C43" s="3">
        <f>SUM(C375:C376)</f>
        <v>44449</v>
      </c>
      <c r="D43" s="3">
        <f t="shared" ref="D43:H43" si="24">SUM(D375:D376)</f>
        <v>32570</v>
      </c>
      <c r="E43" s="3">
        <f t="shared" si="24"/>
        <v>33380</v>
      </c>
      <c r="F43" s="3">
        <f t="shared" si="24"/>
        <v>0</v>
      </c>
      <c r="G43" s="3">
        <f t="shared" si="24"/>
        <v>-11494</v>
      </c>
      <c r="H43" s="3">
        <f t="shared" si="24"/>
        <v>3030</v>
      </c>
      <c r="I43" s="3">
        <f>I376</f>
        <v>70364</v>
      </c>
      <c r="J43" s="3"/>
      <c r="K43" s="22">
        <f>'Olieforbrug, TJ'!M43</f>
        <v>2017</v>
      </c>
      <c r="L43" s="3"/>
      <c r="W43" s="65"/>
      <c r="X43" s="65"/>
      <c r="Y43" s="65"/>
      <c r="Z43" s="65"/>
      <c r="AA43" s="65"/>
      <c r="AB43" s="65"/>
      <c r="AC43" s="65"/>
      <c r="AD43" s="57"/>
      <c r="AE43" s="65"/>
      <c r="AF43" s="65"/>
      <c r="AG43" s="65"/>
      <c r="AH43" s="65"/>
      <c r="AI43" s="65"/>
      <c r="AJ43" s="65"/>
      <c r="AK43" s="65"/>
    </row>
    <row r="44" spans="1:37" x14ac:dyDescent="0.25">
      <c r="A44" s="22">
        <f>'Olieforbrug, TJ'!A44</f>
        <v>2018</v>
      </c>
      <c r="B44" s="3"/>
      <c r="C44" s="3">
        <f>SUM(C388:C389)</f>
        <v>46640</v>
      </c>
      <c r="D44" s="3">
        <f t="shared" ref="D44:H44" si="25">SUM(D388:D389)</f>
        <v>0</v>
      </c>
      <c r="E44" s="3">
        <f t="shared" si="25"/>
        <v>49093</v>
      </c>
      <c r="F44" s="3">
        <f t="shared" si="25"/>
        <v>0</v>
      </c>
      <c r="G44" s="3">
        <f t="shared" si="25"/>
        <v>10702</v>
      </c>
      <c r="H44" s="3">
        <f t="shared" si="25"/>
        <v>7724</v>
      </c>
      <c r="I44" s="3">
        <f>I389</f>
        <v>50433</v>
      </c>
      <c r="J44" s="3"/>
      <c r="K44" s="22">
        <f>'Olieforbrug, TJ'!M44</f>
        <v>2018</v>
      </c>
      <c r="L44" s="3"/>
      <c r="W44" s="65"/>
      <c r="X44" s="65"/>
      <c r="Y44" s="65"/>
      <c r="Z44" s="65"/>
      <c r="AA44" s="65"/>
      <c r="AB44" s="65"/>
      <c r="AC44" s="65"/>
      <c r="AD44" s="57"/>
      <c r="AE44" s="65"/>
      <c r="AF44" s="65"/>
      <c r="AG44" s="65"/>
      <c r="AH44" s="65"/>
      <c r="AI44" s="65"/>
      <c r="AJ44" s="65"/>
      <c r="AK44" s="65"/>
    </row>
    <row r="45" spans="1:37" x14ac:dyDescent="0.25">
      <c r="A45" s="22">
        <f>'Olieforbrug, TJ'!A45</f>
        <v>2019</v>
      </c>
      <c r="B45" s="3"/>
      <c r="C45" s="3">
        <f>SUM(C401:C402)</f>
        <v>25589</v>
      </c>
      <c r="D45" s="3">
        <f t="shared" ref="D45:H45" si="26">SUM(D401:D402)</f>
        <v>0</v>
      </c>
      <c r="E45" s="3">
        <f t="shared" si="26"/>
        <v>50050</v>
      </c>
      <c r="F45" s="3">
        <f t="shared" si="26"/>
        <v>0</v>
      </c>
      <c r="G45" s="3">
        <f t="shared" si="26"/>
        <v>25723</v>
      </c>
      <c r="H45" s="3">
        <f t="shared" si="26"/>
        <v>1482</v>
      </c>
      <c r="I45" s="3">
        <f>I402</f>
        <v>47870</v>
      </c>
      <c r="J45" s="3"/>
      <c r="K45" s="22">
        <f>'Olieforbrug, TJ'!M45</f>
        <v>2019</v>
      </c>
      <c r="L45" s="3"/>
      <c r="W45" s="65"/>
      <c r="X45" s="65"/>
      <c r="Y45" s="65"/>
      <c r="Z45" s="65"/>
      <c r="AA45" s="65"/>
      <c r="AB45" s="65"/>
      <c r="AC45" s="65"/>
      <c r="AD45" s="57"/>
      <c r="AE45" s="65"/>
      <c r="AF45" s="65"/>
      <c r="AG45" s="65"/>
      <c r="AH45" s="65"/>
      <c r="AI45" s="65"/>
      <c r="AJ45" s="65"/>
      <c r="AK45" s="65"/>
    </row>
    <row r="46" spans="1:37" x14ac:dyDescent="0.25">
      <c r="A46" s="22">
        <f>'Olieforbrug, TJ'!A46</f>
        <v>2020</v>
      </c>
      <c r="B46" s="3"/>
      <c r="C46" s="3">
        <f>SUM(C414:C415)</f>
        <v>16022</v>
      </c>
      <c r="D46" s="3">
        <f t="shared" ref="D46:H46" si="27">SUM(D414:D415)</f>
        <v>0</v>
      </c>
      <c r="E46" s="3">
        <f t="shared" si="27"/>
        <v>10817</v>
      </c>
      <c r="F46" s="3">
        <f t="shared" si="27"/>
        <v>0</v>
      </c>
      <c r="G46" s="3">
        <f t="shared" si="27"/>
        <v>49434</v>
      </c>
      <c r="H46" s="3">
        <f t="shared" si="27"/>
        <v>367</v>
      </c>
      <c r="I46" s="3">
        <f>I415</f>
        <v>39625</v>
      </c>
      <c r="J46" s="3"/>
      <c r="K46" s="22">
        <f>'Olieforbrug, TJ'!M46</f>
        <v>2020</v>
      </c>
      <c r="L46" s="3"/>
      <c r="W46" s="65"/>
      <c r="X46" s="65"/>
      <c r="Y46" s="65"/>
      <c r="Z46" s="65"/>
      <c r="AA46" s="65"/>
      <c r="AB46" s="65"/>
      <c r="AC46" s="65"/>
      <c r="AD46" s="57"/>
      <c r="AE46" s="65"/>
      <c r="AF46" s="65"/>
      <c r="AG46" s="65"/>
      <c r="AH46" s="65"/>
      <c r="AI46" s="65"/>
      <c r="AJ46" s="65"/>
      <c r="AK46" s="65"/>
    </row>
    <row r="47" spans="1:37" x14ac:dyDescent="0.25">
      <c r="A47" s="22">
        <f>'Olieforbrug, TJ'!A47</f>
        <v>2021</v>
      </c>
      <c r="B47" s="3"/>
      <c r="C47" s="3">
        <f>SUM(C427:C428)</f>
        <v>13424</v>
      </c>
      <c r="D47" s="3">
        <f t="shared" ref="D47:H47" si="28">SUM(D427:D428)</f>
        <v>0</v>
      </c>
      <c r="E47" s="3">
        <f t="shared" si="28"/>
        <v>7978</v>
      </c>
      <c r="F47" s="3">
        <f t="shared" si="28"/>
        <v>0</v>
      </c>
      <c r="G47" s="3">
        <f t="shared" si="28"/>
        <v>-4608</v>
      </c>
      <c r="H47" s="3">
        <f t="shared" si="28"/>
        <v>839</v>
      </c>
      <c r="I47" s="3">
        <f>I428</f>
        <v>30753</v>
      </c>
      <c r="J47" s="3"/>
      <c r="K47" s="22">
        <f>'Olieforbrug, TJ'!M47</f>
        <v>2021</v>
      </c>
      <c r="L47" s="3"/>
      <c r="W47" s="65"/>
      <c r="X47" s="65"/>
      <c r="Y47" s="65"/>
      <c r="Z47" s="65"/>
      <c r="AA47" s="65"/>
      <c r="AB47" s="65"/>
      <c r="AC47" s="65"/>
      <c r="AD47" s="57"/>
      <c r="AE47" s="65"/>
      <c r="AF47" s="65"/>
      <c r="AG47" s="65"/>
      <c r="AH47" s="65"/>
      <c r="AI47" s="65"/>
      <c r="AJ47" s="65"/>
      <c r="AK47" s="65"/>
    </row>
    <row r="48" spans="1:37" x14ac:dyDescent="0.25">
      <c r="A48" s="22">
        <f>'Olieforbrug, TJ'!A48</f>
        <v>2022</v>
      </c>
      <c r="B48" s="3"/>
      <c r="C48" s="3">
        <f>SUM(C440:C441)</f>
        <v>16293</v>
      </c>
      <c r="D48" s="3">
        <f t="shared" ref="D48:H48" si="29">SUM(D440:D441)</f>
        <v>0</v>
      </c>
      <c r="E48" s="3">
        <f t="shared" si="29"/>
        <v>9510</v>
      </c>
      <c r="F48" s="3">
        <f t="shared" si="29"/>
        <v>0</v>
      </c>
      <c r="G48" s="3">
        <f t="shared" si="29"/>
        <v>-6421</v>
      </c>
      <c r="H48" s="3">
        <f t="shared" si="29"/>
        <v>363</v>
      </c>
      <c r="I48" s="3">
        <f>I441</f>
        <v>38798</v>
      </c>
      <c r="J48" s="3"/>
      <c r="K48" s="22">
        <f>'Olieforbrug, TJ'!M48</f>
        <v>2022</v>
      </c>
      <c r="L48" s="3"/>
      <c r="W48" s="65"/>
      <c r="X48" s="65"/>
      <c r="Y48" s="65"/>
      <c r="Z48" s="65"/>
      <c r="AA48" s="65"/>
      <c r="AB48" s="65"/>
      <c r="AC48" s="65"/>
      <c r="AD48" s="57"/>
      <c r="AE48" s="65"/>
      <c r="AF48" s="65"/>
      <c r="AG48" s="65"/>
      <c r="AH48" s="65"/>
      <c r="AI48" s="65"/>
      <c r="AJ48" s="65"/>
      <c r="AK48" s="65"/>
    </row>
    <row r="49" spans="1:37" x14ac:dyDescent="0.25">
      <c r="A49" s="22">
        <f>'Olieforbrug, TJ'!A49</f>
        <v>2023</v>
      </c>
      <c r="B49" s="3"/>
      <c r="C49" s="3">
        <f>SUM(C453:C454)</f>
        <v>4560</v>
      </c>
      <c r="D49" s="3">
        <f t="shared" ref="D49:H49" si="30">SUM(D453:D454)</f>
        <v>13858</v>
      </c>
      <c r="E49" s="3">
        <f t="shared" si="30"/>
        <v>0</v>
      </c>
      <c r="F49" s="3">
        <f t="shared" si="30"/>
        <v>0</v>
      </c>
      <c r="G49" s="3">
        <f t="shared" si="30"/>
        <v>656</v>
      </c>
      <c r="H49" s="3">
        <f t="shared" si="30"/>
        <v>5499</v>
      </c>
      <c r="I49" s="3">
        <f>I454</f>
        <v>35673</v>
      </c>
      <c r="J49" s="3"/>
      <c r="K49" s="22">
        <f>'Olieforbrug, TJ'!M49</f>
        <v>2023</v>
      </c>
      <c r="L49" s="3"/>
      <c r="W49" s="65"/>
      <c r="X49" s="65"/>
      <c r="Y49" s="65"/>
      <c r="Z49" s="65"/>
      <c r="AA49" s="65"/>
      <c r="AB49" s="65"/>
      <c r="AC49" s="65"/>
      <c r="AD49" s="57"/>
      <c r="AE49" s="65"/>
      <c r="AF49" s="65"/>
      <c r="AG49" s="65"/>
      <c r="AH49" s="65"/>
      <c r="AI49" s="65"/>
      <c r="AJ49" s="65"/>
      <c r="AK49" s="65"/>
    </row>
    <row r="50" spans="1:37" x14ac:dyDescent="0.25">
      <c r="A50" s="22">
        <f>'Olieforbrug, TJ'!A50</f>
        <v>2024</v>
      </c>
      <c r="B50" s="3"/>
      <c r="C50" s="3">
        <f>SUM(C466:C467)</f>
        <v>18001</v>
      </c>
      <c r="D50" s="3">
        <f t="shared" ref="D50:H50" si="31">SUM(D466:D467)</f>
        <v>6978</v>
      </c>
      <c r="E50" s="3">
        <f t="shared" si="31"/>
        <v>12320</v>
      </c>
      <c r="F50" s="3">
        <f t="shared" si="31"/>
        <v>0</v>
      </c>
      <c r="G50" s="3">
        <f t="shared" si="31"/>
        <v>-6235</v>
      </c>
      <c r="H50" s="3">
        <f t="shared" si="31"/>
        <v>7050</v>
      </c>
      <c r="I50" s="3">
        <f>I467</f>
        <v>47682</v>
      </c>
      <c r="J50" s="3"/>
      <c r="K50" s="22">
        <f>'Olieforbrug, TJ'!M50</f>
        <v>2024</v>
      </c>
      <c r="L50" s="3"/>
      <c r="W50" s="65"/>
      <c r="X50" s="65"/>
      <c r="Y50" s="65"/>
      <c r="Z50" s="65"/>
      <c r="AA50" s="65"/>
      <c r="AB50" s="65"/>
      <c r="AC50" s="65"/>
      <c r="AD50" s="57"/>
      <c r="AE50" s="65"/>
      <c r="AF50" s="65"/>
      <c r="AG50" s="65"/>
      <c r="AH50" s="65"/>
      <c r="AI50" s="65"/>
      <c r="AJ50" s="65"/>
      <c r="AK50" s="65"/>
    </row>
    <row r="51" spans="1:37" x14ac:dyDescent="0.25">
      <c r="A51" s="22">
        <f>'Olieforbrug, TJ'!A51</f>
        <v>2025</v>
      </c>
      <c r="B51" s="3"/>
      <c r="C51" s="3">
        <f>SUM(C479:C480)</f>
        <v>9671</v>
      </c>
      <c r="D51" s="3">
        <f t="shared" ref="D51:H51" si="32">SUM(D479:D480)</f>
        <v>0</v>
      </c>
      <c r="E51" s="3">
        <f t="shared" si="32"/>
        <v>17385</v>
      </c>
      <c r="F51" s="3">
        <f t="shared" si="32"/>
        <v>0</v>
      </c>
      <c r="G51" s="3">
        <f t="shared" si="32"/>
        <v>11158</v>
      </c>
      <c r="H51" s="3">
        <f t="shared" si="32"/>
        <v>3445</v>
      </c>
      <c r="I51" s="3">
        <f>I480</f>
        <v>29357</v>
      </c>
      <c r="J51" s="3"/>
      <c r="K51" s="22">
        <f>'Olieforbrug, TJ'!M51</f>
        <v>2025</v>
      </c>
      <c r="L51" s="3"/>
      <c r="W51" s="65"/>
      <c r="X51" s="65"/>
      <c r="Y51" s="65"/>
      <c r="Z51" s="65"/>
      <c r="AA51" s="65"/>
      <c r="AB51" s="65"/>
      <c r="AC51" s="65"/>
      <c r="AD51" s="57"/>
      <c r="AE51" s="65"/>
      <c r="AF51" s="65"/>
      <c r="AG51" s="65"/>
      <c r="AH51" s="65"/>
      <c r="AI51" s="65"/>
      <c r="AJ51" s="65"/>
      <c r="AK51" s="65"/>
    </row>
    <row r="52" spans="1:37" x14ac:dyDescent="0.25">
      <c r="A52" s="22">
        <f>'Olieforbrug, TJ'!A52</f>
        <v>2026</v>
      </c>
      <c r="B52" s="3"/>
      <c r="C52" s="3">
        <f>SUM(C492:C493)</f>
        <v>15523</v>
      </c>
      <c r="D52" s="3">
        <f t="shared" ref="D52:H52" si="33">SUM(D492:D493)</f>
        <v>6771</v>
      </c>
      <c r="E52" s="3">
        <f t="shared" si="33"/>
        <v>12771</v>
      </c>
      <c r="F52" s="3">
        <f t="shared" si="33"/>
        <v>0</v>
      </c>
      <c r="G52" s="3">
        <f t="shared" si="33"/>
        <v>-9523</v>
      </c>
      <c r="H52" s="3">
        <f t="shared" si="33"/>
        <v>0</v>
      </c>
      <c r="I52" s="3">
        <f>I493</f>
        <v>37602</v>
      </c>
      <c r="J52" s="3"/>
      <c r="K52" s="22">
        <f>'Olieforbrug, TJ'!M52</f>
        <v>2026</v>
      </c>
      <c r="L52" s="3"/>
      <c r="W52" s="65"/>
      <c r="X52" s="65"/>
      <c r="Y52" s="65"/>
      <c r="Z52" s="65"/>
      <c r="AA52" s="65"/>
      <c r="AB52" s="65"/>
      <c r="AC52" s="65"/>
      <c r="AD52" s="57"/>
      <c r="AE52" s="65"/>
      <c r="AF52" s="65"/>
      <c r="AG52" s="65"/>
      <c r="AH52" s="65"/>
      <c r="AI52" s="65"/>
      <c r="AJ52" s="65"/>
      <c r="AK52" s="65"/>
    </row>
    <row r="53" spans="1:37" x14ac:dyDescent="0.25">
      <c r="A53" s="22"/>
      <c r="J53" s="51"/>
      <c r="K53" s="22"/>
    </row>
    <row r="54" spans="1:37" ht="13.8" thickBot="1" x14ac:dyDescent="0.3">
      <c r="A54" s="2"/>
      <c r="C54" s="25"/>
      <c r="D54" s="25"/>
      <c r="E54" s="25"/>
      <c r="F54" s="25"/>
      <c r="G54" s="25"/>
      <c r="H54" s="25"/>
      <c r="I54" s="25"/>
      <c r="J54" s="3"/>
      <c r="K54" s="2"/>
    </row>
    <row r="55" spans="1:37" x14ac:dyDescent="0.25">
      <c r="A55" s="23" t="s">
        <v>40</v>
      </c>
      <c r="C55" s="3">
        <v>13188</v>
      </c>
      <c r="D55" s="3">
        <v>44297</v>
      </c>
      <c r="E55" s="3">
        <v>17897</v>
      </c>
      <c r="F55" s="3">
        <v>0</v>
      </c>
      <c r="G55" s="3">
        <v>1806</v>
      </c>
      <c r="H55" s="3">
        <v>40613</v>
      </c>
      <c r="I55" s="3">
        <v>182326</v>
      </c>
      <c r="J55" s="3"/>
      <c r="K55" s="26" t="s">
        <v>61</v>
      </c>
    </row>
    <row r="56" spans="1:37" x14ac:dyDescent="0.25">
      <c r="A56" s="23" t="s">
        <v>41</v>
      </c>
      <c r="C56" s="3">
        <v>80486</v>
      </c>
      <c r="D56" s="3">
        <v>14705</v>
      </c>
      <c r="E56" s="3">
        <v>53567</v>
      </c>
      <c r="F56" s="3">
        <v>0</v>
      </c>
      <c r="G56" s="3">
        <v>-24265</v>
      </c>
      <c r="H56" s="3">
        <v>19065</v>
      </c>
      <c r="I56" s="3">
        <v>206591</v>
      </c>
      <c r="J56" s="3"/>
      <c r="K56" s="26" t="s">
        <v>62</v>
      </c>
    </row>
    <row r="57" spans="1:37" x14ac:dyDescent="0.25">
      <c r="A57" s="23" t="s">
        <v>42</v>
      </c>
      <c r="C57" s="3">
        <v>12509</v>
      </c>
      <c r="D57" s="3">
        <v>2299</v>
      </c>
      <c r="E57" s="3">
        <v>23406</v>
      </c>
      <c r="F57" s="3">
        <v>0</v>
      </c>
      <c r="G57" s="3">
        <v>28590</v>
      </c>
      <c r="H57" s="3">
        <v>26547</v>
      </c>
      <c r="I57" s="3">
        <v>178001</v>
      </c>
      <c r="J57" s="3"/>
      <c r="K57" s="26" t="s">
        <v>63</v>
      </c>
    </row>
    <row r="58" spans="1:37" x14ac:dyDescent="0.25">
      <c r="A58" s="23" t="s">
        <v>43</v>
      </c>
      <c r="C58" s="3">
        <v>49619</v>
      </c>
      <c r="D58" s="3">
        <v>2957</v>
      </c>
      <c r="E58" s="3">
        <v>38641</v>
      </c>
      <c r="F58" s="3">
        <v>0</v>
      </c>
      <c r="G58" s="3">
        <v>-7003</v>
      </c>
      <c r="H58" s="3">
        <v>11142</v>
      </c>
      <c r="I58" s="3">
        <v>185004</v>
      </c>
      <c r="J58" s="3"/>
      <c r="K58" s="26" t="s">
        <v>64</v>
      </c>
    </row>
    <row r="59" spans="1:37" x14ac:dyDescent="0.25">
      <c r="A59" s="23"/>
      <c r="J59" s="3"/>
    </row>
    <row r="60" spans="1:37" x14ac:dyDescent="0.25">
      <c r="A60" s="23" t="s">
        <v>44</v>
      </c>
      <c r="C60" s="3">
        <v>12337</v>
      </c>
      <c r="D60" s="3">
        <v>0</v>
      </c>
      <c r="E60" s="3">
        <v>31959</v>
      </c>
      <c r="F60" s="3">
        <v>0</v>
      </c>
      <c r="G60" s="3">
        <v>20998</v>
      </c>
      <c r="H60" s="3">
        <v>2537</v>
      </c>
      <c r="I60" s="3">
        <v>164006</v>
      </c>
      <c r="J60" s="3"/>
      <c r="K60" s="26" t="s">
        <v>81</v>
      </c>
    </row>
    <row r="61" spans="1:37" x14ac:dyDescent="0.25">
      <c r="A61" s="23" t="s">
        <v>45</v>
      </c>
      <c r="C61" s="3">
        <v>47499</v>
      </c>
      <c r="D61" s="3">
        <v>1888</v>
      </c>
      <c r="E61" s="3">
        <v>14965</v>
      </c>
      <c r="F61" s="3">
        <v>0</v>
      </c>
      <c r="G61" s="3">
        <v>-34247</v>
      </c>
      <c r="H61" s="3">
        <v>175</v>
      </c>
      <c r="I61" s="3">
        <v>198253</v>
      </c>
      <c r="J61" s="3"/>
      <c r="K61" s="26" t="s">
        <v>82</v>
      </c>
    </row>
    <row r="62" spans="1:37" x14ac:dyDescent="0.25">
      <c r="A62" s="23" t="s">
        <v>46</v>
      </c>
      <c r="C62" s="3">
        <v>14587</v>
      </c>
      <c r="D62" s="3">
        <v>2232</v>
      </c>
      <c r="E62" s="3">
        <v>15731</v>
      </c>
      <c r="F62" s="3">
        <v>0</v>
      </c>
      <c r="G62" s="3">
        <v>6293</v>
      </c>
      <c r="H62" s="3">
        <v>7756</v>
      </c>
      <c r="I62" s="3">
        <v>191960</v>
      </c>
      <c r="J62" s="3"/>
      <c r="K62" s="26" t="s">
        <v>83</v>
      </c>
    </row>
    <row r="63" spans="1:37" x14ac:dyDescent="0.25">
      <c r="A63" s="23" t="s">
        <v>47</v>
      </c>
      <c r="C63" s="3">
        <v>15622</v>
      </c>
      <c r="D63" s="3">
        <v>5039</v>
      </c>
      <c r="E63" s="3">
        <v>31849</v>
      </c>
      <c r="F63" s="3">
        <v>0</v>
      </c>
      <c r="G63" s="3">
        <v>14683</v>
      </c>
      <c r="H63" s="3">
        <v>3715</v>
      </c>
      <c r="I63" s="3">
        <v>177277</v>
      </c>
      <c r="J63" s="3"/>
      <c r="K63" s="26" t="s">
        <v>84</v>
      </c>
    </row>
    <row r="64" spans="1:37" x14ac:dyDescent="0.25">
      <c r="A64" s="23"/>
      <c r="J64" s="3"/>
    </row>
    <row r="65" spans="1:11" x14ac:dyDescent="0.25">
      <c r="A65" s="23" t="s">
        <v>48</v>
      </c>
      <c r="C65" s="3">
        <v>37203</v>
      </c>
      <c r="D65" s="3">
        <v>3653</v>
      </c>
      <c r="E65" s="3">
        <v>26754</v>
      </c>
      <c r="F65" s="3">
        <v>0</v>
      </c>
      <c r="G65" s="3">
        <v>-989</v>
      </c>
      <c r="H65" s="3">
        <v>7224</v>
      </c>
      <c r="I65" s="3">
        <v>178266</v>
      </c>
      <c r="J65" s="3"/>
      <c r="K65" s="26" t="s">
        <v>85</v>
      </c>
    </row>
    <row r="66" spans="1:11" x14ac:dyDescent="0.25">
      <c r="A66" s="23" t="s">
        <v>49</v>
      </c>
      <c r="C66" s="3">
        <v>17403</v>
      </c>
      <c r="D66" s="3">
        <v>2524</v>
      </c>
      <c r="E66" s="3">
        <v>28561</v>
      </c>
      <c r="F66" s="3">
        <v>0</v>
      </c>
      <c r="G66" s="3">
        <v>8705</v>
      </c>
      <c r="H66" s="3">
        <v>83</v>
      </c>
      <c r="I66" s="3">
        <v>169561</v>
      </c>
      <c r="J66" s="3"/>
      <c r="K66" s="26" t="s">
        <v>86</v>
      </c>
    </row>
    <row r="67" spans="1:11" x14ac:dyDescent="0.25">
      <c r="A67" s="23" t="s">
        <v>50</v>
      </c>
      <c r="C67" s="3">
        <v>20075</v>
      </c>
      <c r="D67" s="3">
        <v>12886</v>
      </c>
      <c r="E67" s="3">
        <v>19428</v>
      </c>
      <c r="F67" s="3">
        <v>0</v>
      </c>
      <c r="G67" s="3">
        <v>-9401</v>
      </c>
      <c r="H67" s="3">
        <v>4150</v>
      </c>
      <c r="I67" s="3">
        <v>178962</v>
      </c>
      <c r="J67" s="3"/>
      <c r="K67" s="26" t="s">
        <v>87</v>
      </c>
    </row>
    <row r="68" spans="1:11" x14ac:dyDescent="0.25">
      <c r="A68" s="23" t="s">
        <v>51</v>
      </c>
      <c r="C68" s="3">
        <v>53868</v>
      </c>
      <c r="D68" s="3">
        <v>2641</v>
      </c>
      <c r="E68" s="3">
        <v>38825</v>
      </c>
      <c r="F68" s="3">
        <v>0</v>
      </c>
      <c r="G68" s="3">
        <v>-10144</v>
      </c>
      <c r="H68" s="3">
        <v>7550</v>
      </c>
      <c r="I68" s="3">
        <v>189106</v>
      </c>
      <c r="J68" s="3"/>
      <c r="K68" s="26" t="s">
        <v>88</v>
      </c>
    </row>
    <row r="69" spans="1:11" x14ac:dyDescent="0.25">
      <c r="A69" s="23"/>
      <c r="J69" s="3"/>
    </row>
    <row r="70" spans="1:11" x14ac:dyDescent="0.25">
      <c r="A70" s="23" t="s">
        <v>52</v>
      </c>
      <c r="C70" s="3">
        <v>146722</v>
      </c>
      <c r="D70" s="3">
        <v>2412</v>
      </c>
      <c r="E70" s="3">
        <v>119860</v>
      </c>
      <c r="F70" s="3">
        <v>0</v>
      </c>
      <c r="G70" s="3">
        <v>-40207</v>
      </c>
      <c r="H70" s="3">
        <v>31501</v>
      </c>
      <c r="I70" s="3">
        <v>229313</v>
      </c>
      <c r="J70" s="3"/>
      <c r="K70" s="26" t="s">
        <v>89</v>
      </c>
    </row>
    <row r="71" spans="1:11" x14ac:dyDescent="0.25">
      <c r="A71" s="23" t="s">
        <v>53</v>
      </c>
      <c r="C71" s="3">
        <v>133984</v>
      </c>
      <c r="D71" s="3">
        <v>5976</v>
      </c>
      <c r="E71" s="3">
        <v>179207</v>
      </c>
      <c r="F71" s="3">
        <v>0</v>
      </c>
      <c r="G71" s="3">
        <v>39487</v>
      </c>
      <c r="H71" s="3">
        <v>9723</v>
      </c>
      <c r="I71" s="3">
        <v>189826</v>
      </c>
      <c r="J71" s="3"/>
      <c r="K71" s="26" t="s">
        <v>90</v>
      </c>
    </row>
    <row r="72" spans="1:11" x14ac:dyDescent="0.25">
      <c r="A72" s="23" t="s">
        <v>54</v>
      </c>
      <c r="C72" s="3">
        <v>51345</v>
      </c>
      <c r="D72" s="3">
        <v>1990</v>
      </c>
      <c r="E72" s="3">
        <v>68245</v>
      </c>
      <c r="F72" s="3">
        <v>0</v>
      </c>
      <c r="G72" s="3">
        <v>-1720</v>
      </c>
      <c r="H72" s="3">
        <v>12781</v>
      </c>
      <c r="I72" s="3">
        <v>191546</v>
      </c>
      <c r="J72" s="3"/>
      <c r="K72" s="26" t="s">
        <v>91</v>
      </c>
    </row>
    <row r="73" spans="1:11" x14ac:dyDescent="0.25">
      <c r="A73" s="23" t="s">
        <v>55</v>
      </c>
      <c r="C73" s="3">
        <v>48374</v>
      </c>
      <c r="D73" s="3">
        <v>110021</v>
      </c>
      <c r="E73" s="3">
        <v>113772</v>
      </c>
      <c r="F73" s="3">
        <v>0</v>
      </c>
      <c r="G73" s="3">
        <v>-42034</v>
      </c>
      <c r="H73" s="3">
        <v>16343</v>
      </c>
      <c r="I73" s="3">
        <v>233580</v>
      </c>
      <c r="J73" s="3"/>
      <c r="K73" s="26" t="s">
        <v>92</v>
      </c>
    </row>
    <row r="74" spans="1:11" x14ac:dyDescent="0.25">
      <c r="A74" s="23"/>
      <c r="J74" s="3"/>
    </row>
    <row r="75" spans="1:11" x14ac:dyDescent="0.25">
      <c r="A75" s="23" t="s">
        <v>56</v>
      </c>
      <c r="C75" s="3">
        <v>11382</v>
      </c>
      <c r="D75" s="3">
        <v>1999</v>
      </c>
      <c r="E75" s="3">
        <v>62760</v>
      </c>
      <c r="F75" s="3">
        <v>0</v>
      </c>
      <c r="G75" s="3">
        <v>49942</v>
      </c>
      <c r="H75" s="3">
        <v>3041</v>
      </c>
      <c r="I75" s="3">
        <v>183638</v>
      </c>
      <c r="J75" s="3"/>
      <c r="K75" s="26" t="s">
        <v>93</v>
      </c>
    </row>
    <row r="76" spans="1:11" x14ac:dyDescent="0.25">
      <c r="A76" s="23" t="s">
        <v>57</v>
      </c>
      <c r="C76" s="3">
        <v>48014</v>
      </c>
      <c r="D76" s="3">
        <v>3384</v>
      </c>
      <c r="E76" s="3">
        <v>23445</v>
      </c>
      <c r="F76" s="3">
        <v>0</v>
      </c>
      <c r="G76" s="3">
        <v>-18784</v>
      </c>
      <c r="H76" s="3">
        <v>149</v>
      </c>
      <c r="I76" s="3">
        <v>202422</v>
      </c>
      <c r="J76" s="3"/>
      <c r="K76" s="26" t="s">
        <v>94</v>
      </c>
    </row>
    <row r="77" spans="1:11" x14ac:dyDescent="0.25">
      <c r="A77" s="23" t="s">
        <v>58</v>
      </c>
      <c r="C77" s="3">
        <v>120701</v>
      </c>
      <c r="D77" s="3">
        <v>0</v>
      </c>
      <c r="E77" s="3">
        <v>60994</v>
      </c>
      <c r="F77" s="3">
        <v>0</v>
      </c>
      <c r="G77" s="3">
        <v>-17878</v>
      </c>
      <c r="H77" s="3">
        <v>21964</v>
      </c>
      <c r="I77" s="3">
        <v>220300</v>
      </c>
      <c r="J77" s="3"/>
      <c r="K77" s="26" t="s">
        <v>95</v>
      </c>
    </row>
    <row r="78" spans="1:11" x14ac:dyDescent="0.25">
      <c r="A78" s="23" t="s">
        <v>96</v>
      </c>
      <c r="C78" s="3">
        <v>112194</v>
      </c>
      <c r="D78" s="3">
        <v>0</v>
      </c>
      <c r="E78" s="3">
        <v>139123</v>
      </c>
      <c r="F78" s="3">
        <v>0</v>
      </c>
      <c r="G78" s="3">
        <v>44337</v>
      </c>
      <c r="H78" s="3">
        <v>12894</v>
      </c>
      <c r="I78" s="3">
        <v>175963</v>
      </c>
      <c r="J78" s="3"/>
      <c r="K78" s="26" t="s">
        <v>97</v>
      </c>
    </row>
    <row r="79" spans="1:11" x14ac:dyDescent="0.25">
      <c r="A79" s="23"/>
      <c r="J79" s="3"/>
      <c r="K79" s="26"/>
    </row>
    <row r="80" spans="1:11" x14ac:dyDescent="0.25">
      <c r="A80" s="32" t="s">
        <v>98</v>
      </c>
      <c r="C80" s="3">
        <v>62795</v>
      </c>
      <c r="D80" s="3">
        <v>0</v>
      </c>
      <c r="E80" s="3">
        <v>17084</v>
      </c>
      <c r="F80" s="3">
        <v>0</v>
      </c>
      <c r="G80" s="3">
        <v>-26372</v>
      </c>
      <c r="H80" s="3">
        <v>5324</v>
      </c>
      <c r="I80" s="3">
        <v>202335</v>
      </c>
      <c r="K80" s="26" t="s">
        <v>99</v>
      </c>
    </row>
    <row r="81" spans="1:11" x14ac:dyDescent="0.25">
      <c r="A81" s="32" t="s">
        <v>114</v>
      </c>
      <c r="C81" s="3">
        <v>30856</v>
      </c>
      <c r="D81" s="3">
        <v>754</v>
      </c>
      <c r="E81" s="3">
        <v>17773</v>
      </c>
      <c r="F81" s="3">
        <v>0</v>
      </c>
      <c r="G81" s="3">
        <v>3569</v>
      </c>
      <c r="H81" s="3">
        <v>12597</v>
      </c>
      <c r="I81" s="3">
        <v>198766</v>
      </c>
      <c r="J81" s="3"/>
      <c r="K81" s="26" t="s">
        <v>126</v>
      </c>
    </row>
    <row r="82" spans="1:11" x14ac:dyDescent="0.25">
      <c r="A82" s="32" t="s">
        <v>127</v>
      </c>
      <c r="C82" s="3">
        <v>63352</v>
      </c>
      <c r="D82" s="3">
        <v>4055</v>
      </c>
      <c r="E82" s="3">
        <v>10661</v>
      </c>
      <c r="F82" s="3">
        <v>0</v>
      </c>
      <c r="G82" s="3">
        <v>-32149</v>
      </c>
      <c r="H82" s="3">
        <v>24599</v>
      </c>
      <c r="I82" s="3">
        <v>230915</v>
      </c>
      <c r="J82" s="3"/>
      <c r="K82" s="26" t="s">
        <v>128</v>
      </c>
    </row>
    <row r="83" spans="1:11" x14ac:dyDescent="0.25">
      <c r="A83" s="32" t="s">
        <v>132</v>
      </c>
      <c r="C83" s="3">
        <v>99825</v>
      </c>
      <c r="D83" s="3">
        <v>2083</v>
      </c>
      <c r="E83" s="3">
        <v>52085</v>
      </c>
      <c r="F83" s="3">
        <v>0</v>
      </c>
      <c r="G83" s="3">
        <v>39040</v>
      </c>
      <c r="H83" s="3">
        <v>57671</v>
      </c>
      <c r="I83" s="3">
        <v>191875</v>
      </c>
      <c r="J83" s="3"/>
      <c r="K83" s="26" t="s">
        <v>133</v>
      </c>
    </row>
    <row r="84" spans="1:11" x14ac:dyDescent="0.25">
      <c r="A84" s="32"/>
      <c r="J84" s="3"/>
      <c r="K84" s="26"/>
    </row>
    <row r="85" spans="1:11" x14ac:dyDescent="0.25">
      <c r="A85" s="32" t="s">
        <v>134</v>
      </c>
      <c r="C85" s="3">
        <v>45437</v>
      </c>
      <c r="D85" s="3">
        <v>0</v>
      </c>
      <c r="E85" s="3">
        <v>45873</v>
      </c>
      <c r="F85" s="3">
        <v>0</v>
      </c>
      <c r="G85" s="3">
        <v>23840</v>
      </c>
      <c r="H85" s="3">
        <v>10082</v>
      </c>
      <c r="I85" s="3">
        <v>168035</v>
      </c>
      <c r="J85" s="3"/>
      <c r="K85" s="26" t="s">
        <v>135</v>
      </c>
    </row>
    <row r="86" spans="1:11" x14ac:dyDescent="0.25">
      <c r="A86" s="32" t="s">
        <v>139</v>
      </c>
      <c r="C86" s="3">
        <v>36394</v>
      </c>
      <c r="D86" s="3">
        <v>0</v>
      </c>
      <c r="E86" s="3">
        <v>11751</v>
      </c>
      <c r="F86" s="3">
        <v>0</v>
      </c>
      <c r="G86" s="3">
        <v>-8375</v>
      </c>
      <c r="H86" s="3">
        <v>16268</v>
      </c>
      <c r="I86" s="3">
        <v>176410</v>
      </c>
      <c r="J86" s="3"/>
      <c r="K86" s="26" t="s">
        <v>140</v>
      </c>
    </row>
    <row r="87" spans="1:11" x14ac:dyDescent="0.25">
      <c r="A87" s="32" t="s">
        <v>141</v>
      </c>
      <c r="C87" s="3">
        <v>41201</v>
      </c>
      <c r="D87" s="3">
        <v>0</v>
      </c>
      <c r="E87" s="3">
        <v>18440</v>
      </c>
      <c r="F87" s="3">
        <v>0</v>
      </c>
      <c r="G87" s="3">
        <v>-10287</v>
      </c>
      <c r="H87" s="3">
        <v>6115</v>
      </c>
      <c r="I87" s="3">
        <v>186697</v>
      </c>
      <c r="J87" s="3"/>
      <c r="K87" s="26" t="s">
        <v>142</v>
      </c>
    </row>
    <row r="88" spans="1:11" x14ac:dyDescent="0.25">
      <c r="A88" s="32" t="s">
        <v>151</v>
      </c>
      <c r="C88" s="3">
        <v>110575</v>
      </c>
      <c r="D88" s="3">
        <v>0</v>
      </c>
      <c r="E88" s="3">
        <v>80841</v>
      </c>
      <c r="F88" s="3">
        <v>0</v>
      </c>
      <c r="G88" s="3">
        <v>-5886</v>
      </c>
      <c r="H88" s="3">
        <v>18877</v>
      </c>
      <c r="I88" s="3">
        <v>192583</v>
      </c>
      <c r="J88" s="3"/>
      <c r="K88" s="26" t="s">
        <v>152</v>
      </c>
    </row>
    <row r="89" spans="1:11" x14ac:dyDescent="0.25">
      <c r="A89" s="32"/>
      <c r="J89" s="3"/>
      <c r="K89" s="26"/>
    </row>
    <row r="90" spans="1:11" x14ac:dyDescent="0.25">
      <c r="A90" s="32" t="s">
        <v>156</v>
      </c>
      <c r="C90" s="3">
        <v>20470</v>
      </c>
      <c r="D90" s="3">
        <v>89689</v>
      </c>
      <c r="E90" s="3">
        <v>76747</v>
      </c>
      <c r="F90" s="3">
        <v>0</v>
      </c>
      <c r="G90" s="3">
        <v>-17098</v>
      </c>
      <c r="H90" s="3">
        <v>26936</v>
      </c>
      <c r="I90" s="3">
        <v>209681</v>
      </c>
      <c r="J90" s="3"/>
      <c r="K90" s="26" t="s">
        <v>157</v>
      </c>
    </row>
    <row r="91" spans="1:11" x14ac:dyDescent="0.25">
      <c r="A91" s="32" t="s">
        <v>159</v>
      </c>
      <c r="C91" s="3">
        <v>49127</v>
      </c>
      <c r="D91" s="3">
        <v>199670</v>
      </c>
      <c r="E91" s="3">
        <v>175706</v>
      </c>
      <c r="F91" s="3">
        <v>0</v>
      </c>
      <c r="G91" s="3">
        <v>-53817</v>
      </c>
      <c r="H91" s="3">
        <v>3424</v>
      </c>
      <c r="I91" s="3">
        <v>263498</v>
      </c>
      <c r="J91" s="3"/>
      <c r="K91" s="26" t="s">
        <v>160</v>
      </c>
    </row>
    <row r="92" spans="1:11" x14ac:dyDescent="0.25">
      <c r="A92" s="32" t="s">
        <v>161</v>
      </c>
      <c r="C92" s="3">
        <v>62711</v>
      </c>
      <c r="D92" s="3">
        <v>124984</v>
      </c>
      <c r="E92" s="3">
        <v>229224</v>
      </c>
      <c r="F92" s="3">
        <v>0</v>
      </c>
      <c r="G92" s="3">
        <v>48930</v>
      </c>
      <c r="H92" s="3">
        <v>7323</v>
      </c>
      <c r="I92" s="3">
        <v>214568</v>
      </c>
      <c r="J92" s="3"/>
      <c r="K92" s="26" t="s">
        <v>162</v>
      </c>
    </row>
    <row r="93" spans="1:11" x14ac:dyDescent="0.25">
      <c r="A93" s="32" t="s">
        <v>163</v>
      </c>
      <c r="C93" s="3">
        <v>47680</v>
      </c>
      <c r="D93" s="3">
        <v>219379</v>
      </c>
      <c r="E93" s="3">
        <v>240815</v>
      </c>
      <c r="F93" s="3">
        <v>0</v>
      </c>
      <c r="G93" s="3">
        <v>-16861</v>
      </c>
      <c r="H93" s="3">
        <v>9460</v>
      </c>
      <c r="I93" s="3">
        <v>231429</v>
      </c>
      <c r="J93" s="3"/>
      <c r="K93" s="26" t="s">
        <v>164</v>
      </c>
    </row>
    <row r="94" spans="1:11" x14ac:dyDescent="0.25">
      <c r="A94" s="32"/>
      <c r="J94" s="3"/>
      <c r="K94" s="26"/>
    </row>
    <row r="95" spans="1:11" x14ac:dyDescent="0.25">
      <c r="A95" s="32" t="s">
        <v>165</v>
      </c>
      <c r="C95" s="3">
        <v>117379</v>
      </c>
      <c r="D95" s="3">
        <v>220485</v>
      </c>
      <c r="E95" s="3">
        <v>243432</v>
      </c>
      <c r="F95" s="3">
        <v>0</v>
      </c>
      <c r="G95" s="3">
        <v>-69027</v>
      </c>
      <c r="H95" s="3">
        <v>2129</v>
      </c>
      <c r="I95" s="3">
        <v>300456</v>
      </c>
      <c r="J95" s="3"/>
      <c r="K95" s="26" t="s">
        <v>166</v>
      </c>
    </row>
    <row r="96" spans="1:11" x14ac:dyDescent="0.25">
      <c r="A96" s="32" t="s">
        <v>167</v>
      </c>
      <c r="C96" s="3">
        <v>68958</v>
      </c>
      <c r="D96" s="3">
        <v>84753</v>
      </c>
      <c r="E96" s="3">
        <v>241581</v>
      </c>
      <c r="F96" s="3">
        <v>0</v>
      </c>
      <c r="G96" s="3">
        <v>51078</v>
      </c>
      <c r="H96" s="3">
        <v>25326</v>
      </c>
      <c r="I96" s="3">
        <v>187871</v>
      </c>
      <c r="J96" s="3"/>
      <c r="K96" s="26" t="s">
        <v>168</v>
      </c>
    </row>
    <row r="97" spans="1:14" x14ac:dyDescent="0.25">
      <c r="A97" s="32" t="s">
        <v>169</v>
      </c>
      <c r="C97" s="3">
        <v>32544</v>
      </c>
      <c r="D97" s="3">
        <v>48141</v>
      </c>
      <c r="E97" s="3">
        <v>67639</v>
      </c>
      <c r="F97" s="3">
        <v>0</v>
      </c>
      <c r="G97" s="3">
        <v>10879</v>
      </c>
      <c r="H97" s="3">
        <v>17253</v>
      </c>
      <c r="I97" s="3">
        <v>176992</v>
      </c>
      <c r="J97" s="3"/>
      <c r="K97" s="26" t="s">
        <v>170</v>
      </c>
    </row>
    <row r="98" spans="1:14" x14ac:dyDescent="0.25">
      <c r="A98" s="32" t="s">
        <v>171</v>
      </c>
      <c r="C98" s="3">
        <v>20052</v>
      </c>
      <c r="D98" s="3">
        <v>7531</v>
      </c>
      <c r="E98" s="3">
        <v>18325</v>
      </c>
      <c r="F98" s="3">
        <v>0</v>
      </c>
      <c r="G98" s="3">
        <v>18451</v>
      </c>
      <c r="H98" s="3">
        <v>20014</v>
      </c>
      <c r="I98" s="3">
        <v>158541</v>
      </c>
      <c r="J98" s="3"/>
      <c r="K98" s="26" t="s">
        <v>172</v>
      </c>
    </row>
    <row r="99" spans="1:14" x14ac:dyDescent="0.25">
      <c r="A99" s="32"/>
      <c r="J99" s="3"/>
      <c r="M99" s="26"/>
    </row>
    <row r="100" spans="1:14" x14ac:dyDescent="0.25">
      <c r="A100" s="32" t="s">
        <v>173</v>
      </c>
      <c r="C100" s="3">
        <f t="shared" ref="C100:H100" si="34">SUM(C336:C338)</f>
        <v>142736</v>
      </c>
      <c r="D100" s="3">
        <f t="shared" si="34"/>
        <v>163066</v>
      </c>
      <c r="E100" s="3">
        <f t="shared" si="34"/>
        <v>353166</v>
      </c>
      <c r="F100" s="3">
        <f t="shared" si="34"/>
        <v>4580</v>
      </c>
      <c r="G100" s="3">
        <f t="shared" si="34"/>
        <v>-66632</v>
      </c>
      <c r="H100" s="3">
        <f t="shared" si="34"/>
        <v>16299</v>
      </c>
      <c r="I100" s="3">
        <f>I338</f>
        <v>225173</v>
      </c>
      <c r="J100" s="3"/>
      <c r="K100" s="26" t="s">
        <v>174</v>
      </c>
    </row>
    <row r="101" spans="1:14" x14ac:dyDescent="0.25">
      <c r="A101" s="32" t="s">
        <v>175</v>
      </c>
      <c r="C101" s="3">
        <f t="shared" ref="C101:H101" si="35">SUM(C339:C341)</f>
        <v>25429</v>
      </c>
      <c r="D101" s="3">
        <f t="shared" si="35"/>
        <v>149911</v>
      </c>
      <c r="E101" s="3">
        <f t="shared" si="35"/>
        <v>163135</v>
      </c>
      <c r="F101" s="3">
        <f t="shared" si="35"/>
        <v>0</v>
      </c>
      <c r="G101" s="3">
        <f t="shared" si="35"/>
        <v>33156</v>
      </c>
      <c r="H101" s="3">
        <f t="shared" si="35"/>
        <v>49220</v>
      </c>
      <c r="I101" s="3">
        <f>I341</f>
        <v>192017</v>
      </c>
      <c r="J101" s="3"/>
      <c r="K101" s="26" t="s">
        <v>176</v>
      </c>
      <c r="M101" s="3"/>
      <c r="N101" s="26"/>
    </row>
    <row r="102" spans="1:14" x14ac:dyDescent="0.25">
      <c r="A102" s="32" t="s">
        <v>177</v>
      </c>
      <c r="C102" s="3">
        <f t="shared" ref="C102:H102" si="36">SUM(C342:C344)</f>
        <v>52363</v>
      </c>
      <c r="D102" s="3">
        <f t="shared" si="36"/>
        <v>71539</v>
      </c>
      <c r="E102" s="3">
        <f t="shared" si="36"/>
        <v>46716</v>
      </c>
      <c r="F102" s="3">
        <f t="shared" si="36"/>
        <v>0</v>
      </c>
      <c r="G102" s="3">
        <f t="shared" si="36"/>
        <v>-66794</v>
      </c>
      <c r="H102" s="3">
        <f t="shared" si="36"/>
        <v>2395</v>
      </c>
      <c r="I102" s="3">
        <f>I344</f>
        <v>258811</v>
      </c>
      <c r="J102" s="3"/>
      <c r="K102" s="26" t="s">
        <v>178</v>
      </c>
      <c r="M102" s="3"/>
      <c r="N102" s="26"/>
    </row>
    <row r="103" spans="1:14" x14ac:dyDescent="0.25">
      <c r="A103" s="32" t="s">
        <v>179</v>
      </c>
      <c r="C103" s="3">
        <f t="shared" ref="C103:H103" si="37">SUM(C345:C347)</f>
        <v>113896</v>
      </c>
      <c r="D103" s="3">
        <f t="shared" si="37"/>
        <v>131675</v>
      </c>
      <c r="E103" s="3">
        <f t="shared" si="37"/>
        <v>248606</v>
      </c>
      <c r="F103" s="3">
        <f t="shared" si="37"/>
        <v>0</v>
      </c>
      <c r="G103" s="3">
        <f t="shared" si="37"/>
        <v>106636</v>
      </c>
      <c r="H103" s="3">
        <f t="shared" si="37"/>
        <v>29371</v>
      </c>
      <c r="I103" s="3">
        <f>I347</f>
        <v>152175</v>
      </c>
      <c r="J103" s="3"/>
      <c r="K103" s="26" t="s">
        <v>180</v>
      </c>
      <c r="L103" s="3"/>
      <c r="M103" s="3"/>
      <c r="N103" s="26"/>
    </row>
    <row r="104" spans="1:14" x14ac:dyDescent="0.25">
      <c r="A104" s="32"/>
      <c r="J104" s="3"/>
      <c r="K104" s="26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45016</v>
      </c>
      <c r="D105" s="3">
        <f t="shared" si="38"/>
        <v>112847</v>
      </c>
      <c r="E105" s="3">
        <f t="shared" si="38"/>
        <v>100048</v>
      </c>
      <c r="F105" s="3">
        <f t="shared" si="38"/>
        <v>0</v>
      </c>
      <c r="G105" s="3">
        <f t="shared" si="38"/>
        <v>-54552</v>
      </c>
      <c r="H105" s="3">
        <f t="shared" si="38"/>
        <v>8765</v>
      </c>
      <c r="I105" s="3">
        <f>I351</f>
        <v>206727</v>
      </c>
      <c r="J105" s="65"/>
      <c r="K105" s="26" t="s">
        <v>185</v>
      </c>
      <c r="L105" s="65"/>
      <c r="M105" s="65"/>
    </row>
    <row r="106" spans="1:14" s="57" customFormat="1" x14ac:dyDescent="0.25">
      <c r="A106" s="32" t="s">
        <v>182</v>
      </c>
      <c r="C106" s="3">
        <f t="shared" ref="C106:H106" si="39">SUM(C352:C354)</f>
        <v>62186</v>
      </c>
      <c r="D106" s="3">
        <f t="shared" si="39"/>
        <v>0</v>
      </c>
      <c r="E106" s="3">
        <f t="shared" si="39"/>
        <v>105990</v>
      </c>
      <c r="F106" s="3">
        <f t="shared" si="39"/>
        <v>0</v>
      </c>
      <c r="G106" s="3">
        <f t="shared" si="39"/>
        <v>85301</v>
      </c>
      <c r="H106" s="3">
        <f t="shared" si="39"/>
        <v>15191</v>
      </c>
      <c r="I106" s="3">
        <f>I354</f>
        <v>121426</v>
      </c>
      <c r="J106" s="65"/>
      <c r="K106" s="26" t="s">
        <v>186</v>
      </c>
      <c r="L106" s="65"/>
      <c r="M106" s="65"/>
    </row>
    <row r="107" spans="1:14" s="57" customFormat="1" x14ac:dyDescent="0.25">
      <c r="A107" s="32" t="s">
        <v>183</v>
      </c>
      <c r="C107" s="3">
        <f t="shared" ref="C107:H107" si="40">SUM(C355:C357)</f>
        <v>76662</v>
      </c>
      <c r="D107" s="3">
        <f t="shared" si="40"/>
        <v>0</v>
      </c>
      <c r="E107" s="3">
        <f t="shared" si="40"/>
        <v>68671</v>
      </c>
      <c r="F107" s="3">
        <f t="shared" si="40"/>
        <v>0</v>
      </c>
      <c r="G107" s="3">
        <f t="shared" si="40"/>
        <v>20296</v>
      </c>
      <c r="H107" s="3">
        <f t="shared" si="40"/>
        <v>10283</v>
      </c>
      <c r="I107" s="3">
        <f>I357</f>
        <v>101130</v>
      </c>
      <c r="J107" s="65"/>
      <c r="K107" s="26" t="s">
        <v>187</v>
      </c>
      <c r="L107" s="65"/>
      <c r="M107" s="65"/>
    </row>
    <row r="108" spans="1:14" s="57" customFormat="1" x14ac:dyDescent="0.25">
      <c r="A108" s="32" t="s">
        <v>184</v>
      </c>
      <c r="C108" s="3">
        <f t="shared" ref="C108:H108" si="41">SUM(C358:C360)</f>
        <v>78592</v>
      </c>
      <c r="D108" s="3">
        <f t="shared" si="41"/>
        <v>0</v>
      </c>
      <c r="E108" s="3">
        <f t="shared" si="41"/>
        <v>53698</v>
      </c>
      <c r="F108" s="3">
        <f t="shared" si="41"/>
        <v>0</v>
      </c>
      <c r="G108" s="3">
        <f t="shared" si="41"/>
        <v>-11243</v>
      </c>
      <c r="H108" s="3">
        <f t="shared" si="41"/>
        <v>14956</v>
      </c>
      <c r="I108" s="3">
        <f>I360</f>
        <v>112373</v>
      </c>
      <c r="J108" s="65"/>
      <c r="K108" s="26" t="s">
        <v>188</v>
      </c>
      <c r="L108" s="65"/>
      <c r="M108" s="65"/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K109" s="26"/>
      <c r="L109" s="65"/>
      <c r="M109" s="65"/>
    </row>
    <row r="110" spans="1:14" s="57" customFormat="1" x14ac:dyDescent="0.25">
      <c r="A110" s="32" t="s">
        <v>193</v>
      </c>
      <c r="C110" s="3">
        <f t="shared" ref="C110:H110" si="42">SUM(C362:C364)</f>
        <v>65512</v>
      </c>
      <c r="D110" s="3">
        <f t="shared" si="42"/>
        <v>0</v>
      </c>
      <c r="E110" s="3">
        <f t="shared" si="42"/>
        <v>64832</v>
      </c>
      <c r="F110" s="3">
        <f t="shared" si="42"/>
        <v>0</v>
      </c>
      <c r="G110" s="3">
        <f t="shared" si="42"/>
        <v>16693</v>
      </c>
      <c r="H110" s="3">
        <f t="shared" si="42"/>
        <v>16846</v>
      </c>
      <c r="I110" s="3">
        <f>I364</f>
        <v>95680</v>
      </c>
      <c r="J110" s="65"/>
      <c r="K110" s="26" t="s">
        <v>189</v>
      </c>
      <c r="L110" s="65"/>
      <c r="M110" s="65"/>
    </row>
    <row r="111" spans="1:14" s="57" customFormat="1" x14ac:dyDescent="0.25">
      <c r="A111" s="32" t="s">
        <v>194</v>
      </c>
      <c r="C111" s="3">
        <f t="shared" ref="C111:H111" si="43">SUM(C365:C367)</f>
        <v>139779</v>
      </c>
      <c r="D111" s="3">
        <f t="shared" si="43"/>
        <v>0</v>
      </c>
      <c r="E111" s="3">
        <f t="shared" si="43"/>
        <v>62590</v>
      </c>
      <c r="F111" s="3">
        <f t="shared" si="43"/>
        <v>0</v>
      </c>
      <c r="G111" s="3">
        <f t="shared" si="43"/>
        <v>-32753</v>
      </c>
      <c r="H111" s="3">
        <f t="shared" si="43"/>
        <v>6851</v>
      </c>
      <c r="I111" s="3">
        <f>I367</f>
        <v>128433</v>
      </c>
      <c r="J111" s="65"/>
      <c r="K111" s="26" t="s">
        <v>190</v>
      </c>
      <c r="L111" s="65"/>
      <c r="M111" s="65"/>
    </row>
    <row r="112" spans="1:14" s="57" customFormat="1" x14ac:dyDescent="0.25">
      <c r="A112" s="32" t="s">
        <v>195</v>
      </c>
      <c r="C112" s="3">
        <f t="shared" ref="C112:H112" si="44">SUM(C368:C370)</f>
        <v>166804</v>
      </c>
      <c r="D112" s="3">
        <f t="shared" si="44"/>
        <v>0</v>
      </c>
      <c r="E112" s="3">
        <f t="shared" si="44"/>
        <v>164505</v>
      </c>
      <c r="F112" s="3">
        <f t="shared" si="44"/>
        <v>0</v>
      </c>
      <c r="G112" s="3">
        <f t="shared" si="44"/>
        <v>75941</v>
      </c>
      <c r="H112" s="3">
        <f t="shared" si="44"/>
        <v>45910</v>
      </c>
      <c r="I112" s="3">
        <f>I370</f>
        <v>52492</v>
      </c>
      <c r="J112" s="65"/>
      <c r="K112" s="26" t="s">
        <v>191</v>
      </c>
      <c r="L112" s="65"/>
      <c r="M112" s="65"/>
    </row>
    <row r="113" spans="1:21" s="57" customFormat="1" x14ac:dyDescent="0.25">
      <c r="A113" s="32" t="s">
        <v>196</v>
      </c>
      <c r="C113" s="3">
        <f t="shared" ref="C113:H113" si="45">SUM(C371:C373)</f>
        <v>158944</v>
      </c>
      <c r="D113" s="3">
        <f t="shared" si="45"/>
        <v>0</v>
      </c>
      <c r="E113" s="3">
        <f t="shared" si="45"/>
        <v>115204</v>
      </c>
      <c r="F113" s="3">
        <f t="shared" si="45"/>
        <v>0</v>
      </c>
      <c r="G113" s="3">
        <f t="shared" si="45"/>
        <v>-6378</v>
      </c>
      <c r="H113" s="3">
        <f t="shared" si="45"/>
        <v>19874</v>
      </c>
      <c r="I113" s="3">
        <f>I373</f>
        <v>58870</v>
      </c>
      <c r="J113" s="65"/>
      <c r="K113" s="26" t="s">
        <v>192</v>
      </c>
      <c r="L113" s="65"/>
      <c r="M113" s="65"/>
    </row>
    <row r="114" spans="1:21" s="57" customFormat="1" x14ac:dyDescent="0.25">
      <c r="C114" s="3"/>
      <c r="D114" s="3"/>
      <c r="E114" s="3"/>
      <c r="F114" s="3"/>
      <c r="G114" s="3"/>
      <c r="H114" s="3"/>
      <c r="I114" s="3"/>
      <c r="J114" s="65"/>
      <c r="K114" s="26"/>
      <c r="L114" s="65"/>
      <c r="M114" s="65"/>
    </row>
    <row r="115" spans="1:21" s="57" customFormat="1" x14ac:dyDescent="0.25">
      <c r="A115" s="32" t="s">
        <v>197</v>
      </c>
      <c r="C115" s="3">
        <f t="shared" ref="C115:H115" si="46">SUM(C375:C377)</f>
        <v>65950</v>
      </c>
      <c r="D115" s="3">
        <f t="shared" si="46"/>
        <v>32570</v>
      </c>
      <c r="E115" s="3">
        <f t="shared" si="46"/>
        <v>52806</v>
      </c>
      <c r="F115" s="3">
        <f t="shared" si="46"/>
        <v>0</v>
      </c>
      <c r="G115" s="3">
        <f t="shared" si="46"/>
        <v>-13165</v>
      </c>
      <c r="H115" s="3">
        <f t="shared" si="46"/>
        <v>3112</v>
      </c>
      <c r="I115" s="3">
        <f>I377</f>
        <v>72035</v>
      </c>
      <c r="J115" s="65"/>
      <c r="K115" s="26" t="s">
        <v>201</v>
      </c>
      <c r="L115" s="65"/>
      <c r="M115" s="65"/>
    </row>
    <row r="116" spans="1:21" s="57" customFormat="1" x14ac:dyDescent="0.25">
      <c r="A116" s="32" t="s">
        <v>198</v>
      </c>
      <c r="C116" s="3">
        <f t="shared" ref="C116:H116" si="47">SUM(C378:C380)</f>
        <v>48791</v>
      </c>
      <c r="D116" s="3">
        <f t="shared" si="47"/>
        <v>51268</v>
      </c>
      <c r="E116" s="3">
        <f t="shared" si="47"/>
        <v>127693</v>
      </c>
      <c r="F116" s="3">
        <f t="shared" si="47"/>
        <v>0</v>
      </c>
      <c r="G116" s="3">
        <f t="shared" si="47"/>
        <v>24871</v>
      </c>
      <c r="H116" s="3">
        <f t="shared" si="47"/>
        <v>563</v>
      </c>
      <c r="I116" s="3">
        <f>I380</f>
        <v>47164</v>
      </c>
      <c r="J116" s="65"/>
      <c r="K116" s="26" t="s">
        <v>202</v>
      </c>
      <c r="L116" s="65"/>
      <c r="M116" s="65"/>
    </row>
    <row r="117" spans="1:21" s="57" customFormat="1" x14ac:dyDescent="0.25">
      <c r="A117" s="32" t="s">
        <v>199</v>
      </c>
      <c r="C117" s="3">
        <f t="shared" ref="C117:H117" si="48">SUM(C381:C383)</f>
        <v>238854</v>
      </c>
      <c r="D117" s="3">
        <f t="shared" si="48"/>
        <v>0</v>
      </c>
      <c r="E117" s="3">
        <f t="shared" si="48"/>
        <v>174715</v>
      </c>
      <c r="F117" s="3">
        <f t="shared" si="48"/>
        <v>0</v>
      </c>
      <c r="G117" s="3">
        <f t="shared" si="48"/>
        <v>-59114</v>
      </c>
      <c r="H117" s="3">
        <f t="shared" si="48"/>
        <v>1652</v>
      </c>
      <c r="I117" s="3">
        <f>I383</f>
        <v>106278</v>
      </c>
      <c r="J117" s="65"/>
      <c r="K117" s="26" t="s">
        <v>203</v>
      </c>
      <c r="L117" s="65"/>
      <c r="M117" s="65"/>
    </row>
    <row r="118" spans="1:21" s="57" customFormat="1" x14ac:dyDescent="0.25">
      <c r="A118" s="32" t="s">
        <v>200</v>
      </c>
      <c r="C118" s="3">
        <f t="shared" ref="C118:H118" si="49">SUM(C384:C386)</f>
        <v>58138</v>
      </c>
      <c r="D118" s="3">
        <f t="shared" si="49"/>
        <v>0</v>
      </c>
      <c r="E118" s="3">
        <f t="shared" si="49"/>
        <v>100380</v>
      </c>
      <c r="F118" s="3">
        <f t="shared" si="49"/>
        <v>0</v>
      </c>
      <c r="G118" s="3">
        <f t="shared" si="49"/>
        <v>45143</v>
      </c>
      <c r="H118" s="3">
        <f t="shared" si="49"/>
        <v>97</v>
      </c>
      <c r="I118" s="3">
        <f>I386</f>
        <v>61135</v>
      </c>
      <c r="J118" s="65"/>
      <c r="K118" s="26" t="s">
        <v>204</v>
      </c>
      <c r="L118" s="65"/>
      <c r="M118" s="65"/>
    </row>
    <row r="119" spans="1:21" x14ac:dyDescent="0.25">
      <c r="A119" s="32"/>
      <c r="J119" s="3"/>
      <c r="K119" s="26"/>
    </row>
    <row r="120" spans="1:21" s="57" customFormat="1" x14ac:dyDescent="0.25">
      <c r="A120" s="32" t="str">
        <f>'Olieforbrug, TJ'!A120</f>
        <v>1. kvartal 2018</v>
      </c>
      <c r="C120" s="3">
        <f t="shared" ref="C120:H120" si="50">SUM(C388:C390)</f>
        <v>99161</v>
      </c>
      <c r="D120" s="3">
        <f t="shared" si="50"/>
        <v>0</v>
      </c>
      <c r="E120" s="3">
        <f t="shared" si="50"/>
        <v>68641</v>
      </c>
      <c r="F120" s="3">
        <f t="shared" si="50"/>
        <v>0</v>
      </c>
      <c r="G120" s="3">
        <f>SUM(G388:G390)</f>
        <v>-22208</v>
      </c>
      <c r="H120" s="3">
        <f t="shared" si="50"/>
        <v>7835</v>
      </c>
      <c r="I120" s="3">
        <f>SUM(I390)</f>
        <v>83343</v>
      </c>
      <c r="J120" s="3"/>
      <c r="K120" s="26" t="s">
        <v>209</v>
      </c>
      <c r="L120" s="3"/>
      <c r="M120" s="65"/>
    </row>
    <row r="121" spans="1:21" s="57" customFormat="1" x14ac:dyDescent="0.25">
      <c r="A121" s="32" t="str">
        <f>'Olieforbrug, TJ'!A121</f>
        <v>2. kvartal 2018</v>
      </c>
      <c r="C121" s="3">
        <f t="shared" ref="C121:H121" si="51">SUM(C391:C393)</f>
        <v>184556</v>
      </c>
      <c r="D121" s="3">
        <f t="shared" si="51"/>
        <v>0</v>
      </c>
      <c r="E121" s="3">
        <f t="shared" si="51"/>
        <v>165978</v>
      </c>
      <c r="F121" s="3">
        <f t="shared" si="51"/>
        <v>0</v>
      </c>
      <c r="G121" s="3">
        <f t="shared" si="51"/>
        <v>-15944</v>
      </c>
      <c r="H121" s="3">
        <f t="shared" si="51"/>
        <v>2677</v>
      </c>
      <c r="I121" s="3">
        <f>I393</f>
        <v>99287</v>
      </c>
      <c r="J121" s="3"/>
      <c r="K121" s="26" t="s">
        <v>210</v>
      </c>
      <c r="L121" s="3"/>
      <c r="M121" s="65"/>
    </row>
    <row r="122" spans="1:21" s="57" customFormat="1" x14ac:dyDescent="0.25">
      <c r="A122" s="32" t="str">
        <f>'Olieforbrug, TJ'!A122</f>
        <v>3. kvartal 2018</v>
      </c>
      <c r="C122" s="3">
        <f t="shared" ref="C122:H122" si="52">SUM(C394:C396)</f>
        <v>214287</v>
      </c>
      <c r="D122" s="3">
        <f t="shared" si="52"/>
        <v>30327</v>
      </c>
      <c r="E122" s="3">
        <f t="shared" si="52"/>
        <v>290548</v>
      </c>
      <c r="F122" s="3">
        <f t="shared" si="52"/>
        <v>0</v>
      </c>
      <c r="G122" s="3">
        <f t="shared" si="52"/>
        <v>51006</v>
      </c>
      <c r="H122" s="3">
        <f t="shared" si="52"/>
        <v>595</v>
      </c>
      <c r="I122" s="3">
        <f>I396</f>
        <v>48281</v>
      </c>
      <c r="J122" s="3"/>
      <c r="K122" s="26" t="s">
        <v>211</v>
      </c>
      <c r="L122" s="3"/>
      <c r="M122" s="65"/>
    </row>
    <row r="123" spans="1:21" s="57" customFormat="1" x14ac:dyDescent="0.25">
      <c r="A123" s="32" t="str">
        <f>'Olieforbrug, TJ'!A123</f>
        <v>4. kvartal 2018</v>
      </c>
      <c r="C123" s="3">
        <f t="shared" ref="C123:H123" si="53">SUM(C397:C399)</f>
        <v>102119</v>
      </c>
      <c r="D123" s="3">
        <f t="shared" si="53"/>
        <v>30194</v>
      </c>
      <c r="E123" s="3">
        <f t="shared" si="53"/>
        <v>133866</v>
      </c>
      <c r="F123" s="3">
        <f t="shared" si="53"/>
        <v>0</v>
      </c>
      <c r="G123" s="3">
        <f t="shared" si="53"/>
        <v>-25312</v>
      </c>
      <c r="H123" s="3">
        <f t="shared" si="53"/>
        <v>2175</v>
      </c>
      <c r="I123" s="3">
        <f>I399</f>
        <v>73593</v>
      </c>
      <c r="J123" s="3"/>
      <c r="K123" s="26" t="s">
        <v>212</v>
      </c>
      <c r="L123" s="3"/>
      <c r="M123" s="65"/>
    </row>
    <row r="124" spans="1:21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K124" s="26"/>
      <c r="L124" s="3"/>
      <c r="M124" s="65"/>
    </row>
    <row r="125" spans="1:21" s="57" customFormat="1" x14ac:dyDescent="0.25">
      <c r="A125" s="32" t="str">
        <f>'Olieforbrug, TJ'!A125</f>
        <v>1. kvartal 2019</v>
      </c>
      <c r="C125" s="3">
        <f t="shared" ref="C125:H125" si="54">SUM(C401:C403)</f>
        <v>37175</v>
      </c>
      <c r="D125" s="3">
        <f t="shared" si="54"/>
        <v>30233</v>
      </c>
      <c r="E125" s="3">
        <f t="shared" si="54"/>
        <v>58364</v>
      </c>
      <c r="F125" s="3">
        <f t="shared" si="54"/>
        <v>0</v>
      </c>
      <c r="G125" s="3">
        <f t="shared" si="54"/>
        <v>-7335</v>
      </c>
      <c r="H125" s="3">
        <f t="shared" si="54"/>
        <v>1647</v>
      </c>
      <c r="I125" s="3">
        <f>SUM(I403)</f>
        <v>80928</v>
      </c>
      <c r="J125" s="3"/>
      <c r="K125" s="26" t="s">
        <v>216</v>
      </c>
      <c r="L125" s="3"/>
      <c r="M125" s="65"/>
    </row>
    <row r="126" spans="1:21" s="57" customFormat="1" x14ac:dyDescent="0.25">
      <c r="A126" s="32" t="str">
        <f>'Olieforbrug, TJ'!A126</f>
        <v>2. kvartal 2019</v>
      </c>
      <c r="C126" s="3">
        <f t="shared" ref="C126:H126" si="55">SUM(C404:C406)</f>
        <v>53347</v>
      </c>
      <c r="D126" s="3">
        <f t="shared" si="55"/>
        <v>0</v>
      </c>
      <c r="E126" s="3">
        <f t="shared" si="55"/>
        <v>80604</v>
      </c>
      <c r="F126" s="3">
        <f t="shared" si="55"/>
        <v>0</v>
      </c>
      <c r="G126" s="3">
        <f t="shared" si="55"/>
        <v>30044</v>
      </c>
      <c r="H126" s="3">
        <f t="shared" si="55"/>
        <v>2670</v>
      </c>
      <c r="I126" s="3">
        <f>SUM(I406)</f>
        <v>50884</v>
      </c>
      <c r="J126" s="3"/>
      <c r="K126" s="26" t="s">
        <v>217</v>
      </c>
      <c r="L126" s="3"/>
      <c r="M126" s="3"/>
      <c r="N126" s="3"/>
      <c r="O126" s="3"/>
      <c r="P126" s="3"/>
      <c r="Q126" s="3"/>
      <c r="R126" s="3"/>
      <c r="S126" s="3"/>
      <c r="T126" s="3"/>
      <c r="U126" s="3"/>
    </row>
    <row r="127" spans="1:21" s="57" customFormat="1" x14ac:dyDescent="0.25">
      <c r="A127" s="32" t="str">
        <f>'Olieforbrug, TJ'!A127</f>
        <v>3. kvartal 2019</v>
      </c>
      <c r="C127" s="3">
        <f t="shared" ref="C127:H127" si="56">SUM(C407:C409)</f>
        <v>73864</v>
      </c>
      <c r="D127" s="3">
        <f t="shared" si="56"/>
        <v>0</v>
      </c>
      <c r="E127" s="3">
        <f t="shared" si="56"/>
        <v>25328</v>
      </c>
      <c r="F127" s="3">
        <f t="shared" si="56"/>
        <v>0</v>
      </c>
      <c r="G127" s="3">
        <f t="shared" si="56"/>
        <v>-45776</v>
      </c>
      <c r="H127" s="3">
        <f t="shared" si="56"/>
        <v>2917</v>
      </c>
      <c r="I127" s="3">
        <f>SUM(I409)</f>
        <v>96660</v>
      </c>
      <c r="J127" s="3"/>
      <c r="K127" s="26" t="s">
        <v>218</v>
      </c>
      <c r="L127" s="3"/>
      <c r="M127" s="65"/>
    </row>
    <row r="128" spans="1:21" s="57" customFormat="1" x14ac:dyDescent="0.25">
      <c r="A128" s="32" t="str">
        <f>'Olieforbrug, TJ'!A128</f>
        <v>4. kvartal 2019</v>
      </c>
      <c r="C128" s="3">
        <f t="shared" ref="C128:H128" si="57">SUM(C410:C412)</f>
        <v>22788</v>
      </c>
      <c r="D128" s="3">
        <f t="shared" si="57"/>
        <v>59754</v>
      </c>
      <c r="E128" s="3">
        <f t="shared" si="57"/>
        <v>73093</v>
      </c>
      <c r="F128" s="3">
        <f t="shared" si="57"/>
        <v>0</v>
      </c>
      <c r="G128" s="3">
        <f t="shared" si="57"/>
        <v>7601</v>
      </c>
      <c r="H128" s="3">
        <f t="shared" si="57"/>
        <v>16468</v>
      </c>
      <c r="I128" s="3">
        <f>SUM(I412)</f>
        <v>89059</v>
      </c>
      <c r="J128" s="3"/>
      <c r="K128" s="26" t="s">
        <v>220</v>
      </c>
      <c r="L128" s="3"/>
      <c r="M128" s="65"/>
    </row>
    <row r="129" spans="1:13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K129" s="26"/>
      <c r="L129" s="3"/>
      <c r="M129" s="65"/>
    </row>
    <row r="130" spans="1:13" s="57" customFormat="1" x14ac:dyDescent="0.25">
      <c r="A130" s="32" t="str">
        <f>'Olieforbrug, TJ'!A130</f>
        <v>1. kvartal 2020</v>
      </c>
      <c r="C130" s="3">
        <f t="shared" ref="C130:H130" si="58">SUM(C414:C416)</f>
        <v>30284</v>
      </c>
      <c r="D130" s="3">
        <f t="shared" si="58"/>
        <v>0</v>
      </c>
      <c r="E130" s="3">
        <f t="shared" si="58"/>
        <v>17609</v>
      </c>
      <c r="F130" s="3">
        <f t="shared" si="58"/>
        <v>0</v>
      </c>
      <c r="G130" s="3">
        <f t="shared" si="58"/>
        <v>46301</v>
      </c>
      <c r="H130" s="3">
        <f t="shared" si="58"/>
        <v>4681</v>
      </c>
      <c r="I130" s="3">
        <f>SUM(I416)</f>
        <v>42758</v>
      </c>
      <c r="J130" s="3"/>
      <c r="K130" s="26" t="str">
        <f>'Olieforbrug, TJ'!M130</f>
        <v>1. Quarter 2020</v>
      </c>
      <c r="L130" s="3"/>
      <c r="M130" s="65"/>
    </row>
    <row r="131" spans="1:13" s="57" customFormat="1" x14ac:dyDescent="0.25">
      <c r="A131" s="32" t="str">
        <f>'Olieforbrug, TJ'!A131</f>
        <v>2. kvartal 2020</v>
      </c>
      <c r="C131" s="3">
        <f t="shared" ref="C131:H131" si="59">SUM(C417:C419)</f>
        <v>18458</v>
      </c>
      <c r="D131" s="3">
        <f t="shared" si="59"/>
        <v>0</v>
      </c>
      <c r="E131" s="3">
        <f t="shared" si="59"/>
        <v>14096</v>
      </c>
      <c r="F131" s="3">
        <f t="shared" si="59"/>
        <v>0</v>
      </c>
      <c r="G131" s="3">
        <f t="shared" si="59"/>
        <v>7277</v>
      </c>
      <c r="H131" s="3">
        <f t="shared" si="59"/>
        <v>10177</v>
      </c>
      <c r="I131" s="3">
        <f>SUM(I419)</f>
        <v>35481</v>
      </c>
      <c r="J131" s="3"/>
      <c r="K131" s="26" t="str">
        <f>'Olieforbrug, TJ'!M131</f>
        <v>2. Quarter 2020</v>
      </c>
      <c r="L131" s="3"/>
      <c r="M131" s="65"/>
    </row>
    <row r="132" spans="1:13" s="57" customFormat="1" x14ac:dyDescent="0.25">
      <c r="A132" s="32" t="str">
        <f>'Olieforbrug, TJ'!A132</f>
        <v>3. kvartal 2020</v>
      </c>
      <c r="C132" s="3">
        <f t="shared" ref="C132:H132" si="60">SUM(C420:C422)</f>
        <v>24517</v>
      </c>
      <c r="D132" s="3">
        <f t="shared" si="60"/>
        <v>0</v>
      </c>
      <c r="E132" s="3">
        <f t="shared" si="60"/>
        <v>10658</v>
      </c>
      <c r="F132" s="3">
        <f t="shared" si="60"/>
        <v>0</v>
      </c>
      <c r="G132" s="3">
        <f t="shared" si="60"/>
        <v>-646</v>
      </c>
      <c r="H132" s="3">
        <f t="shared" si="60"/>
        <v>13210</v>
      </c>
      <c r="I132" s="3">
        <f>SUM(I422)</f>
        <v>36127</v>
      </c>
      <c r="J132" s="3"/>
      <c r="K132" s="26" t="str">
        <f>'Olieforbrug, TJ'!M132</f>
        <v>3. Quarter 2020</v>
      </c>
      <c r="L132" s="3"/>
      <c r="M132" s="65"/>
    </row>
    <row r="133" spans="1:13" s="57" customFormat="1" x14ac:dyDescent="0.25">
      <c r="A133" s="32" t="str">
        <f>'Olieforbrug, TJ'!A133</f>
        <v>4. kvartal 2020</v>
      </c>
      <c r="C133" s="3">
        <f t="shared" ref="C133:H133" si="61">SUM(C423:C425)</f>
        <v>37640</v>
      </c>
      <c r="D133" s="3">
        <f t="shared" si="61"/>
        <v>0</v>
      </c>
      <c r="E133" s="3">
        <f t="shared" si="61"/>
        <v>12549</v>
      </c>
      <c r="F133" s="3">
        <f t="shared" si="61"/>
        <v>0</v>
      </c>
      <c r="G133" s="3">
        <f t="shared" si="61"/>
        <v>9982</v>
      </c>
      <c r="H133" s="3">
        <f t="shared" si="61"/>
        <v>16091</v>
      </c>
      <c r="I133" s="3">
        <f>SUM(I425)</f>
        <v>26145</v>
      </c>
      <c r="J133" s="3"/>
      <c r="K133" s="26" t="str">
        <f>'Olieforbrug, TJ'!M133</f>
        <v>4. Quarter 2020</v>
      </c>
      <c r="L133" s="3"/>
      <c r="M133" s="65"/>
    </row>
    <row r="134" spans="1:13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K134" s="26"/>
      <c r="L134" s="3"/>
      <c r="M134" s="65"/>
    </row>
    <row r="135" spans="1:13" s="57" customFormat="1" x14ac:dyDescent="0.25">
      <c r="A135" s="32" t="str">
        <f>'Olieforbrug, TJ'!A135</f>
        <v>1. kvartal 2021</v>
      </c>
      <c r="C135" s="3">
        <f t="shared" ref="C135:H135" si="62">SUM(C427:C429)</f>
        <v>19036</v>
      </c>
      <c r="D135" s="3">
        <f t="shared" si="62"/>
        <v>0</v>
      </c>
      <c r="E135" s="3">
        <f t="shared" si="62"/>
        <v>16072</v>
      </c>
      <c r="F135" s="3">
        <f t="shared" si="62"/>
        <v>0</v>
      </c>
      <c r="G135" s="3">
        <f t="shared" si="62"/>
        <v>-2126</v>
      </c>
      <c r="H135" s="3">
        <f t="shared" si="62"/>
        <v>839</v>
      </c>
      <c r="I135" s="3">
        <f>SUM(I429)</f>
        <v>28271</v>
      </c>
      <c r="J135" s="3"/>
      <c r="K135" s="26" t="str">
        <f>'Olieforbrug, TJ'!M135</f>
        <v>1. Quarter 2021</v>
      </c>
      <c r="L135" s="3"/>
      <c r="M135" s="65"/>
    </row>
    <row r="136" spans="1:13" s="57" customFormat="1" x14ac:dyDescent="0.25">
      <c r="A136" s="32" t="str">
        <f>'Olieforbrug, TJ'!A136</f>
        <v>2. kvartal 2021</v>
      </c>
      <c r="C136" s="3">
        <f t="shared" ref="C136:H136" si="63">SUM(C430:C432)</f>
        <v>21999</v>
      </c>
      <c r="D136" s="3">
        <f t="shared" si="63"/>
        <v>0</v>
      </c>
      <c r="E136" s="3">
        <f t="shared" si="63"/>
        <v>26675</v>
      </c>
      <c r="F136" s="3">
        <f t="shared" si="63"/>
        <v>0</v>
      </c>
      <c r="G136" s="3">
        <f t="shared" si="63"/>
        <v>8499</v>
      </c>
      <c r="H136" s="3">
        <f t="shared" si="63"/>
        <v>2970</v>
      </c>
      <c r="I136" s="3">
        <f>SUM(I432)</f>
        <v>19772</v>
      </c>
      <c r="J136" s="3"/>
      <c r="K136" s="26" t="str">
        <f>'Olieforbrug, TJ'!M136</f>
        <v>2. Quarter 2021</v>
      </c>
      <c r="L136" s="3"/>
      <c r="M136" s="65"/>
    </row>
    <row r="137" spans="1:13" s="57" customFormat="1" x14ac:dyDescent="0.25">
      <c r="A137" s="32" t="str">
        <f>'Olieforbrug, TJ'!A137</f>
        <v>3. kvartal 2021</v>
      </c>
      <c r="C137" s="3">
        <f t="shared" ref="C137:H137" si="64">SUM(C433:C435)</f>
        <v>36227</v>
      </c>
      <c r="D137" s="3">
        <f t="shared" si="64"/>
        <v>0</v>
      </c>
      <c r="E137" s="3">
        <f t="shared" si="64"/>
        <v>20906</v>
      </c>
      <c r="F137" s="3">
        <f t="shared" si="64"/>
        <v>0</v>
      </c>
      <c r="G137" s="3">
        <f t="shared" si="64"/>
        <v>-12339</v>
      </c>
      <c r="H137" s="3">
        <f t="shared" si="64"/>
        <v>4045</v>
      </c>
      <c r="I137" s="3">
        <f>SUM(I435)</f>
        <v>32111</v>
      </c>
      <c r="J137" s="3"/>
      <c r="K137" s="26" t="str">
        <f>'Olieforbrug, TJ'!M137</f>
        <v>3. Quarter 2021</v>
      </c>
      <c r="L137" s="3"/>
      <c r="M137" s="65"/>
    </row>
    <row r="138" spans="1:13" s="57" customFormat="1" x14ac:dyDescent="0.25">
      <c r="A138" s="32" t="str">
        <f>'Olieforbrug, TJ'!A138</f>
        <v>4. kvartal 2021</v>
      </c>
      <c r="C138" s="3">
        <f t="shared" ref="C138:H138" si="65">SUM(C436:C438)</f>
        <v>21646</v>
      </c>
      <c r="D138" s="3">
        <f t="shared" si="65"/>
        <v>0</v>
      </c>
      <c r="E138" s="3">
        <f t="shared" si="65"/>
        <v>16973</v>
      </c>
      <c r="F138" s="3">
        <f t="shared" si="65"/>
        <v>0</v>
      </c>
      <c r="G138" s="3">
        <f t="shared" si="65"/>
        <v>-266</v>
      </c>
      <c r="H138" s="3">
        <f t="shared" si="65"/>
        <v>1003</v>
      </c>
      <c r="I138" s="3">
        <f>SUM(I438)</f>
        <v>32377</v>
      </c>
      <c r="J138" s="3"/>
      <c r="K138" s="26" t="str">
        <f>'Olieforbrug, TJ'!M138</f>
        <v>4. Quarter 2021</v>
      </c>
      <c r="L138" s="3"/>
      <c r="M138" s="65"/>
    </row>
    <row r="139" spans="1:13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K139" s="26"/>
      <c r="L139" s="3"/>
      <c r="M139" s="65"/>
    </row>
    <row r="140" spans="1:13" s="57" customFormat="1" x14ac:dyDescent="0.25">
      <c r="A140" s="32" t="str">
        <f>'Olieforbrug, TJ'!A140</f>
        <v>1. kvartal 2022</v>
      </c>
      <c r="C140" s="3">
        <f>SUM(C440:C442)</f>
        <v>38857</v>
      </c>
      <c r="D140" s="3">
        <f t="shared" ref="D140:H140" si="66">SUM(D440:D442)</f>
        <v>0</v>
      </c>
      <c r="E140" s="3">
        <f t="shared" si="66"/>
        <v>11934</v>
      </c>
      <c r="F140" s="3">
        <f t="shared" si="66"/>
        <v>0</v>
      </c>
      <c r="G140" s="3">
        <f t="shared" si="66"/>
        <v>-11339</v>
      </c>
      <c r="H140" s="3">
        <f t="shared" si="66"/>
        <v>363</v>
      </c>
      <c r="I140" s="3">
        <f>SUM(I442)</f>
        <v>43716</v>
      </c>
      <c r="J140" s="3"/>
      <c r="K140" s="26" t="str">
        <f>'Olieforbrug, TJ'!M140</f>
        <v>1. Quarter 2022</v>
      </c>
      <c r="L140" s="3"/>
      <c r="M140" s="65"/>
    </row>
    <row r="141" spans="1:13" s="57" customFormat="1" x14ac:dyDescent="0.25">
      <c r="A141" s="32" t="str">
        <f>'Olieforbrug, TJ'!A141</f>
        <v>2. kvartal 2022</v>
      </c>
      <c r="C141" s="3">
        <f>SUM(C443:C445)</f>
        <v>9727</v>
      </c>
      <c r="D141" s="3">
        <f t="shared" ref="D141:H141" si="67">SUM(D443:D445)</f>
        <v>15530</v>
      </c>
      <c r="E141" s="3">
        <f t="shared" si="67"/>
        <v>12084</v>
      </c>
      <c r="F141" s="3">
        <f t="shared" si="67"/>
        <v>0</v>
      </c>
      <c r="G141" s="3">
        <f t="shared" si="67"/>
        <v>-2852</v>
      </c>
      <c r="H141" s="3">
        <f t="shared" si="67"/>
        <v>10350</v>
      </c>
      <c r="I141" s="3">
        <f>SUM(I445)</f>
        <v>46568</v>
      </c>
      <c r="J141" s="3"/>
      <c r="K141" s="26" t="str">
        <f>'Olieforbrug, TJ'!M141</f>
        <v>2. Quarter 2022</v>
      </c>
      <c r="L141" s="3"/>
      <c r="M141" s="65"/>
    </row>
    <row r="142" spans="1:13" s="57" customFormat="1" x14ac:dyDescent="0.25">
      <c r="A142" s="32" t="str">
        <f>'Olieforbrug, TJ'!A142</f>
        <v>3. kvartal 2022</v>
      </c>
      <c r="C142" s="3">
        <f>SUM(C446:C448)</f>
        <v>17870</v>
      </c>
      <c r="D142" s="3">
        <f t="shared" ref="D142:H142" si="68">SUM(D446:D448)</f>
        <v>0</v>
      </c>
      <c r="E142" s="3">
        <f t="shared" si="68"/>
        <v>19215</v>
      </c>
      <c r="F142" s="3">
        <f t="shared" si="68"/>
        <v>0</v>
      </c>
      <c r="G142" s="3">
        <f t="shared" si="68"/>
        <v>20056</v>
      </c>
      <c r="H142" s="3">
        <f t="shared" si="68"/>
        <v>3154</v>
      </c>
      <c r="I142" s="3">
        <f>SUM(I448)</f>
        <v>26512</v>
      </c>
      <c r="J142" s="3"/>
      <c r="K142" s="26" t="str">
        <f>'Olieforbrug, TJ'!M142</f>
        <v>3. Quarter 2022</v>
      </c>
      <c r="L142" s="3"/>
      <c r="M142" s="65"/>
    </row>
    <row r="143" spans="1:13" s="57" customFormat="1" x14ac:dyDescent="0.25">
      <c r="A143" s="32" t="str">
        <f>'Olieforbrug, TJ'!A143</f>
        <v>4. kvartal 2022</v>
      </c>
      <c r="C143" s="3">
        <f t="shared" ref="C143:H143" si="69">SUM(C449:C451)</f>
        <v>30287</v>
      </c>
      <c r="D143" s="3">
        <f t="shared" si="69"/>
        <v>0</v>
      </c>
      <c r="E143" s="3">
        <f t="shared" si="69"/>
        <v>18373</v>
      </c>
      <c r="F143" s="3">
        <f t="shared" si="69"/>
        <v>0</v>
      </c>
      <c r="G143" s="3">
        <f t="shared" si="69"/>
        <v>-9817</v>
      </c>
      <c r="H143" s="3">
        <f t="shared" si="69"/>
        <v>121</v>
      </c>
      <c r="I143" s="3">
        <f>SUM(I451)</f>
        <v>36329</v>
      </c>
      <c r="J143" s="3"/>
      <c r="K143" s="26" t="str">
        <f>'Olieforbrug, TJ'!M143</f>
        <v>4. Quarter 2022</v>
      </c>
      <c r="L143" s="3"/>
      <c r="M143" s="65"/>
    </row>
    <row r="144" spans="1:13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26"/>
      <c r="L144" s="3"/>
      <c r="M144" s="65"/>
    </row>
    <row r="145" spans="1:13" s="57" customFormat="1" x14ac:dyDescent="0.25">
      <c r="A145" s="32" t="str">
        <f>'Olieforbrug, TJ'!A145</f>
        <v>1. kvartal 2023</v>
      </c>
      <c r="C145" s="3">
        <f>SUM(C453:C455)</f>
        <v>10499</v>
      </c>
      <c r="D145" s="3">
        <f t="shared" ref="D145:H145" si="70">SUM(D453:D455)</f>
        <v>26383</v>
      </c>
      <c r="E145" s="3">
        <f t="shared" si="70"/>
        <v>6017</v>
      </c>
      <c r="F145" s="3">
        <f t="shared" si="70"/>
        <v>0</v>
      </c>
      <c r="G145" s="3">
        <f t="shared" si="70"/>
        <v>-8212</v>
      </c>
      <c r="H145" s="3">
        <f t="shared" si="70"/>
        <v>9015</v>
      </c>
      <c r="I145" s="3">
        <f>SUM(I455)</f>
        <v>44541</v>
      </c>
      <c r="J145" s="3"/>
      <c r="K145" s="26" t="str">
        <f>'Olieforbrug, TJ'!M145</f>
        <v>1. Quarter 2023</v>
      </c>
      <c r="M145" s="65"/>
    </row>
    <row r="146" spans="1:13" s="57" customFormat="1" x14ac:dyDescent="0.25">
      <c r="A146" s="32" t="str">
        <f>'Olieforbrug, TJ'!A146</f>
        <v>2. kvartal 2023</v>
      </c>
      <c r="C146" s="3">
        <f t="shared" ref="C146:H146" si="71">SUM(C456:C458)</f>
        <v>37760</v>
      </c>
      <c r="D146" s="3">
        <f t="shared" si="71"/>
        <v>15494</v>
      </c>
      <c r="E146" s="3">
        <f t="shared" si="71"/>
        <v>24555</v>
      </c>
      <c r="F146" s="3">
        <f t="shared" si="71"/>
        <v>0</v>
      </c>
      <c r="G146" s="3">
        <f t="shared" si="71"/>
        <v>-2166</v>
      </c>
      <c r="H146" s="3">
        <f t="shared" si="71"/>
        <v>8931</v>
      </c>
      <c r="I146" s="3">
        <f>SUM(I458)</f>
        <v>46707</v>
      </c>
      <c r="J146" s="3"/>
      <c r="K146" s="26" t="str">
        <f>'Olieforbrug, TJ'!M146</f>
        <v>2. Quarter 2023</v>
      </c>
      <c r="M146" s="65"/>
    </row>
    <row r="147" spans="1:13" s="57" customFormat="1" x14ac:dyDescent="0.25">
      <c r="A147" s="32" t="str">
        <f>'Olieforbrug, TJ'!A147</f>
        <v>3. kvartal 2023</v>
      </c>
      <c r="C147" s="3">
        <f t="shared" ref="C147:H147" si="72">SUM(C459:C461)</f>
        <v>23917</v>
      </c>
      <c r="D147" s="3">
        <f t="shared" si="72"/>
        <v>0</v>
      </c>
      <c r="E147" s="3">
        <f t="shared" si="72"/>
        <v>8729</v>
      </c>
      <c r="F147" s="3">
        <f t="shared" si="72"/>
        <v>0</v>
      </c>
      <c r="G147" s="3">
        <f t="shared" si="72"/>
        <v>5915</v>
      </c>
      <c r="H147" s="3">
        <f t="shared" si="72"/>
        <v>14292</v>
      </c>
      <c r="I147" s="3">
        <f>SUM(I461)</f>
        <v>40792</v>
      </c>
      <c r="J147" s="3"/>
      <c r="K147" s="26" t="str">
        <f>'Olieforbrug, TJ'!M147</f>
        <v>3. Quarter 2023</v>
      </c>
      <c r="M147" s="65"/>
    </row>
    <row r="148" spans="1:13" s="57" customFormat="1" x14ac:dyDescent="0.25">
      <c r="A148" s="32" t="str">
        <f>'Olieforbrug, TJ'!A148</f>
        <v>4. kvartal 2023</v>
      </c>
      <c r="C148" s="3">
        <f>SUM(C462:C464)</f>
        <v>60403</v>
      </c>
      <c r="D148" s="3">
        <f t="shared" ref="D148:H148" si="73">SUM(D462:D464)</f>
        <v>5544</v>
      </c>
      <c r="E148" s="3">
        <f t="shared" si="73"/>
        <v>37731</v>
      </c>
      <c r="F148" s="3">
        <f t="shared" si="73"/>
        <v>0</v>
      </c>
      <c r="G148" s="3">
        <f t="shared" si="73"/>
        <v>-655</v>
      </c>
      <c r="H148" s="3">
        <f t="shared" si="73"/>
        <v>27101</v>
      </c>
      <c r="I148" s="3">
        <f>SUM(I464)</f>
        <v>41447</v>
      </c>
      <c r="J148" s="3"/>
      <c r="K148" s="26" t="str">
        <f>'Olieforbrug, TJ'!M148</f>
        <v>4. Quarter 2023</v>
      </c>
      <c r="M148" s="65"/>
    </row>
    <row r="149" spans="1:13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26"/>
      <c r="M149" s="65"/>
    </row>
    <row r="150" spans="1:13" s="57" customFormat="1" x14ac:dyDescent="0.25">
      <c r="A150" s="32" t="str">
        <f>'Olieforbrug, TJ'!A150</f>
        <v>1. kvartal 2024</v>
      </c>
      <c r="C150" s="3">
        <f t="shared" ref="C150:H150" si="74">SUM(C466:C468)</f>
        <v>41617</v>
      </c>
      <c r="D150" s="3">
        <f t="shared" si="74"/>
        <v>6978</v>
      </c>
      <c r="E150" s="3">
        <f t="shared" si="74"/>
        <v>18924</v>
      </c>
      <c r="F150" s="3">
        <f t="shared" si="74"/>
        <v>0</v>
      </c>
      <c r="G150" s="3">
        <f t="shared" si="74"/>
        <v>-15912</v>
      </c>
      <c r="H150" s="3">
        <f t="shared" si="74"/>
        <v>9950</v>
      </c>
      <c r="I150" s="3">
        <f>SUM(I468)</f>
        <v>57359</v>
      </c>
      <c r="J150" s="3"/>
      <c r="K150" s="26" t="str">
        <f>'Olieforbrug, TJ'!M150</f>
        <v>1. Quarter 2024</v>
      </c>
      <c r="M150" s="65"/>
    </row>
    <row r="151" spans="1:13" s="57" customFormat="1" x14ac:dyDescent="0.25">
      <c r="A151" s="32" t="str">
        <f>'Olieforbrug, TJ'!A151</f>
        <v>2. kvartal 2024</v>
      </c>
      <c r="C151" s="3">
        <f>SUM(C469:C471)</f>
        <v>18046</v>
      </c>
      <c r="D151" s="3">
        <f t="shared" ref="D151:H151" si="75">SUM(D469:D471)</f>
        <v>6811</v>
      </c>
      <c r="E151" s="3">
        <f t="shared" si="75"/>
        <v>27118</v>
      </c>
      <c r="F151" s="3">
        <f t="shared" si="75"/>
        <v>0</v>
      </c>
      <c r="G151" s="3">
        <f t="shared" si="75"/>
        <v>31703</v>
      </c>
      <c r="H151" s="3">
        <f t="shared" si="75"/>
        <v>8396</v>
      </c>
      <c r="I151" s="3">
        <f>SUM(I471)</f>
        <v>25656</v>
      </c>
      <c r="J151" s="3"/>
      <c r="K151" s="26" t="str">
        <f>'Olieforbrug, TJ'!M151</f>
        <v>2. Quarter 2024</v>
      </c>
      <c r="M151" s="65"/>
    </row>
    <row r="152" spans="1:13" s="57" customFormat="1" x14ac:dyDescent="0.25">
      <c r="A152" s="32" t="str">
        <f>'Olieforbrug, TJ'!A152</f>
        <v>3. kvartal 2024</v>
      </c>
      <c r="C152" s="3">
        <f>SUM(C472:C474)</f>
        <v>12470</v>
      </c>
      <c r="D152" s="3">
        <f t="shared" ref="D152:H152" si="76">SUM(D472:D474)</f>
        <v>17286</v>
      </c>
      <c r="E152" s="3">
        <f t="shared" si="76"/>
        <v>14010</v>
      </c>
      <c r="F152" s="3">
        <f t="shared" si="76"/>
        <v>0</v>
      </c>
      <c r="G152" s="3">
        <f t="shared" si="76"/>
        <v>-456</v>
      </c>
      <c r="H152" s="3">
        <f t="shared" si="76"/>
        <v>2737</v>
      </c>
      <c r="I152" s="3">
        <f>I474</f>
        <v>26112</v>
      </c>
      <c r="J152" s="3"/>
      <c r="K152" s="26" t="str">
        <f>'Olieforbrug, TJ'!M152</f>
        <v>3. Quarter 2024</v>
      </c>
      <c r="M152" s="65"/>
    </row>
    <row r="153" spans="1:13" s="57" customFormat="1" x14ac:dyDescent="0.25">
      <c r="A153" s="32" t="str">
        <f>'Olieforbrug, TJ'!A153</f>
        <v>4. kvartal 2024</v>
      </c>
      <c r="C153" s="3">
        <f>SUM(C475:C477)</f>
        <v>44613</v>
      </c>
      <c r="D153" s="3">
        <f t="shared" ref="D153:H153" si="77">SUM(D475:D477)</f>
        <v>5194</v>
      </c>
      <c r="E153" s="3">
        <f t="shared" si="77"/>
        <v>18480</v>
      </c>
      <c r="F153" s="3">
        <f t="shared" si="77"/>
        <v>0</v>
      </c>
      <c r="G153" s="3">
        <f t="shared" si="77"/>
        <v>-14403</v>
      </c>
      <c r="H153" s="3">
        <f t="shared" si="77"/>
        <v>12325</v>
      </c>
      <c r="I153" s="3">
        <f>I477</f>
        <v>40515</v>
      </c>
      <c r="J153" s="3"/>
      <c r="K153" s="26" t="str">
        <f>'Olieforbrug, TJ'!M153</f>
        <v>4. Quarter 2024</v>
      </c>
      <c r="M153" s="65"/>
    </row>
    <row r="154" spans="1:13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26"/>
      <c r="M154" s="65"/>
    </row>
    <row r="155" spans="1:13" s="57" customFormat="1" x14ac:dyDescent="0.25">
      <c r="A155" s="168" t="str">
        <f>'Olieforbrug, TJ'!A155</f>
        <v>1. kvartal 2025</v>
      </c>
      <c r="C155" s="3">
        <f>SUM(C479:C481)</f>
        <v>33064</v>
      </c>
      <c r="D155" s="3">
        <f t="shared" ref="D155:H155" si="78">SUM(D479:D481)</f>
        <v>6527</v>
      </c>
      <c r="E155" s="3">
        <f t="shared" si="78"/>
        <v>37333</v>
      </c>
      <c r="F155" s="3">
        <f t="shared" si="78"/>
        <v>0</v>
      </c>
      <c r="G155" s="3">
        <f t="shared" si="78"/>
        <v>1260</v>
      </c>
      <c r="H155" s="3">
        <f t="shared" si="78"/>
        <v>3518</v>
      </c>
      <c r="I155" s="3">
        <f>I481</f>
        <v>39255</v>
      </c>
      <c r="J155" s="3"/>
      <c r="K155" s="26" t="str">
        <f>'Olieforbrug, TJ'!M155</f>
        <v>1. Quarter 2025</v>
      </c>
      <c r="M155" s="65"/>
    </row>
    <row r="156" spans="1:13" s="57" customFormat="1" x14ac:dyDescent="0.25">
      <c r="A156" s="168" t="str">
        <f>'Olieforbrug, TJ'!A156</f>
        <v>2. kvartal 2025</v>
      </c>
      <c r="C156" s="3">
        <f>SUM(C482:C484)</f>
        <v>9375</v>
      </c>
      <c r="D156" s="3">
        <f t="shared" ref="D156:H156" si="79">SUM(D482:D484)</f>
        <v>5785</v>
      </c>
      <c r="E156" s="3">
        <f t="shared" si="79"/>
        <v>18451</v>
      </c>
      <c r="F156" s="3">
        <f t="shared" si="79"/>
        <v>0</v>
      </c>
      <c r="G156" s="3">
        <f t="shared" si="79"/>
        <v>17120</v>
      </c>
      <c r="H156" s="3">
        <f t="shared" si="79"/>
        <v>8299</v>
      </c>
      <c r="I156" s="3">
        <f>I484</f>
        <v>22135</v>
      </c>
      <c r="J156" s="3"/>
      <c r="K156" s="26" t="str">
        <f>'Olieforbrug, TJ'!M156</f>
        <v>2. Quarter 2025</v>
      </c>
      <c r="M156" s="65"/>
    </row>
    <row r="157" spans="1:13" s="57" customFormat="1" x14ac:dyDescent="0.25">
      <c r="A157" s="168" t="str">
        <f>'Olieforbrug, TJ'!A157</f>
        <v>3. kvartal 2025</v>
      </c>
      <c r="C157" s="3">
        <f>SUM(C485:C487)</f>
        <v>29276</v>
      </c>
      <c r="D157" s="3">
        <f t="shared" ref="D157:H157" si="80">SUM(D485:D487)</f>
        <v>0</v>
      </c>
      <c r="E157" s="3">
        <f t="shared" si="80"/>
        <v>16944</v>
      </c>
      <c r="F157" s="3">
        <f t="shared" si="80"/>
        <v>0</v>
      </c>
      <c r="G157" s="3">
        <f t="shared" si="80"/>
        <v>-9504</v>
      </c>
      <c r="H157" s="3">
        <f t="shared" si="80"/>
        <v>2828</v>
      </c>
      <c r="I157" s="3">
        <f>I487</f>
        <v>31639</v>
      </c>
      <c r="J157" s="3"/>
      <c r="K157" s="26" t="str">
        <f>'Olieforbrug, TJ'!M157</f>
        <v>3. Quarter 2025</v>
      </c>
      <c r="M157" s="65"/>
    </row>
    <row r="158" spans="1:13" s="57" customFormat="1" x14ac:dyDescent="0.25">
      <c r="A158" s="168" t="str">
        <f>'Olieforbrug, TJ'!A158</f>
        <v>4. kvartal 2025</v>
      </c>
      <c r="C158" s="3">
        <f>SUM(C488:C490)</f>
        <v>43758</v>
      </c>
      <c r="D158" s="3">
        <f t="shared" ref="D158:H158" si="81">SUM(D488:D490)</f>
        <v>11968</v>
      </c>
      <c r="E158" s="3">
        <f t="shared" si="81"/>
        <v>83162</v>
      </c>
      <c r="F158" s="3">
        <f t="shared" si="81"/>
        <v>0</v>
      </c>
      <c r="G158" s="3">
        <f t="shared" si="81"/>
        <v>3560</v>
      </c>
      <c r="H158" s="3">
        <f t="shared" si="81"/>
        <v>3359</v>
      </c>
      <c r="I158" s="3">
        <f>I490</f>
        <v>28079</v>
      </c>
      <c r="J158" s="3"/>
      <c r="K158" s="26" t="str">
        <f>'Olieforbrug, TJ'!M158</f>
        <v>4. Quarter 2025</v>
      </c>
      <c r="M158" s="65"/>
    </row>
    <row r="159" spans="1:13" s="57" customFormat="1" x14ac:dyDescent="0.25">
      <c r="A159" s="179"/>
      <c r="C159" s="3"/>
      <c r="D159" s="3"/>
      <c r="E159" s="3"/>
      <c r="F159" s="3"/>
      <c r="G159" s="3"/>
      <c r="H159" s="3"/>
      <c r="I159" s="3"/>
      <c r="J159" s="3"/>
      <c r="K159" s="26"/>
      <c r="M159" s="65"/>
    </row>
    <row r="160" spans="1:13" s="57" customFormat="1" x14ac:dyDescent="0.25">
      <c r="A160" s="179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 s="3"/>
      <c r="K160" s="26" t="str">
        <f>'Olieforbrug, TJ'!M160</f>
        <v>1. Quarter 2026</v>
      </c>
      <c r="M160" s="65"/>
    </row>
    <row r="161" spans="1:13" s="57" customFormat="1" x14ac:dyDescent="0.25">
      <c r="A161" s="179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 s="3"/>
      <c r="K161" s="26" t="str">
        <f>'Olieforbrug, TJ'!M161</f>
        <v>2. Quarter 2026</v>
      </c>
      <c r="M161" s="65"/>
    </row>
    <row r="162" spans="1:13" s="57" customFormat="1" x14ac:dyDescent="0.25">
      <c r="A162" s="179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 s="3"/>
      <c r="K162" s="26" t="str">
        <f>'Olieforbrug, TJ'!M162</f>
        <v>3. Quarter 2026</v>
      </c>
      <c r="M162" s="65"/>
    </row>
    <row r="163" spans="1:13" s="57" customFormat="1" x14ac:dyDescent="0.25">
      <c r="A163" s="179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 s="3"/>
      <c r="K163" s="26" t="str">
        <f>'Olieforbrug, TJ'!M163</f>
        <v>4. Quarter 2026</v>
      </c>
      <c r="M163" s="65"/>
    </row>
    <row r="164" spans="1:13" s="183" customFormat="1" x14ac:dyDescent="0.25"/>
    <row r="165" spans="1:13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42"/>
      <c r="K165" s="2"/>
    </row>
    <row r="166" spans="1:13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37">
        <v>2001</v>
      </c>
    </row>
    <row r="167" spans="1:13" x14ac:dyDescent="0.25">
      <c r="A167" s="33" t="s">
        <v>102</v>
      </c>
      <c r="C167" s="3">
        <v>0</v>
      </c>
      <c r="D167" s="3">
        <v>32871</v>
      </c>
      <c r="E167" s="3">
        <v>3536</v>
      </c>
      <c r="F167" s="3">
        <v>0</v>
      </c>
      <c r="G167" s="3">
        <v>2985</v>
      </c>
      <c r="H167" s="3">
        <v>32289</v>
      </c>
      <c r="I167" s="3">
        <v>164856</v>
      </c>
      <c r="K167" s="23" t="s">
        <v>115</v>
      </c>
    </row>
    <row r="168" spans="1:13" x14ac:dyDescent="0.25">
      <c r="A168" s="33" t="s">
        <v>103</v>
      </c>
      <c r="C168" s="3">
        <v>2252</v>
      </c>
      <c r="D168" s="3">
        <v>16320</v>
      </c>
      <c r="E168" s="3">
        <v>0</v>
      </c>
      <c r="F168" s="3">
        <v>0</v>
      </c>
      <c r="G168" s="3">
        <v>7073</v>
      </c>
      <c r="H168" s="3">
        <v>25725</v>
      </c>
      <c r="I168" s="3">
        <v>157783</v>
      </c>
      <c r="K168" s="23" t="s">
        <v>116</v>
      </c>
    </row>
    <row r="169" spans="1:13" x14ac:dyDescent="0.25">
      <c r="A169" s="33" t="s">
        <v>104</v>
      </c>
      <c r="C169" s="3">
        <v>18913</v>
      </c>
      <c r="D169" s="3">
        <v>3132</v>
      </c>
      <c r="E169" s="3">
        <v>0</v>
      </c>
      <c r="F169" s="3">
        <v>0</v>
      </c>
      <c r="G169" s="3">
        <v>-17103</v>
      </c>
      <c r="H169" s="3">
        <v>4959</v>
      </c>
      <c r="I169" s="3">
        <v>174886</v>
      </c>
      <c r="K169" s="23" t="s">
        <v>117</v>
      </c>
    </row>
    <row r="170" spans="1:13" x14ac:dyDescent="0.25">
      <c r="A170" s="33" t="s">
        <v>105</v>
      </c>
      <c r="B170" s="15"/>
      <c r="C170" s="16">
        <v>6883</v>
      </c>
      <c r="D170" s="16">
        <v>29352</v>
      </c>
      <c r="E170" s="16">
        <v>0</v>
      </c>
      <c r="F170" s="16">
        <v>0</v>
      </c>
      <c r="G170" s="16">
        <v>-7682</v>
      </c>
      <c r="H170" s="16">
        <v>28568</v>
      </c>
      <c r="I170" s="16">
        <v>182568</v>
      </c>
      <c r="K170" s="23" t="s">
        <v>118</v>
      </c>
    </row>
    <row r="171" spans="1:13" x14ac:dyDescent="0.25">
      <c r="A171" s="33" t="s">
        <v>106</v>
      </c>
      <c r="B171" s="15"/>
      <c r="C171" s="16">
        <v>0</v>
      </c>
      <c r="D171" s="16">
        <v>50094</v>
      </c>
      <c r="E171" s="16">
        <v>0</v>
      </c>
      <c r="F171" s="16">
        <v>0</v>
      </c>
      <c r="G171" s="16">
        <v>3516</v>
      </c>
      <c r="H171" s="16">
        <v>63293</v>
      </c>
      <c r="I171" s="16">
        <v>179052</v>
      </c>
      <c r="K171" s="23" t="s">
        <v>119</v>
      </c>
    </row>
    <row r="172" spans="1:13" x14ac:dyDescent="0.25">
      <c r="A172" s="33" t="s">
        <v>107</v>
      </c>
      <c r="B172" s="15"/>
      <c r="C172" s="16">
        <v>0</v>
      </c>
      <c r="D172" s="16">
        <v>0</v>
      </c>
      <c r="E172" s="16">
        <v>0</v>
      </c>
      <c r="F172" s="16">
        <v>0</v>
      </c>
      <c r="G172" s="16">
        <v>11545</v>
      </c>
      <c r="H172" s="16">
        <v>11575</v>
      </c>
      <c r="I172" s="16">
        <v>167507</v>
      </c>
      <c r="K172" s="23" t="s">
        <v>120</v>
      </c>
    </row>
    <row r="173" spans="1:13" x14ac:dyDescent="0.25">
      <c r="A173" s="33" t="s">
        <v>108</v>
      </c>
      <c r="B173" s="15"/>
      <c r="C173" s="16">
        <v>0</v>
      </c>
      <c r="D173" s="16">
        <v>23663</v>
      </c>
      <c r="E173" s="16">
        <v>0</v>
      </c>
      <c r="F173" s="16">
        <v>0</v>
      </c>
      <c r="G173" s="16">
        <v>-2077</v>
      </c>
      <c r="H173" s="16">
        <v>21933</v>
      </c>
      <c r="I173" s="16">
        <v>169584</v>
      </c>
      <c r="K173" s="23" t="s">
        <v>121</v>
      </c>
    </row>
    <row r="174" spans="1:13" x14ac:dyDescent="0.25">
      <c r="A174" s="33" t="s">
        <v>109</v>
      </c>
      <c r="B174" s="15"/>
      <c r="C174" s="16">
        <v>0</v>
      </c>
      <c r="D174" s="16">
        <v>8051</v>
      </c>
      <c r="E174" s="16">
        <v>0</v>
      </c>
      <c r="F174" s="16">
        <v>0</v>
      </c>
      <c r="G174" s="16">
        <v>3934</v>
      </c>
      <c r="H174" s="16">
        <v>12022</v>
      </c>
      <c r="I174" s="16">
        <v>165650</v>
      </c>
      <c r="K174" s="23" t="s">
        <v>122</v>
      </c>
    </row>
    <row r="175" spans="1:13" x14ac:dyDescent="0.25">
      <c r="A175" s="33" t="s">
        <v>110</v>
      </c>
      <c r="B175" s="15"/>
      <c r="C175" s="16">
        <v>2353</v>
      </c>
      <c r="D175" s="16">
        <v>0</v>
      </c>
      <c r="E175" s="16">
        <v>0</v>
      </c>
      <c r="F175" s="16">
        <v>0</v>
      </c>
      <c r="G175" s="16">
        <v>-2402</v>
      </c>
      <c r="H175" s="16">
        <v>0</v>
      </c>
      <c r="I175" s="16">
        <v>168052</v>
      </c>
      <c r="K175" s="23" t="s">
        <v>123</v>
      </c>
    </row>
    <row r="176" spans="1:13" x14ac:dyDescent="0.25">
      <c r="A176" s="33" t="s">
        <v>111</v>
      </c>
      <c r="B176" s="15"/>
      <c r="C176" s="16">
        <v>17932</v>
      </c>
      <c r="D176" s="16">
        <v>7934</v>
      </c>
      <c r="E176" s="16">
        <v>0</v>
      </c>
      <c r="F176" s="16">
        <v>0</v>
      </c>
      <c r="G176" s="16">
        <v>-25447</v>
      </c>
      <c r="H176" s="16">
        <v>15397</v>
      </c>
      <c r="I176" s="16">
        <v>193499</v>
      </c>
      <c r="K176" s="23" t="s">
        <v>124</v>
      </c>
    </row>
    <row r="177" spans="1:11" x14ac:dyDescent="0.25">
      <c r="A177" s="33" t="s">
        <v>112</v>
      </c>
      <c r="B177" s="15"/>
      <c r="C177" s="16">
        <v>0</v>
      </c>
      <c r="D177" s="16">
        <v>0</v>
      </c>
      <c r="E177" s="16">
        <v>15037</v>
      </c>
      <c r="F177" s="16">
        <v>0</v>
      </c>
      <c r="G177" s="16">
        <v>29201</v>
      </c>
      <c r="H177" s="16">
        <v>15149</v>
      </c>
      <c r="I177" s="16">
        <v>164298</v>
      </c>
      <c r="K177" s="23" t="s">
        <v>125</v>
      </c>
    </row>
    <row r="178" spans="1:11" ht="13.8" thickBot="1" x14ac:dyDescent="0.3">
      <c r="A178" s="41" t="s">
        <v>113</v>
      </c>
      <c r="C178" s="42">
        <v>3621</v>
      </c>
      <c r="D178" s="42">
        <v>5457</v>
      </c>
      <c r="E178" s="42">
        <v>0</v>
      </c>
      <c r="F178" s="42">
        <v>0</v>
      </c>
      <c r="G178" s="42">
        <v>-8532</v>
      </c>
      <c r="H178" s="42">
        <v>6410</v>
      </c>
      <c r="I178" s="42">
        <v>172830</v>
      </c>
      <c r="J178" s="2"/>
      <c r="K178" s="43" t="s">
        <v>113</v>
      </c>
    </row>
    <row r="179" spans="1:11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K179" s="37">
        <v>2002</v>
      </c>
    </row>
    <row r="180" spans="1:11" x14ac:dyDescent="0.25">
      <c r="A180" s="33" t="s">
        <v>102</v>
      </c>
      <c r="B180" s="15"/>
      <c r="C180" s="16">
        <v>28210</v>
      </c>
      <c r="D180" s="16">
        <v>18862</v>
      </c>
      <c r="E180" s="16">
        <v>0</v>
      </c>
      <c r="F180" s="16">
        <v>0</v>
      </c>
      <c r="G180" s="16">
        <v>-22130</v>
      </c>
      <c r="H180" s="16">
        <v>32874</v>
      </c>
      <c r="I180" s="16">
        <v>194960</v>
      </c>
      <c r="K180" s="23" t="s">
        <v>115</v>
      </c>
    </row>
    <row r="181" spans="1:11" x14ac:dyDescent="0.25">
      <c r="A181" s="33" t="s">
        <v>103</v>
      </c>
      <c r="B181" s="15"/>
      <c r="C181" s="16">
        <v>0</v>
      </c>
      <c r="D181" s="16">
        <v>22756</v>
      </c>
      <c r="E181" s="16">
        <v>0</v>
      </c>
      <c r="F181" s="16">
        <v>0</v>
      </c>
      <c r="G181" s="16">
        <v>19193</v>
      </c>
      <c r="H181" s="16">
        <v>41111</v>
      </c>
      <c r="I181" s="16">
        <v>175767</v>
      </c>
      <c r="K181" s="23" t="s">
        <v>116</v>
      </c>
    </row>
    <row r="182" spans="1:11" x14ac:dyDescent="0.25">
      <c r="A182" s="33" t="s">
        <v>104</v>
      </c>
      <c r="B182" s="15"/>
      <c r="C182" s="16">
        <v>502</v>
      </c>
      <c r="D182" s="16">
        <v>13637</v>
      </c>
      <c r="E182" s="16">
        <v>0</v>
      </c>
      <c r="F182" s="16">
        <v>0</v>
      </c>
      <c r="G182" s="16">
        <v>20021</v>
      </c>
      <c r="H182" s="16">
        <v>40751</v>
      </c>
      <c r="I182" s="16">
        <v>155746</v>
      </c>
      <c r="K182" s="23" t="s">
        <v>117</v>
      </c>
    </row>
    <row r="183" spans="1:11" x14ac:dyDescent="0.25">
      <c r="A183" s="33" t="s">
        <v>105</v>
      </c>
      <c r="B183" s="15"/>
      <c r="C183" s="16">
        <v>6375</v>
      </c>
      <c r="D183" s="16">
        <v>0</v>
      </c>
      <c r="E183" s="16">
        <v>0</v>
      </c>
      <c r="F183" s="16">
        <v>0</v>
      </c>
      <c r="G183" s="16">
        <v>-14475</v>
      </c>
      <c r="H183" s="16">
        <v>0</v>
      </c>
      <c r="I183" s="16">
        <v>170221</v>
      </c>
      <c r="K183" s="23" t="s">
        <v>118</v>
      </c>
    </row>
    <row r="184" spans="1:11" x14ac:dyDescent="0.25">
      <c r="A184" s="33" t="s">
        <v>106</v>
      </c>
      <c r="B184" s="15"/>
      <c r="C184" s="16">
        <v>0</v>
      </c>
      <c r="D184" s="16">
        <v>7166</v>
      </c>
      <c r="E184" s="16">
        <v>0</v>
      </c>
      <c r="F184" s="16">
        <v>0</v>
      </c>
      <c r="G184" s="16">
        <v>8139</v>
      </c>
      <c r="H184" s="16">
        <v>20663</v>
      </c>
      <c r="I184" s="16">
        <v>162082</v>
      </c>
      <c r="K184" s="23" t="s">
        <v>119</v>
      </c>
    </row>
    <row r="185" spans="1:11" x14ac:dyDescent="0.25">
      <c r="A185" s="33" t="s">
        <v>107</v>
      </c>
      <c r="B185" s="15"/>
      <c r="C185" s="16">
        <v>0</v>
      </c>
      <c r="D185" s="16">
        <v>28632</v>
      </c>
      <c r="E185" s="16">
        <v>0</v>
      </c>
      <c r="F185" s="16">
        <v>0</v>
      </c>
      <c r="G185" s="16">
        <v>-5629</v>
      </c>
      <c r="H185" s="16">
        <v>31658</v>
      </c>
      <c r="I185" s="16">
        <v>167711</v>
      </c>
      <c r="K185" s="23" t="s">
        <v>120</v>
      </c>
    </row>
    <row r="186" spans="1:11" x14ac:dyDescent="0.25">
      <c r="A186" s="33" t="s">
        <v>108</v>
      </c>
      <c r="B186" s="15"/>
      <c r="C186" s="16">
        <v>1357</v>
      </c>
      <c r="D186" s="16">
        <v>19739</v>
      </c>
      <c r="E186" s="16">
        <v>0</v>
      </c>
      <c r="F186" s="16">
        <v>0</v>
      </c>
      <c r="G186" s="16">
        <v>-5338</v>
      </c>
      <c r="H186" s="16">
        <v>5565</v>
      </c>
      <c r="I186" s="16">
        <v>173049</v>
      </c>
      <c r="K186" s="23" t="s">
        <v>121</v>
      </c>
    </row>
    <row r="187" spans="1:11" x14ac:dyDescent="0.25">
      <c r="A187" s="33" t="s">
        <v>109</v>
      </c>
      <c r="B187" s="15"/>
      <c r="C187" s="16">
        <v>726</v>
      </c>
      <c r="D187" s="16">
        <v>19713</v>
      </c>
      <c r="E187" s="16">
        <v>0</v>
      </c>
      <c r="F187" s="16">
        <v>0</v>
      </c>
      <c r="G187" s="16">
        <v>-2130</v>
      </c>
      <c r="H187" s="16">
        <v>28509</v>
      </c>
      <c r="I187" s="16">
        <v>175179</v>
      </c>
      <c r="K187" s="23" t="s">
        <v>122</v>
      </c>
    </row>
    <row r="188" spans="1:11" x14ac:dyDescent="0.25">
      <c r="A188" s="33" t="s">
        <v>110</v>
      </c>
      <c r="B188" s="15"/>
      <c r="C188" s="16">
        <v>1509</v>
      </c>
      <c r="D188" s="16">
        <v>22436</v>
      </c>
      <c r="E188" s="16">
        <v>0</v>
      </c>
      <c r="F188" s="16">
        <v>0</v>
      </c>
      <c r="G188" s="16">
        <v>17765</v>
      </c>
      <c r="H188" s="16">
        <v>32431</v>
      </c>
      <c r="I188" s="16">
        <v>157414</v>
      </c>
      <c r="K188" s="23" t="s">
        <v>123</v>
      </c>
    </row>
    <row r="189" spans="1:11" x14ac:dyDescent="0.25">
      <c r="A189" s="33" t="s">
        <v>111</v>
      </c>
      <c r="B189" s="15"/>
      <c r="C189" s="16">
        <v>21789</v>
      </c>
      <c r="D189" s="16">
        <v>0</v>
      </c>
      <c r="E189" s="16">
        <v>0</v>
      </c>
      <c r="F189" s="16">
        <v>0</v>
      </c>
      <c r="G189" s="16">
        <v>-21806</v>
      </c>
      <c r="H189" s="16">
        <v>0</v>
      </c>
      <c r="I189" s="16">
        <v>179220</v>
      </c>
      <c r="K189" s="23" t="s">
        <v>124</v>
      </c>
    </row>
    <row r="190" spans="1:11" x14ac:dyDescent="0.25">
      <c r="A190" s="33" t="s">
        <v>112</v>
      </c>
      <c r="B190" s="15"/>
      <c r="C190" s="16">
        <v>20760</v>
      </c>
      <c r="D190" s="16">
        <v>11253</v>
      </c>
      <c r="E190" s="16">
        <v>0</v>
      </c>
      <c r="F190" s="16">
        <v>0</v>
      </c>
      <c r="G190" s="16">
        <v>-20903</v>
      </c>
      <c r="H190" s="16">
        <v>14926</v>
      </c>
      <c r="I190" s="16">
        <v>200123</v>
      </c>
      <c r="K190" s="23" t="s">
        <v>125</v>
      </c>
    </row>
    <row r="191" spans="1:11" ht="13.8" thickBot="1" x14ac:dyDescent="0.3">
      <c r="A191" s="41" t="s">
        <v>113</v>
      </c>
      <c r="C191" s="42">
        <v>0</v>
      </c>
      <c r="D191" s="42">
        <v>6384</v>
      </c>
      <c r="E191" s="42">
        <v>0</v>
      </c>
      <c r="F191" s="42">
        <v>0</v>
      </c>
      <c r="G191" s="42">
        <v>17355</v>
      </c>
      <c r="H191" s="42">
        <v>34232</v>
      </c>
      <c r="I191" s="42">
        <v>182768</v>
      </c>
      <c r="J191" s="2"/>
      <c r="K191" s="43" t="s">
        <v>113</v>
      </c>
    </row>
    <row r="192" spans="1:11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K192" s="37">
        <v>2003</v>
      </c>
    </row>
    <row r="193" spans="1:11" x14ac:dyDescent="0.25">
      <c r="A193" s="33" t="s">
        <v>102</v>
      </c>
      <c r="B193" s="15"/>
      <c r="C193" s="16">
        <v>79</v>
      </c>
      <c r="D193" s="16">
        <v>0</v>
      </c>
      <c r="E193" s="16">
        <v>0</v>
      </c>
      <c r="F193" s="16">
        <v>0</v>
      </c>
      <c r="G193" s="16">
        <v>18411</v>
      </c>
      <c r="H193" s="16">
        <v>18349</v>
      </c>
      <c r="I193" s="16">
        <v>164357</v>
      </c>
      <c r="K193" s="23" t="s">
        <v>115</v>
      </c>
    </row>
    <row r="194" spans="1:11" x14ac:dyDescent="0.25">
      <c r="A194" s="33" t="s">
        <v>103</v>
      </c>
      <c r="B194" s="15"/>
      <c r="C194" s="16">
        <v>14891</v>
      </c>
      <c r="D194" s="16">
        <v>0</v>
      </c>
      <c r="E194" s="16">
        <v>0</v>
      </c>
      <c r="F194" s="16">
        <v>0</v>
      </c>
      <c r="G194" s="16">
        <v>-12440</v>
      </c>
      <c r="H194" s="16">
        <v>2372</v>
      </c>
      <c r="I194" s="16">
        <v>176797</v>
      </c>
      <c r="K194" s="23" t="s">
        <v>116</v>
      </c>
    </row>
    <row r="195" spans="1:11" x14ac:dyDescent="0.25">
      <c r="A195" s="33" t="s">
        <v>104</v>
      </c>
      <c r="B195" s="15"/>
      <c r="C195" s="16">
        <v>5009</v>
      </c>
      <c r="D195" s="16">
        <v>0</v>
      </c>
      <c r="E195" s="16">
        <v>0</v>
      </c>
      <c r="F195" s="16">
        <v>0</v>
      </c>
      <c r="G195" s="16">
        <v>10737</v>
      </c>
      <c r="H195" s="16">
        <v>15838</v>
      </c>
      <c r="I195" s="16">
        <v>166060</v>
      </c>
      <c r="K195" s="23" t="s">
        <v>117</v>
      </c>
    </row>
    <row r="196" spans="1:11" x14ac:dyDescent="0.25">
      <c r="A196" s="33" t="s">
        <v>105</v>
      </c>
      <c r="B196" s="15"/>
      <c r="C196" s="16">
        <v>12985</v>
      </c>
      <c r="D196" s="16">
        <v>0</v>
      </c>
      <c r="E196" s="16">
        <v>3965</v>
      </c>
      <c r="F196" s="16">
        <v>0</v>
      </c>
      <c r="G196" s="16">
        <v>-3577</v>
      </c>
      <c r="H196" s="16">
        <v>5409</v>
      </c>
      <c r="I196" s="16">
        <v>169637</v>
      </c>
      <c r="K196" s="23" t="s">
        <v>118</v>
      </c>
    </row>
    <row r="197" spans="1:11" x14ac:dyDescent="0.25">
      <c r="A197" s="33" t="s">
        <v>106</v>
      </c>
      <c r="B197" s="15"/>
      <c r="C197" s="16">
        <v>0</v>
      </c>
      <c r="D197" s="16">
        <v>0</v>
      </c>
      <c r="E197" s="16">
        <v>8493</v>
      </c>
      <c r="F197" s="16">
        <v>0</v>
      </c>
      <c r="G197" s="16">
        <v>15464</v>
      </c>
      <c r="H197" s="16">
        <v>6971</v>
      </c>
      <c r="I197" s="16">
        <v>154173</v>
      </c>
      <c r="K197" s="23" t="s">
        <v>119</v>
      </c>
    </row>
    <row r="198" spans="1:11" x14ac:dyDescent="0.25">
      <c r="A198" s="33" t="s">
        <v>107</v>
      </c>
      <c r="B198" s="15"/>
      <c r="C198" s="16">
        <v>455</v>
      </c>
      <c r="D198" s="16">
        <v>0</v>
      </c>
      <c r="E198" s="16">
        <v>0</v>
      </c>
      <c r="F198" s="16">
        <v>0</v>
      </c>
      <c r="G198" s="16">
        <v>243</v>
      </c>
      <c r="H198" s="16">
        <v>1162</v>
      </c>
      <c r="I198" s="16">
        <v>153930</v>
      </c>
      <c r="K198" s="23" t="s">
        <v>120</v>
      </c>
    </row>
    <row r="199" spans="1:11" x14ac:dyDescent="0.25">
      <c r="A199" s="33" t="s">
        <v>108</v>
      </c>
      <c r="B199" s="15"/>
      <c r="C199" s="16">
        <v>13831</v>
      </c>
      <c r="D199" s="16">
        <v>32789</v>
      </c>
      <c r="E199" s="16">
        <v>6304</v>
      </c>
      <c r="F199" s="16">
        <v>0</v>
      </c>
      <c r="G199" s="16">
        <v>-51882</v>
      </c>
      <c r="H199" s="16">
        <v>12449</v>
      </c>
      <c r="I199" s="16">
        <v>205812</v>
      </c>
      <c r="K199" s="23" t="s">
        <v>121</v>
      </c>
    </row>
    <row r="200" spans="1:11" x14ac:dyDescent="0.25">
      <c r="A200" s="33" t="s">
        <v>109</v>
      </c>
      <c r="B200" s="15"/>
      <c r="C200" s="16">
        <v>11068</v>
      </c>
      <c r="D200" s="16">
        <v>11237</v>
      </c>
      <c r="E200" s="16">
        <v>6752</v>
      </c>
      <c r="F200" s="16">
        <v>0</v>
      </c>
      <c r="G200" s="16">
        <v>7146</v>
      </c>
      <c r="H200" s="16">
        <v>22274</v>
      </c>
      <c r="I200" s="16">
        <v>198666</v>
      </c>
      <c r="K200" s="23" t="s">
        <v>122</v>
      </c>
    </row>
    <row r="201" spans="1:11" x14ac:dyDescent="0.25">
      <c r="A201" s="33" t="s">
        <v>110</v>
      </c>
      <c r="B201" s="15"/>
      <c r="C201" s="16">
        <v>16126</v>
      </c>
      <c r="D201" s="16">
        <v>10792</v>
      </c>
      <c r="E201" s="16">
        <v>6543</v>
      </c>
      <c r="F201" s="16">
        <v>0</v>
      </c>
      <c r="G201" s="16">
        <v>-20375</v>
      </c>
      <c r="H201" s="16">
        <v>0</v>
      </c>
      <c r="I201" s="16">
        <v>219041</v>
      </c>
      <c r="K201" s="23" t="s">
        <v>123</v>
      </c>
    </row>
    <row r="202" spans="1:11" x14ac:dyDescent="0.25">
      <c r="A202" s="33" t="s">
        <v>111</v>
      </c>
      <c r="B202" s="15"/>
      <c r="C202" s="16">
        <v>12290</v>
      </c>
      <c r="D202" s="16">
        <v>10909</v>
      </c>
      <c r="E202" s="16">
        <v>6264</v>
      </c>
      <c r="F202" s="16">
        <v>0</v>
      </c>
      <c r="G202" s="16">
        <v>43543</v>
      </c>
      <c r="H202" s="16">
        <v>60478</v>
      </c>
      <c r="I202" s="16">
        <v>175498</v>
      </c>
      <c r="K202" s="23" t="s">
        <v>124</v>
      </c>
    </row>
    <row r="203" spans="1:11" x14ac:dyDescent="0.25">
      <c r="A203" s="33" t="s">
        <v>112</v>
      </c>
      <c r="B203" s="15"/>
      <c r="C203" s="16">
        <v>4234</v>
      </c>
      <c r="D203" s="16">
        <v>0</v>
      </c>
      <c r="E203" s="16">
        <v>7235</v>
      </c>
      <c r="F203" s="16">
        <v>0</v>
      </c>
      <c r="G203" s="16">
        <v>9539</v>
      </c>
      <c r="H203" s="16">
        <v>6538</v>
      </c>
      <c r="I203" s="16">
        <v>165959</v>
      </c>
      <c r="K203" s="23" t="s">
        <v>125</v>
      </c>
    </row>
    <row r="204" spans="1:11" ht="13.8" thickBot="1" x14ac:dyDescent="0.3">
      <c r="A204" s="41" t="s">
        <v>113</v>
      </c>
      <c r="C204" s="42">
        <v>10179</v>
      </c>
      <c r="D204" s="42">
        <v>0</v>
      </c>
      <c r="E204" s="42">
        <v>6222</v>
      </c>
      <c r="F204" s="42">
        <v>0</v>
      </c>
      <c r="G204" s="42">
        <v>5770</v>
      </c>
      <c r="H204" s="42">
        <v>9727</v>
      </c>
      <c r="I204" s="42">
        <v>160189</v>
      </c>
      <c r="J204" s="2"/>
      <c r="K204" s="43" t="s">
        <v>113</v>
      </c>
    </row>
    <row r="205" spans="1:11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K205" s="37">
        <v>2004</v>
      </c>
    </row>
    <row r="206" spans="1:11" x14ac:dyDescent="0.25">
      <c r="A206" s="33" t="s">
        <v>102</v>
      </c>
      <c r="B206" s="15"/>
      <c r="C206" s="16">
        <v>2907</v>
      </c>
      <c r="D206" s="16">
        <v>15623</v>
      </c>
      <c r="E206" s="16">
        <v>0</v>
      </c>
      <c r="F206" s="16">
        <v>0</v>
      </c>
      <c r="G206" s="16">
        <v>-9132</v>
      </c>
      <c r="H206" s="16">
        <v>9398</v>
      </c>
      <c r="I206" s="16">
        <v>169321</v>
      </c>
      <c r="K206" s="23" t="s">
        <v>115</v>
      </c>
    </row>
    <row r="207" spans="1:11" x14ac:dyDescent="0.25">
      <c r="A207" s="33" t="s">
        <v>103</v>
      </c>
      <c r="B207" s="15"/>
      <c r="C207" s="16">
        <v>0</v>
      </c>
      <c r="D207" s="16">
        <v>11422</v>
      </c>
      <c r="E207" s="16">
        <v>6232</v>
      </c>
      <c r="F207" s="16">
        <v>0</v>
      </c>
      <c r="G207" s="16">
        <v>5982</v>
      </c>
      <c r="H207" s="16">
        <v>11252</v>
      </c>
      <c r="I207" s="16">
        <v>163339</v>
      </c>
      <c r="K207" s="23" t="s">
        <v>116</v>
      </c>
    </row>
    <row r="208" spans="1:11" x14ac:dyDescent="0.25">
      <c r="A208" s="33" t="s">
        <v>104</v>
      </c>
      <c r="B208" s="15"/>
      <c r="C208" s="16">
        <v>30418</v>
      </c>
      <c r="D208" s="16">
        <v>13025</v>
      </c>
      <c r="E208" s="16">
        <v>8851</v>
      </c>
      <c r="F208" s="16">
        <v>0</v>
      </c>
      <c r="G208" s="16">
        <v>-34592</v>
      </c>
      <c r="H208" s="16">
        <v>0</v>
      </c>
      <c r="I208" s="16">
        <v>197931</v>
      </c>
      <c r="K208" s="23" t="s">
        <v>117</v>
      </c>
    </row>
    <row r="209" spans="1:11" x14ac:dyDescent="0.25">
      <c r="A209" s="33" t="s">
        <v>105</v>
      </c>
      <c r="B209" s="15"/>
      <c r="C209" s="16">
        <v>6741</v>
      </c>
      <c r="D209" s="16">
        <v>6400</v>
      </c>
      <c r="E209" s="16">
        <v>19384</v>
      </c>
      <c r="F209" s="16">
        <v>0</v>
      </c>
      <c r="G209" s="16">
        <v>7694</v>
      </c>
      <c r="H209" s="16">
        <v>1451</v>
      </c>
      <c r="I209" s="16">
        <v>190237</v>
      </c>
      <c r="K209" s="23" t="s">
        <v>118</v>
      </c>
    </row>
    <row r="210" spans="1:11" x14ac:dyDescent="0.25">
      <c r="A210" s="33" t="s">
        <v>106</v>
      </c>
      <c r="B210" s="15"/>
      <c r="C210" s="16">
        <v>13509</v>
      </c>
      <c r="D210" s="16">
        <v>22058</v>
      </c>
      <c r="E210" s="16">
        <v>6157</v>
      </c>
      <c r="F210" s="16">
        <v>0</v>
      </c>
      <c r="G210" s="16">
        <v>-2916</v>
      </c>
      <c r="H210" s="16">
        <v>26493</v>
      </c>
      <c r="I210" s="16">
        <v>193153</v>
      </c>
      <c r="K210" s="23" t="s">
        <v>119</v>
      </c>
    </row>
    <row r="211" spans="1:11" x14ac:dyDescent="0.25">
      <c r="A211" s="33" t="s">
        <v>107</v>
      </c>
      <c r="B211" s="15"/>
      <c r="C211" s="16">
        <v>11492</v>
      </c>
      <c r="D211" s="16">
        <v>0</v>
      </c>
      <c r="E211" s="16">
        <v>30243</v>
      </c>
      <c r="F211" s="16">
        <v>0</v>
      </c>
      <c r="G211" s="16">
        <v>25198</v>
      </c>
      <c r="H211" s="16">
        <v>6445</v>
      </c>
      <c r="I211" s="16">
        <v>167955</v>
      </c>
      <c r="K211" s="23" t="s">
        <v>120</v>
      </c>
    </row>
    <row r="212" spans="1:11" x14ac:dyDescent="0.25">
      <c r="A212" s="33" t="s">
        <v>108</v>
      </c>
      <c r="B212" s="15"/>
      <c r="C212" s="16">
        <v>4966</v>
      </c>
      <c r="D212" s="16">
        <v>5165</v>
      </c>
      <c r="E212" s="16">
        <v>70</v>
      </c>
      <c r="F212" s="16">
        <v>0</v>
      </c>
      <c r="G212" s="16">
        <v>-993</v>
      </c>
      <c r="H212" s="16">
        <v>9068</v>
      </c>
      <c r="I212" s="16">
        <v>168948</v>
      </c>
      <c r="K212" s="23" t="s">
        <v>121</v>
      </c>
    </row>
    <row r="213" spans="1:11" x14ac:dyDescent="0.25">
      <c r="A213" s="33" t="s">
        <v>109</v>
      </c>
      <c r="B213" s="15"/>
      <c r="C213" s="16">
        <v>0</v>
      </c>
      <c r="D213" s="16">
        <v>12113</v>
      </c>
      <c r="E213" s="16">
        <v>6524</v>
      </c>
      <c r="F213" s="16">
        <v>0</v>
      </c>
      <c r="G213" s="16">
        <v>2261</v>
      </c>
      <c r="H213" s="16">
        <v>7850</v>
      </c>
      <c r="I213" s="16">
        <v>166687</v>
      </c>
      <c r="K213" s="23" t="s">
        <v>122</v>
      </c>
    </row>
    <row r="214" spans="1:11" x14ac:dyDescent="0.25">
      <c r="A214" s="33" t="s">
        <v>110</v>
      </c>
      <c r="B214" s="15"/>
      <c r="C214" s="16">
        <v>6412</v>
      </c>
      <c r="D214" s="16">
        <v>18238</v>
      </c>
      <c r="E214" s="16">
        <v>6445</v>
      </c>
      <c r="F214" s="16">
        <v>0</v>
      </c>
      <c r="G214" s="16">
        <v>-15979</v>
      </c>
      <c r="H214" s="16">
        <v>2226</v>
      </c>
      <c r="I214" s="16">
        <v>182666</v>
      </c>
      <c r="K214" s="23" t="s">
        <v>123</v>
      </c>
    </row>
    <row r="215" spans="1:11" x14ac:dyDescent="0.25">
      <c r="A215" s="33" t="s">
        <v>111</v>
      </c>
      <c r="B215" s="15"/>
      <c r="C215" s="16">
        <v>543</v>
      </c>
      <c r="D215" s="16">
        <v>0</v>
      </c>
      <c r="E215" s="16">
        <v>7068</v>
      </c>
      <c r="F215" s="16">
        <v>0</v>
      </c>
      <c r="G215" s="16">
        <v>9793</v>
      </c>
      <c r="H215" s="16">
        <v>3268</v>
      </c>
      <c r="I215" s="16">
        <v>172873</v>
      </c>
      <c r="K215" s="23" t="s">
        <v>124</v>
      </c>
    </row>
    <row r="216" spans="1:11" x14ac:dyDescent="0.25">
      <c r="A216" s="33" t="s">
        <v>112</v>
      </c>
      <c r="B216" s="15"/>
      <c r="C216" s="16">
        <v>32512</v>
      </c>
      <c r="D216" s="16">
        <v>0</v>
      </c>
      <c r="E216" s="16">
        <v>10918</v>
      </c>
      <c r="F216" s="16">
        <v>0</v>
      </c>
      <c r="G216" s="16">
        <v>-6367</v>
      </c>
      <c r="H216" s="16">
        <v>15227</v>
      </c>
      <c r="I216" s="16">
        <v>179240</v>
      </c>
      <c r="K216" s="23" t="s">
        <v>125</v>
      </c>
    </row>
    <row r="217" spans="1:11" ht="13.8" thickBot="1" x14ac:dyDescent="0.3">
      <c r="A217" s="41" t="s">
        <v>113</v>
      </c>
      <c r="C217" s="42">
        <v>0</v>
      </c>
      <c r="D217" s="42">
        <v>18304</v>
      </c>
      <c r="E217" s="42">
        <v>8584</v>
      </c>
      <c r="F217" s="42">
        <v>0</v>
      </c>
      <c r="G217" s="42">
        <v>-4892</v>
      </c>
      <c r="H217" s="42">
        <v>7608</v>
      </c>
      <c r="I217" s="42">
        <v>184132</v>
      </c>
      <c r="J217" s="2"/>
      <c r="K217" s="43" t="s">
        <v>113</v>
      </c>
    </row>
    <row r="218" spans="1:11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K218" s="37">
        <v>2005</v>
      </c>
    </row>
    <row r="219" spans="1:11" x14ac:dyDescent="0.25">
      <c r="A219" s="33" t="s">
        <v>102</v>
      </c>
      <c r="B219" s="15"/>
      <c r="C219" s="16">
        <v>0</v>
      </c>
      <c r="D219" s="16">
        <v>9189</v>
      </c>
      <c r="E219" s="16">
        <v>8982</v>
      </c>
      <c r="F219" s="16">
        <v>0</v>
      </c>
      <c r="G219" s="16">
        <v>14789</v>
      </c>
      <c r="H219" s="16">
        <v>14281</v>
      </c>
      <c r="I219" s="16">
        <v>169343</v>
      </c>
      <c r="K219" s="23" t="s">
        <v>115</v>
      </c>
    </row>
    <row r="220" spans="1:11" x14ac:dyDescent="0.25">
      <c r="A220" s="33" t="s">
        <v>103</v>
      </c>
      <c r="B220" s="15"/>
      <c r="C220" s="16">
        <v>2554</v>
      </c>
      <c r="D220" s="16">
        <v>10973</v>
      </c>
      <c r="E220" s="16">
        <v>8915</v>
      </c>
      <c r="F220" s="16">
        <v>0</v>
      </c>
      <c r="G220" s="16">
        <v>-1324</v>
      </c>
      <c r="H220" s="16">
        <v>3288</v>
      </c>
      <c r="I220" s="16">
        <v>170667</v>
      </c>
      <c r="K220" s="23" t="s">
        <v>116</v>
      </c>
    </row>
    <row r="221" spans="1:11" x14ac:dyDescent="0.25">
      <c r="A221" s="33" t="s">
        <v>104</v>
      </c>
      <c r="B221" s="15"/>
      <c r="C221" s="16">
        <v>10634</v>
      </c>
      <c r="D221" s="16">
        <v>24135</v>
      </c>
      <c r="E221" s="16">
        <v>0</v>
      </c>
      <c r="F221" s="16">
        <v>0</v>
      </c>
      <c r="G221" s="16">
        <v>-11659</v>
      </c>
      <c r="H221" s="16">
        <v>23044</v>
      </c>
      <c r="I221" s="16">
        <v>182326</v>
      </c>
      <c r="K221" s="23" t="s">
        <v>117</v>
      </c>
    </row>
    <row r="222" spans="1:11" x14ac:dyDescent="0.25">
      <c r="A222" s="33" t="s">
        <v>105</v>
      </c>
      <c r="B222" s="15"/>
      <c r="C222" s="16">
        <v>14636</v>
      </c>
      <c r="D222" s="16">
        <v>1241</v>
      </c>
      <c r="E222" s="16">
        <v>9223</v>
      </c>
      <c r="F222" s="16">
        <v>0</v>
      </c>
      <c r="G222" s="16">
        <v>-6013</v>
      </c>
      <c r="H222" s="16">
        <v>769</v>
      </c>
      <c r="I222" s="16">
        <v>188339</v>
      </c>
      <c r="K222" s="23" t="s">
        <v>118</v>
      </c>
    </row>
    <row r="223" spans="1:11" x14ac:dyDescent="0.25">
      <c r="A223" s="33" t="s">
        <v>106</v>
      </c>
      <c r="B223" s="15"/>
      <c r="C223" s="16">
        <v>64220</v>
      </c>
      <c r="D223" s="16">
        <v>0</v>
      </c>
      <c r="E223" s="16">
        <v>14241</v>
      </c>
      <c r="F223" s="16">
        <v>0</v>
      </c>
      <c r="G223" s="16">
        <v>-51785</v>
      </c>
      <c r="H223" s="16">
        <v>0</v>
      </c>
      <c r="I223" s="16">
        <v>240124</v>
      </c>
      <c r="K223" s="23" t="s">
        <v>119</v>
      </c>
    </row>
    <row r="224" spans="1:11" x14ac:dyDescent="0.25">
      <c r="A224" s="33" t="s">
        <v>107</v>
      </c>
      <c r="B224" s="15"/>
      <c r="C224" s="16">
        <v>1630</v>
      </c>
      <c r="D224" s="16">
        <v>13464</v>
      </c>
      <c r="E224" s="16">
        <v>30103</v>
      </c>
      <c r="F224" s="16">
        <v>0</v>
      </c>
      <c r="G224" s="16">
        <v>33533</v>
      </c>
      <c r="H224" s="16">
        <v>18296</v>
      </c>
      <c r="I224" s="16">
        <v>206591</v>
      </c>
      <c r="K224" s="23" t="s">
        <v>120</v>
      </c>
    </row>
    <row r="225" spans="1:17" x14ac:dyDescent="0.25">
      <c r="A225" s="33" t="s">
        <v>108</v>
      </c>
      <c r="B225" s="15"/>
      <c r="C225" s="16">
        <v>0</v>
      </c>
      <c r="D225" s="16">
        <v>0</v>
      </c>
      <c r="E225" s="16">
        <v>8954</v>
      </c>
      <c r="F225" s="16">
        <v>0</v>
      </c>
      <c r="G225" s="16">
        <v>34520</v>
      </c>
      <c r="H225" s="16">
        <v>26324</v>
      </c>
      <c r="I225" s="16">
        <v>172071</v>
      </c>
      <c r="K225" s="23" t="s">
        <v>121</v>
      </c>
    </row>
    <row r="226" spans="1:17" x14ac:dyDescent="0.25">
      <c r="A226" s="33" t="s">
        <v>109</v>
      </c>
      <c r="B226" s="15"/>
      <c r="C226" s="16">
        <v>6308</v>
      </c>
      <c r="D226" s="16">
        <v>2299</v>
      </c>
      <c r="E226" s="16">
        <v>8215</v>
      </c>
      <c r="F226" s="16">
        <v>0</v>
      </c>
      <c r="G226" s="16">
        <v>-214</v>
      </c>
      <c r="H226" s="16">
        <v>223</v>
      </c>
      <c r="I226" s="16">
        <v>172285</v>
      </c>
      <c r="K226" s="23" t="s">
        <v>122</v>
      </c>
    </row>
    <row r="227" spans="1:17" x14ac:dyDescent="0.25">
      <c r="A227" s="33" t="s">
        <v>110</v>
      </c>
      <c r="B227" s="15"/>
      <c r="C227" s="16">
        <v>6201</v>
      </c>
      <c r="D227" s="16">
        <v>0</v>
      </c>
      <c r="E227" s="16">
        <v>6237</v>
      </c>
      <c r="F227" s="16">
        <v>0</v>
      </c>
      <c r="G227" s="16">
        <v>-5716</v>
      </c>
      <c r="H227" s="16">
        <v>0</v>
      </c>
      <c r="I227" s="16">
        <v>178001</v>
      </c>
      <c r="K227" s="23" t="s">
        <v>123</v>
      </c>
    </row>
    <row r="228" spans="1:17" x14ac:dyDescent="0.25">
      <c r="A228" s="33" t="s">
        <v>111</v>
      </c>
      <c r="B228" s="15"/>
      <c r="C228" s="16">
        <v>8022</v>
      </c>
      <c r="D228" s="16">
        <v>2957</v>
      </c>
      <c r="E228" s="16">
        <v>7722</v>
      </c>
      <c r="F228" s="16">
        <v>0</v>
      </c>
      <c r="G228" s="16">
        <v>-3257</v>
      </c>
      <c r="H228" s="16">
        <v>0</v>
      </c>
      <c r="I228" s="16">
        <v>181258</v>
      </c>
      <c r="K228" s="23" t="s">
        <v>124</v>
      </c>
      <c r="M228" s="15"/>
      <c r="N228" s="15"/>
      <c r="O228" s="15"/>
      <c r="P228" s="15"/>
      <c r="Q228" s="15"/>
    </row>
    <row r="229" spans="1:17" x14ac:dyDescent="0.25">
      <c r="A229" s="33" t="s">
        <v>112</v>
      </c>
      <c r="B229" s="15"/>
      <c r="C229" s="16">
        <v>41597</v>
      </c>
      <c r="D229" s="16">
        <v>0</v>
      </c>
      <c r="E229" s="16">
        <v>22515</v>
      </c>
      <c r="F229" s="16">
        <v>0</v>
      </c>
      <c r="G229" s="16">
        <v>-23292</v>
      </c>
      <c r="H229" s="16">
        <v>0</v>
      </c>
      <c r="I229" s="16">
        <v>204550</v>
      </c>
      <c r="K229" s="23" t="s">
        <v>125</v>
      </c>
    </row>
    <row r="230" spans="1:17" ht="13.8" thickBot="1" x14ac:dyDescent="0.3">
      <c r="A230" s="41" t="s">
        <v>113</v>
      </c>
      <c r="C230" s="42">
        <v>0</v>
      </c>
      <c r="D230" s="42">
        <v>0</v>
      </c>
      <c r="E230" s="42">
        <v>8404</v>
      </c>
      <c r="F230" s="42">
        <v>0</v>
      </c>
      <c r="G230" s="42">
        <v>19546</v>
      </c>
      <c r="H230" s="42">
        <v>11142</v>
      </c>
      <c r="I230" s="42">
        <v>185004</v>
      </c>
      <c r="J230" s="2"/>
      <c r="K230" s="43" t="s">
        <v>113</v>
      </c>
    </row>
    <row r="231" spans="1:17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K231" s="37">
        <v>2006</v>
      </c>
    </row>
    <row r="232" spans="1:17" x14ac:dyDescent="0.25">
      <c r="A232" s="33" t="s">
        <v>102</v>
      </c>
      <c r="B232" s="15"/>
      <c r="C232" s="16">
        <v>2246</v>
      </c>
      <c r="D232" s="16">
        <v>0</v>
      </c>
      <c r="E232" s="16">
        <v>15971</v>
      </c>
      <c r="F232" s="16">
        <v>0</v>
      </c>
      <c r="G232" s="16">
        <v>12564</v>
      </c>
      <c r="H232" s="16">
        <v>0</v>
      </c>
      <c r="I232" s="16">
        <v>172440</v>
      </c>
      <c r="K232" s="23" t="s">
        <v>115</v>
      </c>
    </row>
    <row r="233" spans="1:17" x14ac:dyDescent="0.25">
      <c r="A233" s="33" t="s">
        <v>103</v>
      </c>
      <c r="B233" s="15"/>
      <c r="C233" s="16">
        <v>10091</v>
      </c>
      <c r="D233" s="16">
        <v>0</v>
      </c>
      <c r="E233" s="16">
        <v>8371</v>
      </c>
      <c r="F233" s="16">
        <v>0</v>
      </c>
      <c r="G233" s="16">
        <v>-1604</v>
      </c>
      <c r="H233" s="16">
        <v>116</v>
      </c>
      <c r="I233" s="16">
        <v>174044</v>
      </c>
      <c r="K233" s="23" t="s">
        <v>116</v>
      </c>
    </row>
    <row r="234" spans="1:17" x14ac:dyDescent="0.25">
      <c r="A234" s="33" t="s">
        <v>104</v>
      </c>
      <c r="B234" s="15"/>
      <c r="C234" s="16">
        <v>0</v>
      </c>
      <c r="D234" s="16">
        <v>0</v>
      </c>
      <c r="E234" s="16">
        <v>7617</v>
      </c>
      <c r="F234" s="16">
        <v>0</v>
      </c>
      <c r="G234" s="16">
        <v>10038</v>
      </c>
      <c r="H234" s="16">
        <v>2421</v>
      </c>
      <c r="I234" s="16">
        <v>164006</v>
      </c>
      <c r="K234" s="23" t="s">
        <v>117</v>
      </c>
    </row>
    <row r="235" spans="1:17" x14ac:dyDescent="0.25">
      <c r="A235" s="33" t="s">
        <v>105</v>
      </c>
      <c r="B235" s="15"/>
      <c r="C235" s="16">
        <v>9393</v>
      </c>
      <c r="D235" s="16">
        <v>0</v>
      </c>
      <c r="E235" s="16">
        <v>7796</v>
      </c>
      <c r="F235" s="16">
        <v>0</v>
      </c>
      <c r="G235" s="16">
        <v>-1422</v>
      </c>
      <c r="H235" s="16">
        <v>175</v>
      </c>
      <c r="I235" s="16">
        <v>165428</v>
      </c>
      <c r="K235" s="23" t="s">
        <v>118</v>
      </c>
    </row>
    <row r="236" spans="1:17" x14ac:dyDescent="0.25">
      <c r="A236" s="33" t="s">
        <v>106</v>
      </c>
      <c r="B236" s="15"/>
      <c r="C236" s="16">
        <v>2532</v>
      </c>
      <c r="D236" s="16">
        <v>0</v>
      </c>
      <c r="E236" s="16">
        <v>7169</v>
      </c>
      <c r="F236" s="16">
        <v>0</v>
      </c>
      <c r="G236" s="16">
        <v>4637</v>
      </c>
      <c r="H236" s="16">
        <v>0</v>
      </c>
      <c r="I236" s="16">
        <v>160791</v>
      </c>
      <c r="K236" s="23" t="s">
        <v>119</v>
      </c>
    </row>
    <row r="237" spans="1:17" x14ac:dyDescent="0.25">
      <c r="A237" s="33" t="s">
        <v>107</v>
      </c>
      <c r="B237" s="15"/>
      <c r="C237" s="16">
        <v>35574</v>
      </c>
      <c r="D237" s="16">
        <v>1888</v>
      </c>
      <c r="E237" s="16">
        <v>0</v>
      </c>
      <c r="F237" s="16">
        <v>0</v>
      </c>
      <c r="G237" s="16">
        <v>-37462</v>
      </c>
      <c r="H237" s="16">
        <v>0</v>
      </c>
      <c r="I237" s="16">
        <v>198253</v>
      </c>
      <c r="K237" s="23" t="s">
        <v>120</v>
      </c>
    </row>
    <row r="238" spans="1:17" x14ac:dyDescent="0.25">
      <c r="A238" s="33" t="s">
        <v>108</v>
      </c>
      <c r="B238" s="15"/>
      <c r="C238" s="16">
        <v>0</v>
      </c>
      <c r="D238" s="16">
        <v>0</v>
      </c>
      <c r="E238" s="16">
        <v>7172</v>
      </c>
      <c r="F238" s="16">
        <v>0</v>
      </c>
      <c r="G238" s="16">
        <v>14416</v>
      </c>
      <c r="H238" s="16">
        <v>7526</v>
      </c>
      <c r="I238" s="16">
        <v>183837</v>
      </c>
      <c r="K238" s="23" t="s">
        <v>121</v>
      </c>
    </row>
    <row r="239" spans="1:17" x14ac:dyDescent="0.25">
      <c r="A239" s="33" t="s">
        <v>109</v>
      </c>
      <c r="B239" s="15"/>
      <c r="C239" s="16">
        <v>3567</v>
      </c>
      <c r="D239" s="16">
        <v>0</v>
      </c>
      <c r="E239" s="16">
        <v>8559</v>
      </c>
      <c r="F239" s="16">
        <v>0</v>
      </c>
      <c r="G239" s="16">
        <v>5096</v>
      </c>
      <c r="H239" s="16">
        <v>186</v>
      </c>
      <c r="I239" s="16">
        <v>178741</v>
      </c>
      <c r="K239" s="23" t="s">
        <v>122</v>
      </c>
    </row>
    <row r="240" spans="1:17" x14ac:dyDescent="0.25">
      <c r="A240" s="33" t="s">
        <v>110</v>
      </c>
      <c r="B240" s="15"/>
      <c r="C240" s="16">
        <v>11020</v>
      </c>
      <c r="D240" s="16">
        <v>2232</v>
      </c>
      <c r="E240" s="16">
        <v>0</v>
      </c>
      <c r="F240" s="16">
        <v>0</v>
      </c>
      <c r="G240" s="16">
        <v>-13219</v>
      </c>
      <c r="H240" s="16">
        <v>44</v>
      </c>
      <c r="I240" s="16">
        <v>191960</v>
      </c>
      <c r="K240" s="23" t="s">
        <v>123</v>
      </c>
    </row>
    <row r="241" spans="1:11" x14ac:dyDescent="0.25">
      <c r="A241" s="33" t="s">
        <v>111</v>
      </c>
      <c r="B241" s="15"/>
      <c r="C241" s="16">
        <v>0</v>
      </c>
      <c r="D241" s="16">
        <v>2623</v>
      </c>
      <c r="E241" s="16">
        <v>17042</v>
      </c>
      <c r="F241" s="16">
        <v>0</v>
      </c>
      <c r="G241" s="16">
        <v>18278</v>
      </c>
      <c r="H241" s="16">
        <v>3621</v>
      </c>
      <c r="I241" s="16">
        <v>173682</v>
      </c>
      <c r="K241" s="23" t="s">
        <v>124</v>
      </c>
    </row>
    <row r="242" spans="1:11" x14ac:dyDescent="0.25">
      <c r="A242" s="33" t="s">
        <v>112</v>
      </c>
      <c r="B242" s="15"/>
      <c r="C242" s="16">
        <v>6126</v>
      </c>
      <c r="D242" s="16">
        <v>0</v>
      </c>
      <c r="E242" s="16">
        <v>14807</v>
      </c>
      <c r="F242" s="16">
        <v>0</v>
      </c>
      <c r="G242" s="16">
        <v>8433</v>
      </c>
      <c r="H242" s="16">
        <v>0</v>
      </c>
      <c r="I242" s="16">
        <v>165249</v>
      </c>
      <c r="K242" s="23" t="s">
        <v>125</v>
      </c>
    </row>
    <row r="243" spans="1:11" ht="13.8" thickBot="1" x14ac:dyDescent="0.3">
      <c r="A243" s="41" t="s">
        <v>113</v>
      </c>
      <c r="C243" s="42">
        <v>9496</v>
      </c>
      <c r="D243" s="42">
        <v>2416</v>
      </c>
      <c r="E243" s="42">
        <v>0</v>
      </c>
      <c r="F243" s="42">
        <v>0</v>
      </c>
      <c r="G243" s="42">
        <v>-12028</v>
      </c>
      <c r="H243" s="42">
        <v>94</v>
      </c>
      <c r="I243" s="42">
        <v>177277</v>
      </c>
      <c r="J243" s="2"/>
      <c r="K243" s="43" t="s">
        <v>113</v>
      </c>
    </row>
    <row r="244" spans="1:11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K244" s="37">
        <v>2007</v>
      </c>
    </row>
    <row r="245" spans="1:11" x14ac:dyDescent="0.25">
      <c r="A245" s="33" t="s">
        <v>102</v>
      </c>
      <c r="B245" s="15"/>
      <c r="C245" s="16">
        <v>5179</v>
      </c>
      <c r="D245" s="16">
        <v>0</v>
      </c>
      <c r="E245" s="16">
        <v>13189</v>
      </c>
      <c r="F245" s="16">
        <v>0</v>
      </c>
      <c r="G245" s="16">
        <v>9103</v>
      </c>
      <c r="H245" s="16">
        <v>653</v>
      </c>
      <c r="I245" s="16">
        <v>168174</v>
      </c>
      <c r="K245" s="23" t="s">
        <v>115</v>
      </c>
    </row>
    <row r="246" spans="1:11" x14ac:dyDescent="0.25">
      <c r="A246" s="33" t="s">
        <v>103</v>
      </c>
      <c r="B246" s="15"/>
      <c r="C246" s="16">
        <v>9436</v>
      </c>
      <c r="D246" s="16">
        <v>3653</v>
      </c>
      <c r="E246" s="16">
        <v>7046</v>
      </c>
      <c r="F246" s="16">
        <v>0</v>
      </c>
      <c r="G246" s="16">
        <v>1114</v>
      </c>
      <c r="H246" s="16">
        <v>6570</v>
      </c>
      <c r="I246" s="16">
        <v>167060</v>
      </c>
      <c r="K246" s="23" t="s">
        <v>116</v>
      </c>
    </row>
    <row r="247" spans="1:11" x14ac:dyDescent="0.25">
      <c r="A247" s="33" t="s">
        <v>104</v>
      </c>
      <c r="B247" s="15"/>
      <c r="C247" s="16">
        <v>22588</v>
      </c>
      <c r="D247" s="16">
        <v>0</v>
      </c>
      <c r="E247" s="16">
        <v>6519</v>
      </c>
      <c r="F247" s="16">
        <v>0</v>
      </c>
      <c r="G247" s="16">
        <v>-11206</v>
      </c>
      <c r="H247" s="16">
        <v>1</v>
      </c>
      <c r="I247" s="16">
        <v>178266</v>
      </c>
      <c r="K247" s="23" t="s">
        <v>117</v>
      </c>
    </row>
    <row r="248" spans="1:11" x14ac:dyDescent="0.25">
      <c r="A248" s="33" t="s">
        <v>105</v>
      </c>
      <c r="B248" s="15"/>
      <c r="C248" s="16">
        <v>1341</v>
      </c>
      <c r="D248" s="16">
        <v>0</v>
      </c>
      <c r="E248" s="16">
        <v>8930</v>
      </c>
      <c r="F248" s="16">
        <v>0</v>
      </c>
      <c r="G248" s="16">
        <v>7588</v>
      </c>
      <c r="H248" s="16">
        <v>0</v>
      </c>
      <c r="I248" s="16">
        <v>170678</v>
      </c>
      <c r="K248" s="23" t="s">
        <v>118</v>
      </c>
    </row>
    <row r="249" spans="1:11" x14ac:dyDescent="0.25">
      <c r="A249" s="33" t="s">
        <v>106</v>
      </c>
      <c r="B249" s="15"/>
      <c r="C249" s="16">
        <v>1928</v>
      </c>
      <c r="D249" s="16">
        <v>2524</v>
      </c>
      <c r="E249" s="16">
        <v>6479</v>
      </c>
      <c r="F249" s="16">
        <v>0</v>
      </c>
      <c r="G249" s="16">
        <v>2099</v>
      </c>
      <c r="H249" s="16">
        <v>83</v>
      </c>
      <c r="I249" s="16">
        <v>168579</v>
      </c>
      <c r="K249" s="23" t="s">
        <v>119</v>
      </c>
    </row>
    <row r="250" spans="1:11" x14ac:dyDescent="0.25">
      <c r="A250" s="33" t="s">
        <v>107</v>
      </c>
      <c r="B250" s="15"/>
      <c r="C250" s="16">
        <v>14134</v>
      </c>
      <c r="D250" s="16">
        <v>0</v>
      </c>
      <c r="E250" s="16">
        <v>13152</v>
      </c>
      <c r="F250" s="16">
        <v>0</v>
      </c>
      <c r="G250" s="16">
        <v>-982</v>
      </c>
      <c r="H250" s="16">
        <v>0</v>
      </c>
      <c r="I250" s="16">
        <v>169561</v>
      </c>
      <c r="K250" s="23" t="s">
        <v>120</v>
      </c>
    </row>
    <row r="251" spans="1:11" x14ac:dyDescent="0.25">
      <c r="A251" s="33" t="s">
        <v>108</v>
      </c>
      <c r="B251" s="15"/>
      <c r="C251" s="16">
        <v>1</v>
      </c>
      <c r="D251" s="16">
        <v>10356</v>
      </c>
      <c r="E251" s="16">
        <v>6402</v>
      </c>
      <c r="F251" s="16">
        <v>0</v>
      </c>
      <c r="G251" s="16">
        <v>-1161</v>
      </c>
      <c r="H251" s="16">
        <v>2794</v>
      </c>
      <c r="I251" s="16">
        <v>170722</v>
      </c>
      <c r="K251" s="23" t="s">
        <v>121</v>
      </c>
    </row>
    <row r="252" spans="1:11" x14ac:dyDescent="0.25">
      <c r="A252" s="33" t="s">
        <v>109</v>
      </c>
      <c r="B252" s="15"/>
      <c r="C252" s="16">
        <v>19430</v>
      </c>
      <c r="D252" s="16">
        <v>2530</v>
      </c>
      <c r="E252" s="16">
        <v>6411</v>
      </c>
      <c r="F252" s="16">
        <v>0</v>
      </c>
      <c r="G252" s="16">
        <v>-15567</v>
      </c>
      <c r="H252" s="16">
        <v>0</v>
      </c>
      <c r="I252" s="16">
        <v>186289</v>
      </c>
      <c r="K252" s="23" t="s">
        <v>122</v>
      </c>
    </row>
    <row r="253" spans="1:11" x14ac:dyDescent="0.25">
      <c r="A253" s="33" t="s">
        <v>110</v>
      </c>
      <c r="B253" s="15"/>
      <c r="C253" s="16">
        <v>644</v>
      </c>
      <c r="D253" s="16">
        <v>0</v>
      </c>
      <c r="E253" s="16">
        <v>6615</v>
      </c>
      <c r="F253" s="16">
        <v>0</v>
      </c>
      <c r="G253" s="16">
        <v>7327</v>
      </c>
      <c r="H253" s="16">
        <v>1356</v>
      </c>
      <c r="I253" s="16">
        <v>178962</v>
      </c>
      <c r="K253" s="23" t="s">
        <v>123</v>
      </c>
    </row>
    <row r="254" spans="1:11" x14ac:dyDescent="0.25">
      <c r="A254" s="33" t="s">
        <v>111</v>
      </c>
      <c r="B254" s="15"/>
      <c r="C254" s="16">
        <v>0</v>
      </c>
      <c r="D254" s="16">
        <v>2641</v>
      </c>
      <c r="E254" s="16">
        <v>6461</v>
      </c>
      <c r="F254" s="16">
        <v>0</v>
      </c>
      <c r="G254" s="16">
        <v>11359</v>
      </c>
      <c r="H254" s="16">
        <v>7549</v>
      </c>
      <c r="I254" s="16">
        <v>167603</v>
      </c>
      <c r="K254" s="23" t="s">
        <v>124</v>
      </c>
    </row>
    <row r="255" spans="1:11" x14ac:dyDescent="0.25">
      <c r="A255" s="33" t="s">
        <v>112</v>
      </c>
      <c r="B255" s="15"/>
      <c r="C255" s="16">
        <v>47539</v>
      </c>
      <c r="D255" s="16">
        <v>0</v>
      </c>
      <c r="E255" s="16">
        <v>8976</v>
      </c>
      <c r="F255" s="16">
        <v>0</v>
      </c>
      <c r="G255" s="16">
        <v>-38562</v>
      </c>
      <c r="H255" s="16">
        <v>1</v>
      </c>
      <c r="I255" s="16">
        <v>206165</v>
      </c>
      <c r="K255" s="23" t="s">
        <v>125</v>
      </c>
    </row>
    <row r="256" spans="1:11" ht="13.8" thickBot="1" x14ac:dyDescent="0.3">
      <c r="A256" s="41" t="s">
        <v>113</v>
      </c>
      <c r="C256" s="42">
        <v>6329</v>
      </c>
      <c r="D256" s="42">
        <v>0</v>
      </c>
      <c r="E256" s="42">
        <v>23388</v>
      </c>
      <c r="F256" s="42">
        <v>0</v>
      </c>
      <c r="G256" s="42">
        <v>17059</v>
      </c>
      <c r="H256" s="42">
        <v>0</v>
      </c>
      <c r="I256" s="42">
        <v>189106</v>
      </c>
      <c r="J256" s="2"/>
      <c r="K256" s="43" t="s">
        <v>113</v>
      </c>
    </row>
    <row r="257" spans="1:12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K257" s="37">
        <v>2008</v>
      </c>
    </row>
    <row r="258" spans="1:12" x14ac:dyDescent="0.25">
      <c r="A258" s="33" t="s">
        <v>102</v>
      </c>
      <c r="B258" s="15"/>
      <c r="C258" s="16">
        <v>1258</v>
      </c>
      <c r="D258" s="16">
        <v>2412</v>
      </c>
      <c r="E258" s="16">
        <v>8361</v>
      </c>
      <c r="F258" s="16">
        <v>0</v>
      </c>
      <c r="G258" s="16">
        <v>-38119</v>
      </c>
      <c r="H258" s="16">
        <v>275</v>
      </c>
      <c r="I258" s="16">
        <v>227225</v>
      </c>
      <c r="K258" s="23" t="s">
        <v>115</v>
      </c>
    </row>
    <row r="259" spans="1:12" x14ac:dyDescent="0.25">
      <c r="A259" s="33" t="s">
        <v>103</v>
      </c>
      <c r="B259" s="15"/>
      <c r="C259" s="16">
        <v>103241</v>
      </c>
      <c r="D259" s="16">
        <v>0</v>
      </c>
      <c r="E259" s="16">
        <v>97286</v>
      </c>
      <c r="F259" s="16">
        <v>0</v>
      </c>
      <c r="G259" s="16">
        <v>1614</v>
      </c>
      <c r="H259" s="16">
        <v>8907</v>
      </c>
      <c r="I259" s="16">
        <v>225611</v>
      </c>
      <c r="K259" s="23" t="s">
        <v>116</v>
      </c>
    </row>
    <row r="260" spans="1:12" x14ac:dyDescent="0.25">
      <c r="A260" s="33" t="s">
        <v>104</v>
      </c>
      <c r="B260" s="15"/>
      <c r="C260" s="16">
        <v>42223</v>
      </c>
      <c r="D260" s="16">
        <v>0</v>
      </c>
      <c r="E260" s="16">
        <v>14213</v>
      </c>
      <c r="F260" s="16">
        <v>0</v>
      </c>
      <c r="G260" s="16">
        <v>-3702</v>
      </c>
      <c r="H260" s="16">
        <v>22319</v>
      </c>
      <c r="I260" s="16">
        <v>229313</v>
      </c>
      <c r="K260" s="23" t="s">
        <v>117</v>
      </c>
    </row>
    <row r="261" spans="1:12" x14ac:dyDescent="0.25">
      <c r="A261" s="33" t="s">
        <v>105</v>
      </c>
      <c r="B261" s="15"/>
      <c r="C261" s="16">
        <v>28040</v>
      </c>
      <c r="D261" s="16">
        <v>0</v>
      </c>
      <c r="E261" s="16">
        <v>58331</v>
      </c>
      <c r="F261" s="16">
        <v>0</v>
      </c>
      <c r="G261" s="16">
        <v>21904</v>
      </c>
      <c r="H261" s="16">
        <v>1700</v>
      </c>
      <c r="I261" s="16">
        <v>207409</v>
      </c>
      <c r="K261" s="23" t="s">
        <v>118</v>
      </c>
    </row>
    <row r="262" spans="1:12" x14ac:dyDescent="0.25">
      <c r="A262" s="33" t="s">
        <v>106</v>
      </c>
      <c r="B262" s="15"/>
      <c r="C262" s="16">
        <v>34592</v>
      </c>
      <c r="D262" s="16">
        <v>5976</v>
      </c>
      <c r="E262" s="16">
        <v>55628</v>
      </c>
      <c r="F262" s="16">
        <v>0</v>
      </c>
      <c r="G262" s="16">
        <v>15666</v>
      </c>
      <c r="H262" s="16">
        <v>0</v>
      </c>
      <c r="I262" s="16">
        <v>191743</v>
      </c>
      <c r="K262" s="23" t="s">
        <v>119</v>
      </c>
    </row>
    <row r="263" spans="1:12" x14ac:dyDescent="0.25">
      <c r="A263" s="33" t="s">
        <v>107</v>
      </c>
      <c r="B263" s="15"/>
      <c r="C263" s="16">
        <v>71352</v>
      </c>
      <c r="D263" s="16">
        <v>0</v>
      </c>
      <c r="E263" s="16">
        <v>65248</v>
      </c>
      <c r="F263" s="16">
        <v>0</v>
      </c>
      <c r="G263" s="16">
        <v>1917</v>
      </c>
      <c r="H263" s="16">
        <v>8023</v>
      </c>
      <c r="I263" s="16">
        <v>189826</v>
      </c>
      <c r="K263" s="23" t="s">
        <v>120</v>
      </c>
    </row>
    <row r="264" spans="1:12" x14ac:dyDescent="0.25">
      <c r="A264" s="33" t="s">
        <v>108</v>
      </c>
      <c r="B264" s="15"/>
      <c r="C264" s="16">
        <v>7416</v>
      </c>
      <c r="D264" s="16">
        <v>0</v>
      </c>
      <c r="E264" s="16">
        <v>34511</v>
      </c>
      <c r="F264" s="16">
        <v>0</v>
      </c>
      <c r="G264" s="16">
        <v>34617</v>
      </c>
      <c r="H264" s="16">
        <v>7522</v>
      </c>
      <c r="I264" s="16">
        <v>155209</v>
      </c>
      <c r="K264" s="23" t="s">
        <v>121</v>
      </c>
    </row>
    <row r="265" spans="1:12" x14ac:dyDescent="0.25">
      <c r="A265" s="33" t="s">
        <v>109</v>
      </c>
      <c r="B265" s="15"/>
      <c r="C265" s="16">
        <v>8794</v>
      </c>
      <c r="D265" s="16">
        <v>1990</v>
      </c>
      <c r="E265" s="16">
        <v>5615</v>
      </c>
      <c r="F265" s="16">
        <v>0</v>
      </c>
      <c r="G265" s="16">
        <v>-29322</v>
      </c>
      <c r="H265" s="16">
        <v>5259</v>
      </c>
      <c r="I265" s="16">
        <v>184531</v>
      </c>
      <c r="K265" s="23" t="s">
        <v>122</v>
      </c>
    </row>
    <row r="266" spans="1:12" x14ac:dyDescent="0.25">
      <c r="A266" s="33" t="s">
        <v>110</v>
      </c>
      <c r="B266" s="15"/>
      <c r="C266" s="16">
        <v>35135</v>
      </c>
      <c r="D266" s="16">
        <v>0</v>
      </c>
      <c r="E266" s="16">
        <v>28119</v>
      </c>
      <c r="F266" s="16">
        <v>0</v>
      </c>
      <c r="G266" s="16">
        <v>-7015</v>
      </c>
      <c r="H266" s="16">
        <v>0</v>
      </c>
      <c r="I266" s="16">
        <v>191546</v>
      </c>
      <c r="K266" s="23" t="s">
        <v>123</v>
      </c>
    </row>
    <row r="267" spans="1:12" x14ac:dyDescent="0.25">
      <c r="A267" s="33" t="s">
        <v>111</v>
      </c>
      <c r="B267" s="15"/>
      <c r="C267" s="16">
        <v>9623</v>
      </c>
      <c r="D267" s="16">
        <v>34998</v>
      </c>
      <c r="E267" s="16">
        <v>10144</v>
      </c>
      <c r="F267" s="16">
        <v>0</v>
      </c>
      <c r="G267" s="16">
        <v>-21643</v>
      </c>
      <c r="H267" s="16">
        <v>12830</v>
      </c>
      <c r="I267" s="16">
        <v>213189</v>
      </c>
      <c r="K267" s="23" t="s">
        <v>124</v>
      </c>
    </row>
    <row r="268" spans="1:12" x14ac:dyDescent="0.25">
      <c r="A268" s="33" t="s">
        <v>112</v>
      </c>
      <c r="B268" s="15"/>
      <c r="C268" s="16">
        <v>11005</v>
      </c>
      <c r="D268" s="16">
        <v>40045</v>
      </c>
      <c r="E268" s="16">
        <v>59525</v>
      </c>
      <c r="F268" s="16">
        <v>0</v>
      </c>
      <c r="G268" s="16">
        <v>9567</v>
      </c>
      <c r="H268" s="16">
        <v>2402</v>
      </c>
      <c r="I268" s="16">
        <v>203622</v>
      </c>
      <c r="K268" s="23" t="s">
        <v>125</v>
      </c>
    </row>
    <row r="269" spans="1:12" ht="13.8" thickBot="1" x14ac:dyDescent="0.3">
      <c r="A269" s="41" t="s">
        <v>113</v>
      </c>
      <c r="C269" s="42">
        <v>27746</v>
      </c>
      <c r="D269" s="42">
        <v>34978</v>
      </c>
      <c r="E269" s="42">
        <v>44103</v>
      </c>
      <c r="F269" s="42">
        <v>0</v>
      </c>
      <c r="G269" s="42">
        <v>-29958</v>
      </c>
      <c r="H269" s="42">
        <v>1111</v>
      </c>
      <c r="I269" s="42">
        <v>233580</v>
      </c>
      <c r="J269" s="2"/>
      <c r="K269" s="43" t="s">
        <v>113</v>
      </c>
    </row>
    <row r="270" spans="1:12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K270" s="37">
        <v>2009</v>
      </c>
    </row>
    <row r="271" spans="1:12" x14ac:dyDescent="0.25">
      <c r="A271" s="33" t="s">
        <v>102</v>
      </c>
      <c r="B271" s="16"/>
      <c r="C271" s="16">
        <v>3126</v>
      </c>
      <c r="D271" s="16">
        <v>0</v>
      </c>
      <c r="E271" s="16">
        <v>34777</v>
      </c>
      <c r="F271" s="16">
        <v>0</v>
      </c>
      <c r="G271" s="16">
        <v>30771</v>
      </c>
      <c r="H271" s="16">
        <v>1597</v>
      </c>
      <c r="I271" s="16">
        <v>202809</v>
      </c>
      <c r="K271" s="23" t="s">
        <v>115</v>
      </c>
      <c r="L271" s="10"/>
    </row>
    <row r="272" spans="1:12" x14ac:dyDescent="0.25">
      <c r="A272" s="33" t="s">
        <v>103</v>
      </c>
      <c r="B272" s="15"/>
      <c r="C272" s="16">
        <v>3863</v>
      </c>
      <c r="D272" s="16">
        <v>1999</v>
      </c>
      <c r="E272" s="16">
        <v>17193</v>
      </c>
      <c r="F272" s="16">
        <v>0</v>
      </c>
      <c r="G272" s="16">
        <v>12685</v>
      </c>
      <c r="H272" s="16">
        <v>1355</v>
      </c>
      <c r="I272" s="16">
        <v>190124</v>
      </c>
      <c r="K272" s="23" t="s">
        <v>116</v>
      </c>
      <c r="L272" s="10"/>
    </row>
    <row r="273" spans="1:12" x14ac:dyDescent="0.25">
      <c r="A273" s="33" t="s">
        <v>104</v>
      </c>
      <c r="B273" s="15"/>
      <c r="C273" s="16">
        <v>4393</v>
      </c>
      <c r="D273" s="16">
        <v>0</v>
      </c>
      <c r="E273" s="16">
        <v>10790</v>
      </c>
      <c r="F273" s="16">
        <v>0</v>
      </c>
      <c r="G273" s="16">
        <v>6486</v>
      </c>
      <c r="H273" s="16">
        <v>89</v>
      </c>
      <c r="I273" s="16">
        <v>183638</v>
      </c>
      <c r="K273" s="23" t="s">
        <v>117</v>
      </c>
      <c r="L273" s="10"/>
    </row>
    <row r="274" spans="1:12" x14ac:dyDescent="0.25">
      <c r="A274" s="33" t="s">
        <v>105</v>
      </c>
      <c r="B274" s="15"/>
      <c r="C274" s="16">
        <v>25534</v>
      </c>
      <c r="D274" s="16">
        <v>0</v>
      </c>
      <c r="E274" s="16">
        <v>5897</v>
      </c>
      <c r="F274" s="16">
        <v>0</v>
      </c>
      <c r="G274" s="16">
        <v>-21929</v>
      </c>
      <c r="H274" s="16">
        <v>0</v>
      </c>
      <c r="I274" s="16">
        <v>205567</v>
      </c>
      <c r="K274" s="23" t="s">
        <v>118</v>
      </c>
      <c r="L274" s="10"/>
    </row>
    <row r="275" spans="1:12" x14ac:dyDescent="0.25">
      <c r="A275" s="33" t="s">
        <v>106</v>
      </c>
      <c r="B275" s="15"/>
      <c r="C275" s="16">
        <v>269</v>
      </c>
      <c r="D275" s="16">
        <v>3384</v>
      </c>
      <c r="E275" s="16">
        <v>5849</v>
      </c>
      <c r="F275" s="16">
        <v>0</v>
      </c>
      <c r="G275" s="16">
        <v>1259</v>
      </c>
      <c r="H275" s="16">
        <v>149</v>
      </c>
      <c r="I275" s="16">
        <v>204308</v>
      </c>
      <c r="K275" s="23" t="s">
        <v>119</v>
      </c>
      <c r="L275" s="10"/>
    </row>
    <row r="276" spans="1:12" x14ac:dyDescent="0.25">
      <c r="A276" s="33" t="s">
        <v>107</v>
      </c>
      <c r="B276" s="15"/>
      <c r="C276" s="16">
        <v>22211</v>
      </c>
      <c r="D276" s="16">
        <v>0</v>
      </c>
      <c r="E276" s="16">
        <v>11699</v>
      </c>
      <c r="F276" s="16">
        <v>0</v>
      </c>
      <c r="G276" s="16">
        <v>1886</v>
      </c>
      <c r="H276" s="16">
        <v>0</v>
      </c>
      <c r="I276" s="16">
        <v>202422</v>
      </c>
      <c r="K276" s="23" t="s">
        <v>120</v>
      </c>
      <c r="L276" s="10"/>
    </row>
    <row r="277" spans="1:12" x14ac:dyDescent="0.25">
      <c r="A277" s="33" t="s">
        <v>108</v>
      </c>
      <c r="B277" s="15"/>
      <c r="C277" s="16">
        <v>1696</v>
      </c>
      <c r="D277" s="16">
        <v>0</v>
      </c>
      <c r="E277" s="16">
        <v>0</v>
      </c>
      <c r="F277" s="16">
        <v>0</v>
      </c>
      <c r="G277" s="16">
        <v>17588</v>
      </c>
      <c r="H277" s="16">
        <v>12414</v>
      </c>
      <c r="I277" s="16">
        <v>184834</v>
      </c>
      <c r="K277" s="23" t="s">
        <v>121</v>
      </c>
      <c r="L277" s="10"/>
    </row>
    <row r="278" spans="1:12" x14ac:dyDescent="0.25">
      <c r="A278" s="33" t="s">
        <v>109</v>
      </c>
      <c r="B278" s="15"/>
      <c r="C278" s="16">
        <v>34473</v>
      </c>
      <c r="D278" s="16">
        <v>0</v>
      </c>
      <c r="E278" s="16">
        <v>13013</v>
      </c>
      <c r="F278" s="16">
        <v>0</v>
      </c>
      <c r="G278" s="16">
        <v>-28392</v>
      </c>
      <c r="H278" s="16">
        <v>233</v>
      </c>
      <c r="I278" s="16">
        <v>213226</v>
      </c>
      <c r="K278" s="23" t="s">
        <v>122</v>
      </c>
      <c r="L278" s="10"/>
    </row>
    <row r="279" spans="1:12" x14ac:dyDescent="0.25">
      <c r="A279" s="33" t="s">
        <v>110</v>
      </c>
      <c r="B279" s="15"/>
      <c r="C279" s="16">
        <v>84532</v>
      </c>
      <c r="D279" s="16">
        <v>0</v>
      </c>
      <c r="E279" s="16">
        <v>47981</v>
      </c>
      <c r="F279" s="16">
        <v>0</v>
      </c>
      <c r="G279" s="16">
        <v>-7074</v>
      </c>
      <c r="H279" s="16">
        <v>9317</v>
      </c>
      <c r="I279" s="16">
        <v>220300</v>
      </c>
      <c r="K279" s="23" t="s">
        <v>123</v>
      </c>
      <c r="L279" s="10"/>
    </row>
    <row r="280" spans="1:12" x14ac:dyDescent="0.25">
      <c r="A280" s="33" t="s">
        <v>111</v>
      </c>
      <c r="B280" s="15"/>
      <c r="C280" s="16">
        <v>102892</v>
      </c>
      <c r="D280" s="16">
        <v>0</v>
      </c>
      <c r="E280" s="16">
        <v>84465</v>
      </c>
      <c r="F280" s="16">
        <v>0</v>
      </c>
      <c r="G280" s="16">
        <v>-11750</v>
      </c>
      <c r="H280" s="16">
        <v>4846</v>
      </c>
      <c r="I280" s="16">
        <v>232050</v>
      </c>
      <c r="K280" s="23" t="s">
        <v>124</v>
      </c>
      <c r="L280" s="10"/>
    </row>
    <row r="281" spans="1:12" x14ac:dyDescent="0.25">
      <c r="A281" s="33" t="s">
        <v>112</v>
      </c>
      <c r="B281" s="15"/>
      <c r="C281" s="16">
        <v>4208</v>
      </c>
      <c r="D281" s="16">
        <v>0</v>
      </c>
      <c r="E281" s="16">
        <v>5344</v>
      </c>
      <c r="F281" s="16">
        <v>0</v>
      </c>
      <c r="G281" s="16">
        <v>9025</v>
      </c>
      <c r="H281" s="16">
        <v>6028</v>
      </c>
      <c r="I281" s="16">
        <v>223025</v>
      </c>
      <c r="K281" s="23" t="s">
        <v>125</v>
      </c>
      <c r="L281" s="10"/>
    </row>
    <row r="282" spans="1:12" ht="13.8" thickBot="1" x14ac:dyDescent="0.3">
      <c r="A282" s="41" t="s">
        <v>113</v>
      </c>
      <c r="C282" s="42">
        <v>5094</v>
      </c>
      <c r="D282" s="42">
        <v>0</v>
      </c>
      <c r="E282" s="42">
        <v>49314</v>
      </c>
      <c r="F282" s="42">
        <v>0</v>
      </c>
      <c r="G282" s="42">
        <v>47062</v>
      </c>
      <c r="H282" s="42">
        <v>2020</v>
      </c>
      <c r="I282" s="42">
        <v>175963</v>
      </c>
      <c r="J282" s="2"/>
      <c r="K282" s="43" t="s">
        <v>113</v>
      </c>
    </row>
    <row r="283" spans="1:12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K283" s="37">
        <v>2010</v>
      </c>
    </row>
    <row r="284" spans="1:12" x14ac:dyDescent="0.25">
      <c r="A284" s="33" t="s">
        <v>102</v>
      </c>
      <c r="B284" s="15"/>
      <c r="C284" s="16">
        <v>2882</v>
      </c>
      <c r="D284" s="16">
        <v>0</v>
      </c>
      <c r="E284" s="16">
        <v>5146</v>
      </c>
      <c r="F284" s="16">
        <v>0</v>
      </c>
      <c r="G284" s="16">
        <v>6786</v>
      </c>
      <c r="H284" s="16">
        <v>4298</v>
      </c>
      <c r="I284" s="16">
        <v>169177</v>
      </c>
      <c r="K284" s="23" t="s">
        <v>115</v>
      </c>
      <c r="L284" s="10"/>
    </row>
    <row r="285" spans="1:12" x14ac:dyDescent="0.25">
      <c r="A285" s="33" t="s">
        <v>103</v>
      </c>
      <c r="B285" s="15"/>
      <c r="C285" s="16">
        <v>20341</v>
      </c>
      <c r="D285" s="16">
        <v>0</v>
      </c>
      <c r="E285" s="16">
        <v>5917</v>
      </c>
      <c r="F285" s="16">
        <v>0</v>
      </c>
      <c r="G285" s="16">
        <v>-13030</v>
      </c>
      <c r="H285" s="16">
        <v>964</v>
      </c>
      <c r="I285" s="16">
        <v>182207</v>
      </c>
      <c r="K285" s="23" t="s">
        <v>116</v>
      </c>
      <c r="L285" s="10"/>
    </row>
    <row r="286" spans="1:12" x14ac:dyDescent="0.25">
      <c r="A286" s="33" t="s">
        <v>104</v>
      </c>
      <c r="B286" s="15"/>
      <c r="C286" s="16">
        <v>39572</v>
      </c>
      <c r="D286" s="16">
        <v>0</v>
      </c>
      <c r="E286" s="16">
        <v>6021</v>
      </c>
      <c r="F286" s="16">
        <v>0</v>
      </c>
      <c r="G286" s="16">
        <v>-20128</v>
      </c>
      <c r="H286" s="16">
        <v>62</v>
      </c>
      <c r="I286" s="16">
        <v>202335</v>
      </c>
      <c r="K286" s="23" t="s">
        <v>117</v>
      </c>
      <c r="L286" s="10"/>
    </row>
    <row r="287" spans="1:12" x14ac:dyDescent="0.25">
      <c r="A287" s="33" t="s">
        <v>105</v>
      </c>
      <c r="B287" s="15"/>
      <c r="C287" s="16">
        <v>19607</v>
      </c>
      <c r="D287" s="16">
        <v>754</v>
      </c>
      <c r="E287" s="16">
        <v>5846</v>
      </c>
      <c r="F287" s="16">
        <v>0</v>
      </c>
      <c r="G287" s="16">
        <v>-8286</v>
      </c>
      <c r="H287" s="16">
        <v>1490</v>
      </c>
      <c r="I287" s="16">
        <v>210621</v>
      </c>
      <c r="K287" s="23" t="s">
        <v>118</v>
      </c>
      <c r="L287" s="10"/>
    </row>
    <row r="288" spans="1:12" x14ac:dyDescent="0.25">
      <c r="A288" s="33" t="s">
        <v>106</v>
      </c>
      <c r="B288" s="15"/>
      <c r="C288" s="16">
        <v>9877</v>
      </c>
      <c r="D288" s="16">
        <v>0</v>
      </c>
      <c r="E288" s="16">
        <v>5958</v>
      </c>
      <c r="F288" s="16">
        <v>0</v>
      </c>
      <c r="G288" s="16">
        <v>-4412</v>
      </c>
      <c r="H288" s="16">
        <v>1062</v>
      </c>
      <c r="I288" s="16">
        <v>215033</v>
      </c>
      <c r="K288" s="23" t="s">
        <v>119</v>
      </c>
      <c r="L288" s="10"/>
    </row>
    <row r="289" spans="1:12" x14ac:dyDescent="0.25">
      <c r="A289" s="33" t="s">
        <v>107</v>
      </c>
      <c r="B289" s="15"/>
      <c r="C289" s="16">
        <v>1372</v>
      </c>
      <c r="D289" s="16">
        <v>0</v>
      </c>
      <c r="E289" s="16">
        <v>5969</v>
      </c>
      <c r="F289" s="16">
        <v>0</v>
      </c>
      <c r="G289" s="16">
        <v>16267</v>
      </c>
      <c r="H289" s="16">
        <v>10045</v>
      </c>
      <c r="I289" s="16">
        <v>198766</v>
      </c>
      <c r="K289" s="23" t="s">
        <v>120</v>
      </c>
      <c r="L289" s="10"/>
    </row>
    <row r="290" spans="1:12" x14ac:dyDescent="0.25">
      <c r="A290" s="33" t="s">
        <v>129</v>
      </c>
      <c r="B290" s="15"/>
      <c r="C290" s="16">
        <v>1501</v>
      </c>
      <c r="D290" s="16">
        <v>0</v>
      </c>
      <c r="E290" s="16">
        <v>0</v>
      </c>
      <c r="F290" s="16">
        <v>0</v>
      </c>
      <c r="G290" s="16">
        <v>20586</v>
      </c>
      <c r="H290" s="16">
        <v>22087</v>
      </c>
      <c r="I290" s="16">
        <v>178180</v>
      </c>
      <c r="K290" s="23" t="s">
        <v>121</v>
      </c>
    </row>
    <row r="291" spans="1:12" x14ac:dyDescent="0.25">
      <c r="A291" s="33" t="s">
        <v>122</v>
      </c>
      <c r="C291" s="16">
        <v>23061</v>
      </c>
      <c r="D291" s="16">
        <v>1836</v>
      </c>
      <c r="E291" s="16">
        <v>5944</v>
      </c>
      <c r="F291" s="16">
        <v>0</v>
      </c>
      <c r="G291" s="16">
        <v>-16442</v>
      </c>
      <c r="H291" s="16">
        <v>2512</v>
      </c>
      <c r="I291" s="16">
        <v>194622</v>
      </c>
      <c r="K291" s="23" t="s">
        <v>122</v>
      </c>
    </row>
    <row r="292" spans="1:12" x14ac:dyDescent="0.25">
      <c r="A292" s="33" t="s">
        <v>123</v>
      </c>
      <c r="C292" s="16">
        <v>38790</v>
      </c>
      <c r="D292" s="16">
        <v>2219</v>
      </c>
      <c r="E292" s="16">
        <v>4717</v>
      </c>
      <c r="F292" s="16">
        <v>0</v>
      </c>
      <c r="G292" s="16">
        <v>-36293</v>
      </c>
      <c r="H292" s="16">
        <v>0</v>
      </c>
      <c r="I292" s="16">
        <v>230915</v>
      </c>
      <c r="K292" s="23" t="s">
        <v>123</v>
      </c>
    </row>
    <row r="293" spans="1:12" x14ac:dyDescent="0.25">
      <c r="A293" s="33" t="s">
        <v>131</v>
      </c>
      <c r="C293" s="3">
        <v>91064</v>
      </c>
      <c r="D293" s="3">
        <v>2083</v>
      </c>
      <c r="E293" s="3">
        <v>17254</v>
      </c>
      <c r="F293" s="3">
        <v>0</v>
      </c>
      <c r="G293" s="3">
        <v>-31000</v>
      </c>
      <c r="H293" s="16">
        <v>17652</v>
      </c>
      <c r="I293" s="16">
        <v>261915</v>
      </c>
      <c r="K293" s="23" t="s">
        <v>124</v>
      </c>
    </row>
    <row r="294" spans="1:12" x14ac:dyDescent="0.25">
      <c r="A294" s="33" t="s">
        <v>125</v>
      </c>
      <c r="C294" s="3">
        <v>5269</v>
      </c>
      <c r="D294" s="3">
        <v>0</v>
      </c>
      <c r="E294" s="3">
        <v>28888</v>
      </c>
      <c r="F294" s="3">
        <v>0</v>
      </c>
      <c r="G294" s="3">
        <v>70484</v>
      </c>
      <c r="H294" s="16">
        <v>19567</v>
      </c>
      <c r="I294" s="16">
        <v>191431</v>
      </c>
      <c r="K294" s="23" t="s">
        <v>125</v>
      </c>
    </row>
    <row r="295" spans="1:12" ht="13.8" thickBot="1" x14ac:dyDescent="0.3">
      <c r="A295" s="41" t="s">
        <v>113</v>
      </c>
      <c r="C295" s="42">
        <v>3492</v>
      </c>
      <c r="D295" s="42">
        <v>0</v>
      </c>
      <c r="E295" s="42">
        <v>5943</v>
      </c>
      <c r="F295" s="42">
        <v>0</v>
      </c>
      <c r="G295" s="42">
        <v>-444</v>
      </c>
      <c r="H295" s="42">
        <v>20452</v>
      </c>
      <c r="I295" s="42">
        <v>191875</v>
      </c>
      <c r="J295" s="2"/>
      <c r="K295" s="43" t="s">
        <v>113</v>
      </c>
    </row>
    <row r="296" spans="1:12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K296" s="37">
        <v>2011</v>
      </c>
    </row>
    <row r="297" spans="1:12" x14ac:dyDescent="0.25">
      <c r="A297" s="33" t="s">
        <v>102</v>
      </c>
      <c r="C297" s="3">
        <v>4796</v>
      </c>
      <c r="D297" s="3">
        <v>0</v>
      </c>
      <c r="E297" s="3">
        <v>5988</v>
      </c>
      <c r="F297" s="3">
        <v>0</v>
      </c>
      <c r="G297" s="3">
        <v>12623</v>
      </c>
      <c r="H297" s="16">
        <v>5028</v>
      </c>
      <c r="I297" s="16">
        <v>179252</v>
      </c>
      <c r="K297" s="23" t="s">
        <v>115</v>
      </c>
    </row>
    <row r="298" spans="1:12" x14ac:dyDescent="0.25">
      <c r="A298" s="33" t="s">
        <v>103</v>
      </c>
      <c r="C298" s="3">
        <v>17453</v>
      </c>
      <c r="D298" s="3">
        <v>0</v>
      </c>
      <c r="E298" s="3">
        <v>20161</v>
      </c>
      <c r="F298" s="3">
        <v>0</v>
      </c>
      <c r="G298" s="3">
        <v>2990</v>
      </c>
      <c r="H298" s="16">
        <v>282</v>
      </c>
      <c r="I298" s="16">
        <v>176262</v>
      </c>
      <c r="K298" s="23" t="s">
        <v>116</v>
      </c>
    </row>
    <row r="299" spans="1:12" x14ac:dyDescent="0.25">
      <c r="A299" s="33" t="s">
        <v>104</v>
      </c>
      <c r="C299" s="3">
        <v>23188</v>
      </c>
      <c r="D299" s="3">
        <v>0</v>
      </c>
      <c r="E299" s="3">
        <v>19724</v>
      </c>
      <c r="F299" s="3">
        <v>0</v>
      </c>
      <c r="G299" s="3">
        <v>8227</v>
      </c>
      <c r="H299" s="16">
        <v>4772</v>
      </c>
      <c r="I299" s="16">
        <v>168035</v>
      </c>
      <c r="K299" s="23" t="s">
        <v>117</v>
      </c>
    </row>
    <row r="300" spans="1:12" x14ac:dyDescent="0.25">
      <c r="A300" s="33" t="s">
        <v>105</v>
      </c>
      <c r="C300" s="3">
        <v>32207</v>
      </c>
      <c r="D300" s="3">
        <v>0</v>
      </c>
      <c r="E300" s="3">
        <v>0</v>
      </c>
      <c r="F300" s="3">
        <v>0</v>
      </c>
      <c r="G300" s="3">
        <v>-31334</v>
      </c>
      <c r="H300" s="16">
        <v>872</v>
      </c>
      <c r="I300" s="16">
        <v>199369</v>
      </c>
      <c r="K300" s="23" t="s">
        <v>118</v>
      </c>
    </row>
    <row r="301" spans="1:12" x14ac:dyDescent="0.25">
      <c r="A301" s="33" t="s">
        <v>137</v>
      </c>
      <c r="C301" s="3">
        <v>3597</v>
      </c>
      <c r="D301" s="3">
        <v>0</v>
      </c>
      <c r="E301" s="3">
        <v>5799</v>
      </c>
      <c r="F301" s="3">
        <v>0</v>
      </c>
      <c r="G301" s="3">
        <v>9781</v>
      </c>
      <c r="H301" s="16">
        <v>7579</v>
      </c>
      <c r="I301" s="16">
        <v>189588</v>
      </c>
      <c r="K301" s="23" t="s">
        <v>119</v>
      </c>
    </row>
    <row r="302" spans="1:12" x14ac:dyDescent="0.25">
      <c r="A302" s="33" t="s">
        <v>138</v>
      </c>
      <c r="C302" s="3">
        <v>590</v>
      </c>
      <c r="D302" s="3">
        <v>0</v>
      </c>
      <c r="E302" s="3">
        <v>5952</v>
      </c>
      <c r="F302" s="3">
        <v>0</v>
      </c>
      <c r="G302" s="3">
        <v>13178</v>
      </c>
      <c r="H302" s="16">
        <v>7817</v>
      </c>
      <c r="I302" s="16">
        <v>176410</v>
      </c>
      <c r="K302" s="23" t="s">
        <v>120</v>
      </c>
    </row>
    <row r="303" spans="1:12" x14ac:dyDescent="0.25">
      <c r="A303" s="33" t="s">
        <v>129</v>
      </c>
      <c r="C303" s="3">
        <v>1959</v>
      </c>
      <c r="D303" s="3">
        <v>0</v>
      </c>
      <c r="E303" s="3">
        <v>0</v>
      </c>
      <c r="F303" s="3">
        <v>0</v>
      </c>
      <c r="G303" s="3">
        <v>4030</v>
      </c>
      <c r="H303" s="16">
        <v>5988</v>
      </c>
      <c r="I303" s="16">
        <v>172380</v>
      </c>
      <c r="K303" s="23" t="s">
        <v>121</v>
      </c>
    </row>
    <row r="304" spans="1:12" x14ac:dyDescent="0.25">
      <c r="A304" s="33" t="s">
        <v>122</v>
      </c>
      <c r="C304" s="3">
        <v>13848</v>
      </c>
      <c r="D304" s="3">
        <v>0</v>
      </c>
      <c r="E304" s="3">
        <v>5771</v>
      </c>
      <c r="F304" s="3">
        <v>0</v>
      </c>
      <c r="G304" s="3">
        <v>-6540</v>
      </c>
      <c r="H304" s="16">
        <v>0</v>
      </c>
      <c r="I304" s="16">
        <v>178920</v>
      </c>
      <c r="K304" s="23" t="s">
        <v>122</v>
      </c>
    </row>
    <row r="305" spans="1:11" x14ac:dyDescent="0.25">
      <c r="A305" s="33" t="s">
        <v>123</v>
      </c>
      <c r="C305" s="3">
        <v>25394</v>
      </c>
      <c r="D305" s="3">
        <v>0</v>
      </c>
      <c r="E305" s="3">
        <v>12669</v>
      </c>
      <c r="F305" s="3">
        <v>0</v>
      </c>
      <c r="G305" s="3">
        <v>-7777</v>
      </c>
      <c r="H305" s="16">
        <v>127</v>
      </c>
      <c r="I305" s="16">
        <v>186697</v>
      </c>
      <c r="K305" s="23" t="s">
        <v>123</v>
      </c>
    </row>
    <row r="306" spans="1:11" x14ac:dyDescent="0.25">
      <c r="A306" s="33" t="s">
        <v>131</v>
      </c>
      <c r="C306" s="3">
        <v>41503</v>
      </c>
      <c r="D306" s="3">
        <v>0</v>
      </c>
      <c r="E306" s="3">
        <v>39786</v>
      </c>
      <c r="F306" s="3">
        <v>0</v>
      </c>
      <c r="G306" s="3">
        <v>5023</v>
      </c>
      <c r="H306" s="16">
        <v>5480</v>
      </c>
      <c r="I306" s="16">
        <v>181674</v>
      </c>
      <c r="K306" s="23" t="s">
        <v>124</v>
      </c>
    </row>
    <row r="307" spans="1:11" x14ac:dyDescent="0.25">
      <c r="A307" s="33" t="s">
        <v>125</v>
      </c>
      <c r="C307" s="3">
        <v>66592</v>
      </c>
      <c r="D307" s="3">
        <v>0</v>
      </c>
      <c r="E307" s="3">
        <v>34451</v>
      </c>
      <c r="F307" s="3">
        <v>0</v>
      </c>
      <c r="G307" s="3">
        <v>-28391</v>
      </c>
      <c r="H307" s="16">
        <v>38</v>
      </c>
      <c r="I307" s="16">
        <v>210065</v>
      </c>
      <c r="K307" s="23" t="s">
        <v>125</v>
      </c>
    </row>
    <row r="308" spans="1:11" ht="13.8" thickBot="1" x14ac:dyDescent="0.3">
      <c r="A308" s="41" t="s">
        <v>113</v>
      </c>
      <c r="C308" s="42">
        <v>2480</v>
      </c>
      <c r="D308" s="42">
        <v>0</v>
      </c>
      <c r="E308" s="42">
        <v>6604</v>
      </c>
      <c r="F308" s="42">
        <v>0</v>
      </c>
      <c r="G308" s="42">
        <v>17482</v>
      </c>
      <c r="H308" s="42">
        <v>13359</v>
      </c>
      <c r="I308" s="42">
        <v>192583</v>
      </c>
      <c r="J308" s="2"/>
      <c r="K308" s="43" t="s">
        <v>113</v>
      </c>
    </row>
    <row r="309" spans="1:11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K309" s="37">
        <v>2012</v>
      </c>
    </row>
    <row r="310" spans="1:11" x14ac:dyDescent="0.25">
      <c r="A310" s="33" t="s">
        <v>153</v>
      </c>
      <c r="C310" s="3">
        <v>192</v>
      </c>
      <c r="D310" s="3">
        <v>5481</v>
      </c>
      <c r="E310" s="3">
        <v>5663</v>
      </c>
      <c r="F310" s="3">
        <v>0</v>
      </c>
      <c r="G310" s="3">
        <v>6944</v>
      </c>
      <c r="H310" s="16">
        <v>11549</v>
      </c>
      <c r="I310" s="16">
        <v>185639</v>
      </c>
      <c r="K310" s="23" t="s">
        <v>115</v>
      </c>
    </row>
    <row r="311" spans="1:11" x14ac:dyDescent="0.25">
      <c r="A311" s="33" t="s">
        <v>154</v>
      </c>
      <c r="C311" s="3">
        <v>15206</v>
      </c>
      <c r="D311" s="3">
        <v>49462</v>
      </c>
      <c r="E311" s="3">
        <v>11179</v>
      </c>
      <c r="F311" s="3">
        <v>0</v>
      </c>
      <c r="G311" s="3">
        <v>-56780</v>
      </c>
      <c r="H311" s="16">
        <v>2737</v>
      </c>
      <c r="I311" s="16">
        <v>242419</v>
      </c>
      <c r="K311" s="23" t="s">
        <v>116</v>
      </c>
    </row>
    <row r="312" spans="1:11" x14ac:dyDescent="0.25">
      <c r="A312" s="33" t="s">
        <v>155</v>
      </c>
      <c r="C312" s="3">
        <v>5072</v>
      </c>
      <c r="D312" s="3">
        <v>34746</v>
      </c>
      <c r="E312" s="3">
        <v>59905</v>
      </c>
      <c r="F312" s="3">
        <v>0</v>
      </c>
      <c r="G312" s="3">
        <v>32738</v>
      </c>
      <c r="H312" s="16">
        <v>12650</v>
      </c>
      <c r="I312" s="16">
        <v>209681</v>
      </c>
      <c r="K312" s="23" t="s">
        <v>117</v>
      </c>
    </row>
    <row r="313" spans="1:11" x14ac:dyDescent="0.25">
      <c r="A313" s="33" t="s">
        <v>118</v>
      </c>
      <c r="C313" s="3">
        <v>15016</v>
      </c>
      <c r="D313" s="3">
        <v>84072</v>
      </c>
      <c r="E313" s="3">
        <v>35660</v>
      </c>
      <c r="F313" s="3">
        <v>0</v>
      </c>
      <c r="G313" s="3">
        <v>-62621</v>
      </c>
      <c r="H313" s="16">
        <v>809</v>
      </c>
      <c r="I313" s="16">
        <v>272302</v>
      </c>
      <c r="K313" s="23" t="s">
        <v>118</v>
      </c>
    </row>
    <row r="314" spans="1:11" x14ac:dyDescent="0.25">
      <c r="A314" s="33" t="s">
        <v>137</v>
      </c>
      <c r="C314" s="3">
        <v>20433</v>
      </c>
      <c r="D314" s="3">
        <v>42765</v>
      </c>
      <c r="E314" s="3">
        <v>79389</v>
      </c>
      <c r="F314" s="3">
        <v>0</v>
      </c>
      <c r="G314" s="3">
        <v>33550</v>
      </c>
      <c r="H314" s="16">
        <v>75</v>
      </c>
      <c r="I314" s="16">
        <v>238752</v>
      </c>
      <c r="K314" s="23" t="s">
        <v>119</v>
      </c>
    </row>
    <row r="315" spans="1:11" x14ac:dyDescent="0.25">
      <c r="A315" s="33" t="s">
        <v>138</v>
      </c>
      <c r="C315" s="3">
        <v>13678</v>
      </c>
      <c r="D315" s="3">
        <v>72833</v>
      </c>
      <c r="E315" s="3">
        <v>60657</v>
      </c>
      <c r="F315" s="3">
        <v>0</v>
      </c>
      <c r="G315" s="3">
        <v>-24746</v>
      </c>
      <c r="H315" s="16">
        <v>2540</v>
      </c>
      <c r="I315" s="16">
        <v>263498</v>
      </c>
      <c r="K315" s="23" t="s">
        <v>120</v>
      </c>
    </row>
    <row r="316" spans="1:11" x14ac:dyDescent="0.25">
      <c r="A316" s="33" t="s">
        <v>129</v>
      </c>
      <c r="C316" s="3">
        <v>12246</v>
      </c>
      <c r="D316" s="3">
        <v>29853</v>
      </c>
      <c r="E316" s="3">
        <v>96897</v>
      </c>
      <c r="F316" s="3">
        <v>0</v>
      </c>
      <c r="G316" s="3">
        <v>56989</v>
      </c>
      <c r="H316" s="16">
        <v>2198</v>
      </c>
      <c r="I316" s="16">
        <v>206509</v>
      </c>
      <c r="K316" s="23" t="s">
        <v>121</v>
      </c>
    </row>
    <row r="317" spans="1:11" x14ac:dyDescent="0.25">
      <c r="A317" s="33" t="s">
        <v>122</v>
      </c>
      <c r="C317" s="3">
        <v>13443</v>
      </c>
      <c r="D317" s="3">
        <v>27486</v>
      </c>
      <c r="E317" s="3">
        <v>44823</v>
      </c>
      <c r="F317" s="3">
        <v>0</v>
      </c>
      <c r="G317" s="3">
        <v>9104</v>
      </c>
      <c r="H317" s="16">
        <v>5125</v>
      </c>
      <c r="I317" s="16">
        <v>197405</v>
      </c>
      <c r="K317" s="23" t="s">
        <v>122</v>
      </c>
    </row>
    <row r="318" spans="1:11" x14ac:dyDescent="0.25">
      <c r="A318" s="33" t="s">
        <v>123</v>
      </c>
      <c r="C318" s="3">
        <v>37022</v>
      </c>
      <c r="D318" s="3">
        <v>67645</v>
      </c>
      <c r="E318" s="3">
        <v>87504</v>
      </c>
      <c r="F318" s="3">
        <v>0</v>
      </c>
      <c r="G318" s="3">
        <v>-17163</v>
      </c>
      <c r="H318" s="16">
        <v>0</v>
      </c>
      <c r="I318" s="16">
        <v>214568</v>
      </c>
      <c r="K318" s="23" t="s">
        <v>123</v>
      </c>
    </row>
    <row r="319" spans="1:11" x14ac:dyDescent="0.25">
      <c r="A319" s="33" t="s">
        <v>131</v>
      </c>
      <c r="C319" s="3">
        <v>24037</v>
      </c>
      <c r="D319" s="3">
        <v>111898</v>
      </c>
      <c r="E319" s="3">
        <v>70789</v>
      </c>
      <c r="F319" s="3">
        <v>0</v>
      </c>
      <c r="G319" s="3">
        <v>-64695</v>
      </c>
      <c r="H319" s="16">
        <v>378</v>
      </c>
      <c r="I319" s="16">
        <v>279263</v>
      </c>
      <c r="K319" s="23" t="s">
        <v>124</v>
      </c>
    </row>
    <row r="320" spans="1:11" x14ac:dyDescent="0.25">
      <c r="A320" s="33" t="s">
        <v>125</v>
      </c>
      <c r="C320" s="3">
        <v>11562</v>
      </c>
      <c r="D320" s="3">
        <v>72925</v>
      </c>
      <c r="E320" s="3">
        <v>43191</v>
      </c>
      <c r="F320" s="3">
        <v>0</v>
      </c>
      <c r="G320" s="3">
        <v>-41454</v>
      </c>
      <c r="H320" s="16">
        <v>0</v>
      </c>
      <c r="I320" s="16">
        <v>320717</v>
      </c>
      <c r="K320" s="23" t="s">
        <v>125</v>
      </c>
    </row>
    <row r="321" spans="1:11" ht="13.8" thickBot="1" x14ac:dyDescent="0.3">
      <c r="A321" s="41" t="s">
        <v>113</v>
      </c>
      <c r="C321" s="42">
        <v>12081</v>
      </c>
      <c r="D321" s="42">
        <v>34556</v>
      </c>
      <c r="E321" s="42">
        <v>126835</v>
      </c>
      <c r="F321" s="42">
        <v>0</v>
      </c>
      <c r="G321" s="42">
        <v>89288</v>
      </c>
      <c r="H321" s="42">
        <v>9082</v>
      </c>
      <c r="I321" s="42">
        <v>231429</v>
      </c>
      <c r="J321" s="2"/>
      <c r="K321" s="43" t="s">
        <v>113</v>
      </c>
    </row>
    <row r="322" spans="1:11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K322" s="37">
        <v>2013</v>
      </c>
    </row>
    <row r="323" spans="1:11" x14ac:dyDescent="0.25">
      <c r="A323" s="33" t="s">
        <v>153</v>
      </c>
      <c r="C323" s="3">
        <v>30935</v>
      </c>
      <c r="D323" s="3">
        <v>27840</v>
      </c>
      <c r="E323" s="3">
        <v>94859</v>
      </c>
      <c r="F323" s="3">
        <v>0</v>
      </c>
      <c r="G323" s="3">
        <v>59123</v>
      </c>
      <c r="H323" s="16">
        <v>138</v>
      </c>
      <c r="I323" s="16">
        <v>172306</v>
      </c>
      <c r="K323" s="23" t="s">
        <v>115</v>
      </c>
    </row>
    <row r="324" spans="1:11" x14ac:dyDescent="0.25">
      <c r="A324" s="33" t="s">
        <v>154</v>
      </c>
      <c r="C324" s="3">
        <v>40948</v>
      </c>
      <c r="D324" s="3">
        <v>125132</v>
      </c>
      <c r="E324" s="3">
        <v>99202</v>
      </c>
      <c r="F324" s="3">
        <v>0</v>
      </c>
      <c r="G324" s="3">
        <v>-66643</v>
      </c>
      <c r="H324" s="16">
        <v>43</v>
      </c>
      <c r="I324" s="16">
        <v>238949</v>
      </c>
      <c r="K324" s="23" t="s">
        <v>116</v>
      </c>
    </row>
    <row r="325" spans="1:11" x14ac:dyDescent="0.25">
      <c r="A325" s="33" t="s">
        <v>155</v>
      </c>
      <c r="C325" s="3">
        <v>45496</v>
      </c>
      <c r="D325" s="3">
        <v>67513</v>
      </c>
      <c r="E325" s="3">
        <v>49371</v>
      </c>
      <c r="F325" s="3">
        <v>0</v>
      </c>
      <c r="G325" s="3">
        <v>-61507</v>
      </c>
      <c r="H325" s="16">
        <v>1948</v>
      </c>
      <c r="I325" s="16">
        <v>300456</v>
      </c>
      <c r="K325" s="23" t="s">
        <v>117</v>
      </c>
    </row>
    <row r="326" spans="1:11" x14ac:dyDescent="0.25">
      <c r="A326" s="33" t="s">
        <v>118</v>
      </c>
      <c r="C326" s="3">
        <v>16598</v>
      </c>
      <c r="D326" s="3">
        <v>69607</v>
      </c>
      <c r="E326" s="3">
        <v>84987</v>
      </c>
      <c r="F326" s="3">
        <v>0</v>
      </c>
      <c r="G326" s="3">
        <v>-51120</v>
      </c>
      <c r="H326" s="16">
        <v>11724</v>
      </c>
      <c r="I326" s="16">
        <v>290069</v>
      </c>
      <c r="K326" s="23" t="s">
        <v>118</v>
      </c>
    </row>
    <row r="327" spans="1:11" x14ac:dyDescent="0.25">
      <c r="A327" s="33" t="s">
        <v>137</v>
      </c>
      <c r="C327" s="3">
        <v>43303</v>
      </c>
      <c r="D327" s="3">
        <v>0</v>
      </c>
      <c r="E327" s="3">
        <v>121164</v>
      </c>
      <c r="F327" s="3">
        <v>0</v>
      </c>
      <c r="G327" s="3">
        <v>78027</v>
      </c>
      <c r="H327" s="16">
        <v>63</v>
      </c>
      <c r="I327" s="16">
        <v>212042</v>
      </c>
      <c r="K327" s="23" t="s">
        <v>119</v>
      </c>
    </row>
    <row r="328" spans="1:11" x14ac:dyDescent="0.25">
      <c r="A328" s="33" t="s">
        <v>138</v>
      </c>
      <c r="C328" s="3">
        <v>9057</v>
      </c>
      <c r="D328" s="3">
        <v>15146</v>
      </c>
      <c r="E328" s="3">
        <v>35430</v>
      </c>
      <c r="F328" s="3">
        <v>0</v>
      </c>
      <c r="G328" s="3">
        <v>24171</v>
      </c>
      <c r="H328" s="16">
        <v>13539</v>
      </c>
      <c r="I328" s="16">
        <v>187871</v>
      </c>
      <c r="K328" s="23" t="s">
        <v>120</v>
      </c>
    </row>
    <row r="329" spans="1:11" x14ac:dyDescent="0.25">
      <c r="A329" s="33" t="s">
        <v>129</v>
      </c>
      <c r="C329" s="3">
        <v>8973</v>
      </c>
      <c r="D329" s="3">
        <v>33009</v>
      </c>
      <c r="E329" s="3">
        <v>19090</v>
      </c>
      <c r="F329" s="3">
        <v>0</v>
      </c>
      <c r="G329" s="3">
        <v>-9296</v>
      </c>
      <c r="H329" s="16">
        <v>7120</v>
      </c>
      <c r="I329" s="16">
        <v>197167</v>
      </c>
      <c r="K329" s="23" t="s">
        <v>121</v>
      </c>
    </row>
    <row r="330" spans="1:11" x14ac:dyDescent="0.25">
      <c r="A330" s="33" t="s">
        <v>122</v>
      </c>
      <c r="C330" s="3">
        <v>45</v>
      </c>
      <c r="D330" s="3">
        <v>15132</v>
      </c>
      <c r="E330" s="3">
        <v>47674</v>
      </c>
      <c r="F330" s="3">
        <v>0</v>
      </c>
      <c r="G330" s="3">
        <v>42216</v>
      </c>
      <c r="H330" s="16">
        <v>9521</v>
      </c>
      <c r="I330" s="16">
        <v>154951</v>
      </c>
      <c r="K330" s="23" t="s">
        <v>122</v>
      </c>
    </row>
    <row r="331" spans="1:11" x14ac:dyDescent="0.25">
      <c r="A331" s="33" t="s">
        <v>123</v>
      </c>
      <c r="C331" s="3">
        <v>23526</v>
      </c>
      <c r="D331" s="3">
        <v>0</v>
      </c>
      <c r="E331" s="3">
        <v>875</v>
      </c>
      <c r="F331" s="3">
        <v>0</v>
      </c>
      <c r="G331" s="3">
        <v>-22041</v>
      </c>
      <c r="H331" s="16">
        <v>612</v>
      </c>
      <c r="I331" s="16">
        <v>176992</v>
      </c>
      <c r="K331" s="23" t="s">
        <v>123</v>
      </c>
    </row>
    <row r="332" spans="1:11" x14ac:dyDescent="0.25">
      <c r="A332" s="33" t="s">
        <v>131</v>
      </c>
      <c r="C332" s="3">
        <v>5948</v>
      </c>
      <c r="D332" s="3">
        <v>0</v>
      </c>
      <c r="E332" s="3">
        <v>5860</v>
      </c>
      <c r="F332" s="3">
        <v>0</v>
      </c>
      <c r="G332" s="3">
        <v>4986</v>
      </c>
      <c r="H332" s="16">
        <v>5115</v>
      </c>
      <c r="I332" s="16">
        <v>172006</v>
      </c>
      <c r="K332" s="23" t="s">
        <v>124</v>
      </c>
    </row>
    <row r="333" spans="1:11" x14ac:dyDescent="0.25">
      <c r="A333" s="33" t="s">
        <v>125</v>
      </c>
      <c r="C333" s="3">
        <v>8015</v>
      </c>
      <c r="D333" s="3">
        <v>0</v>
      </c>
      <c r="E333" s="3">
        <v>5934</v>
      </c>
      <c r="F333" s="3">
        <v>0</v>
      </c>
      <c r="G333" s="3">
        <v>9990</v>
      </c>
      <c r="H333" s="16">
        <v>12028</v>
      </c>
      <c r="I333" s="16">
        <v>162016</v>
      </c>
      <c r="K333" s="23" t="s">
        <v>125</v>
      </c>
    </row>
    <row r="334" spans="1:11" ht="13.8" thickBot="1" x14ac:dyDescent="0.3">
      <c r="A334" s="41" t="s">
        <v>113</v>
      </c>
      <c r="C334" s="42">
        <v>6089</v>
      </c>
      <c r="D334" s="42">
        <v>7531</v>
      </c>
      <c r="E334" s="42">
        <v>6531</v>
      </c>
      <c r="F334" s="42">
        <v>0</v>
      </c>
      <c r="G334" s="42">
        <v>3475</v>
      </c>
      <c r="H334" s="42">
        <v>2871</v>
      </c>
      <c r="I334" s="42">
        <v>158541</v>
      </c>
      <c r="J334" s="2"/>
      <c r="K334" s="43" t="s">
        <v>113</v>
      </c>
    </row>
    <row r="335" spans="1:11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K335" s="37">
        <f>'Olieforbrug, TJ'!M335</f>
        <v>2014</v>
      </c>
    </row>
    <row r="336" spans="1:11" x14ac:dyDescent="0.25">
      <c r="A336" s="33" t="s">
        <v>153</v>
      </c>
      <c r="C336" s="3">
        <v>43459</v>
      </c>
      <c r="D336" s="3">
        <v>42363</v>
      </c>
      <c r="E336" s="3">
        <v>65815</v>
      </c>
      <c r="F336" s="3">
        <v>4580</v>
      </c>
      <c r="G336" s="3">
        <v>-72083</v>
      </c>
      <c r="H336" s="16">
        <v>96</v>
      </c>
      <c r="I336" s="16">
        <v>230624</v>
      </c>
      <c r="K336" s="23" t="s">
        <v>115</v>
      </c>
    </row>
    <row r="337" spans="1:12" x14ac:dyDescent="0.25">
      <c r="A337" s="33" t="s">
        <v>154</v>
      </c>
      <c r="C337" s="3">
        <v>18410</v>
      </c>
      <c r="D337" s="3">
        <v>30043</v>
      </c>
      <c r="E337" s="3">
        <v>179556</v>
      </c>
      <c r="F337" s="3">
        <v>0</v>
      </c>
      <c r="G337" s="3">
        <v>56021</v>
      </c>
      <c r="H337" s="16">
        <v>16203</v>
      </c>
      <c r="I337" s="16">
        <v>174603</v>
      </c>
      <c r="K337" s="23" t="s">
        <v>116</v>
      </c>
    </row>
    <row r="338" spans="1:12" x14ac:dyDescent="0.25">
      <c r="A338" s="33" t="s">
        <v>155</v>
      </c>
      <c r="C338" s="3">
        <v>80867</v>
      </c>
      <c r="D338" s="3">
        <v>90660</v>
      </c>
      <c r="E338" s="3">
        <v>107795</v>
      </c>
      <c r="F338" s="3">
        <v>0</v>
      </c>
      <c r="G338" s="3">
        <v>-50570</v>
      </c>
      <c r="H338" s="16">
        <v>0</v>
      </c>
      <c r="I338" s="16">
        <v>225173</v>
      </c>
      <c r="K338" s="23" t="s">
        <v>117</v>
      </c>
    </row>
    <row r="339" spans="1:12" x14ac:dyDescent="0.25">
      <c r="A339" s="33" t="s">
        <v>118</v>
      </c>
      <c r="C339" s="3">
        <v>9209</v>
      </c>
      <c r="D339" s="3">
        <v>59772</v>
      </c>
      <c r="E339" s="3">
        <v>29948</v>
      </c>
      <c r="F339" s="3">
        <v>0</v>
      </c>
      <c r="G339" s="3">
        <v>-11310</v>
      </c>
      <c r="H339" s="16">
        <v>12121</v>
      </c>
      <c r="I339" s="16">
        <v>236483</v>
      </c>
      <c r="K339" s="23" t="s">
        <v>118</v>
      </c>
    </row>
    <row r="340" spans="1:12" x14ac:dyDescent="0.25">
      <c r="A340" s="33" t="s">
        <v>137</v>
      </c>
      <c r="C340" s="3">
        <v>8912</v>
      </c>
      <c r="D340" s="3">
        <v>90139</v>
      </c>
      <c r="E340" s="3">
        <v>79688</v>
      </c>
      <c r="F340" s="3">
        <v>0</v>
      </c>
      <c r="G340" s="3">
        <v>-8418</v>
      </c>
      <c r="H340" s="16">
        <v>28677</v>
      </c>
      <c r="I340" s="16">
        <v>244901</v>
      </c>
      <c r="K340" s="23" t="s">
        <v>119</v>
      </c>
    </row>
    <row r="341" spans="1:12" x14ac:dyDescent="0.25">
      <c r="A341" s="33" t="s">
        <v>138</v>
      </c>
      <c r="C341" s="3">
        <v>7308</v>
      </c>
      <c r="D341" s="3">
        <v>0</v>
      </c>
      <c r="E341" s="3">
        <v>53499</v>
      </c>
      <c r="F341" s="3">
        <v>0</v>
      </c>
      <c r="G341" s="3">
        <v>52884</v>
      </c>
      <c r="H341" s="16">
        <v>8422</v>
      </c>
      <c r="I341" s="16">
        <v>192017</v>
      </c>
      <c r="K341" s="23" t="s">
        <v>120</v>
      </c>
    </row>
    <row r="342" spans="1:12" x14ac:dyDescent="0.25">
      <c r="A342" s="33" t="s">
        <v>129</v>
      </c>
      <c r="C342" s="3">
        <v>9363</v>
      </c>
      <c r="D342" s="3">
        <v>28463</v>
      </c>
      <c r="E342" s="3">
        <v>0</v>
      </c>
      <c r="F342" s="3">
        <v>0</v>
      </c>
      <c r="G342" s="3">
        <v>-38877</v>
      </c>
      <c r="H342" s="16">
        <v>1150</v>
      </c>
      <c r="I342" s="16">
        <v>230894</v>
      </c>
      <c r="K342" s="23" t="s">
        <v>121</v>
      </c>
    </row>
    <row r="343" spans="1:12" x14ac:dyDescent="0.25">
      <c r="A343" s="33" t="s">
        <v>122</v>
      </c>
      <c r="C343" s="3">
        <v>14558</v>
      </c>
      <c r="D343" s="3">
        <v>30863</v>
      </c>
      <c r="E343" s="3">
        <v>11935</v>
      </c>
      <c r="F343" s="3">
        <v>0</v>
      </c>
      <c r="G343" s="3">
        <v>-25759</v>
      </c>
      <c r="H343" s="16">
        <v>1047</v>
      </c>
      <c r="I343" s="16">
        <v>256653</v>
      </c>
      <c r="K343" s="23" t="s">
        <v>122</v>
      </c>
    </row>
    <row r="344" spans="1:12" x14ac:dyDescent="0.25">
      <c r="A344" s="33" t="s">
        <v>123</v>
      </c>
      <c r="C344" s="3">
        <v>28442</v>
      </c>
      <c r="D344" s="3">
        <v>12213</v>
      </c>
      <c r="E344" s="3">
        <v>34781</v>
      </c>
      <c r="F344" s="3">
        <v>0</v>
      </c>
      <c r="G344" s="3">
        <v>-2158</v>
      </c>
      <c r="H344" s="16">
        <v>198</v>
      </c>
      <c r="I344" s="16">
        <v>258811</v>
      </c>
      <c r="K344" s="23" t="s">
        <v>123</v>
      </c>
    </row>
    <row r="345" spans="1:12" x14ac:dyDescent="0.25">
      <c r="A345" s="33" t="s">
        <v>131</v>
      </c>
      <c r="C345" s="3">
        <v>26574</v>
      </c>
      <c r="D345" s="3">
        <v>67360</v>
      </c>
      <c r="E345" s="3">
        <v>17094</v>
      </c>
      <c r="F345" s="3">
        <v>0</v>
      </c>
      <c r="G345" s="3">
        <v>-46507</v>
      </c>
      <c r="H345" s="16">
        <v>11345</v>
      </c>
      <c r="I345" s="16">
        <v>305318</v>
      </c>
      <c r="K345" s="23" t="s">
        <v>124</v>
      </c>
    </row>
    <row r="346" spans="1:12" x14ac:dyDescent="0.25">
      <c r="A346" s="33" t="s">
        <v>125</v>
      </c>
      <c r="C346" s="3">
        <v>81889</v>
      </c>
      <c r="D346" s="3">
        <v>64315</v>
      </c>
      <c r="E346" s="3">
        <v>138293</v>
      </c>
      <c r="F346" s="3">
        <v>0</v>
      </c>
      <c r="G346" s="3">
        <v>49387</v>
      </c>
      <c r="H346" s="16">
        <v>0</v>
      </c>
      <c r="I346" s="16">
        <v>255931</v>
      </c>
      <c r="K346" s="23" t="s">
        <v>125</v>
      </c>
    </row>
    <row r="347" spans="1:12" ht="13.8" thickBot="1" x14ac:dyDescent="0.3">
      <c r="A347" s="41" t="s">
        <v>113</v>
      </c>
      <c r="C347" s="42">
        <v>5433</v>
      </c>
      <c r="D347" s="42">
        <v>0</v>
      </c>
      <c r="E347" s="42">
        <v>93219</v>
      </c>
      <c r="F347" s="42">
        <v>0</v>
      </c>
      <c r="G347" s="42">
        <v>103756</v>
      </c>
      <c r="H347" s="42">
        <v>18026</v>
      </c>
      <c r="I347" s="42">
        <v>152175</v>
      </c>
      <c r="J347" s="2"/>
      <c r="K347" s="43" t="s">
        <v>113</v>
      </c>
    </row>
    <row r="348" spans="1:12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K348" s="37">
        <f>'Olieforbrug, TJ'!M348</f>
        <v>2015</v>
      </c>
    </row>
    <row r="349" spans="1:12" s="57" customFormat="1" x14ac:dyDescent="0.25">
      <c r="A349" s="68" t="str">
        <f>'Olieforbrug, TJ'!A349</f>
        <v>Januar</v>
      </c>
      <c r="C349" s="65">
        <v>15862</v>
      </c>
      <c r="D349" s="65">
        <v>65997</v>
      </c>
      <c r="E349" s="65">
        <v>50465</v>
      </c>
      <c r="F349" s="65">
        <v>0</v>
      </c>
      <c r="G349" s="65">
        <f>I347-I349</f>
        <v>-33067</v>
      </c>
      <c r="H349" s="65">
        <v>23</v>
      </c>
      <c r="I349" s="65">
        <v>185242</v>
      </c>
      <c r="J349" s="70"/>
      <c r="K349" s="32" t="str">
        <f>'Olieforbrug, TJ'!M349</f>
        <v>January</v>
      </c>
      <c r="L349"/>
    </row>
    <row r="350" spans="1:12" s="57" customFormat="1" x14ac:dyDescent="0.25">
      <c r="A350" s="68" t="str">
        <f>'Olieforbrug, TJ'!A350</f>
        <v>Februar</v>
      </c>
      <c r="C350" s="65">
        <v>11161</v>
      </c>
      <c r="D350" s="65">
        <v>46850</v>
      </c>
      <c r="E350" s="65">
        <v>5693</v>
      </c>
      <c r="F350" s="65">
        <v>0</v>
      </c>
      <c r="G350" s="65">
        <f t="shared" ref="G350:G360" si="82">I349-I350</f>
        <v>-52598</v>
      </c>
      <c r="H350" s="65">
        <v>1060</v>
      </c>
      <c r="I350" s="65">
        <v>237840</v>
      </c>
      <c r="J350" s="70"/>
      <c r="K350" s="32" t="str">
        <f>'Olieforbrug, TJ'!M350</f>
        <v>February</v>
      </c>
      <c r="L350"/>
    </row>
    <row r="351" spans="1:12" s="57" customFormat="1" x14ac:dyDescent="0.25">
      <c r="A351" s="68" t="str">
        <f>'Olieforbrug, TJ'!A351</f>
        <v>Marts</v>
      </c>
      <c r="C351" s="65">
        <v>17993</v>
      </c>
      <c r="D351" s="65">
        <v>0</v>
      </c>
      <c r="E351" s="65">
        <v>43890</v>
      </c>
      <c r="F351" s="65">
        <v>0</v>
      </c>
      <c r="G351" s="65">
        <f t="shared" si="82"/>
        <v>31113</v>
      </c>
      <c r="H351" s="65">
        <v>7682</v>
      </c>
      <c r="I351" s="65">
        <v>206727</v>
      </c>
      <c r="J351" s="70"/>
      <c r="K351" s="32" t="str">
        <f>'Olieforbrug, TJ'!M351</f>
        <v>March</v>
      </c>
      <c r="L351"/>
    </row>
    <row r="352" spans="1:12" s="57" customFormat="1" x14ac:dyDescent="0.25">
      <c r="A352" s="68" t="str">
        <f>'Olieforbrug, TJ'!A352</f>
        <v>April</v>
      </c>
      <c r="C352" s="65">
        <v>38972</v>
      </c>
      <c r="D352" s="65">
        <v>0</v>
      </c>
      <c r="E352" s="65">
        <v>22717</v>
      </c>
      <c r="F352" s="65">
        <v>0</v>
      </c>
      <c r="G352" s="65">
        <f t="shared" si="82"/>
        <v>-16053</v>
      </c>
      <c r="H352" s="65">
        <v>2008</v>
      </c>
      <c r="I352" s="65">
        <v>222780</v>
      </c>
      <c r="J352" s="70"/>
      <c r="K352" s="32" t="str">
        <f>'Olieforbrug, TJ'!M352</f>
        <v>April</v>
      </c>
      <c r="L352"/>
    </row>
    <row r="353" spans="1:12" s="57" customFormat="1" x14ac:dyDescent="0.25">
      <c r="A353" s="68" t="str">
        <f>'Olieforbrug, TJ'!A353</f>
        <v>Maj</v>
      </c>
      <c r="C353" s="65">
        <v>11017</v>
      </c>
      <c r="D353" s="65">
        <v>0</v>
      </c>
      <c r="E353" s="65">
        <v>13566</v>
      </c>
      <c r="F353" s="65">
        <v>0</v>
      </c>
      <c r="G353" s="65">
        <f t="shared" si="82"/>
        <v>10380</v>
      </c>
      <c r="H353" s="65">
        <v>9016</v>
      </c>
      <c r="I353" s="65">
        <v>212400</v>
      </c>
      <c r="J353" s="70"/>
      <c r="K353" s="32" t="str">
        <f>'Olieforbrug, TJ'!M353</f>
        <v>May</v>
      </c>
      <c r="L353"/>
    </row>
    <row r="354" spans="1:12" x14ac:dyDescent="0.25">
      <c r="A354" s="68" t="str">
        <f>'Olieforbrug, TJ'!A354</f>
        <v>Juni</v>
      </c>
      <c r="C354" s="65">
        <v>12197</v>
      </c>
      <c r="D354" s="65">
        <v>0</v>
      </c>
      <c r="E354" s="65">
        <v>69707</v>
      </c>
      <c r="F354" s="65">
        <v>0</v>
      </c>
      <c r="G354" s="65">
        <f t="shared" si="82"/>
        <v>90974</v>
      </c>
      <c r="H354" s="65">
        <v>4167</v>
      </c>
      <c r="I354" s="65">
        <v>121426</v>
      </c>
      <c r="K354" s="32" t="str">
        <f>'Olieforbrug, TJ'!M354</f>
        <v>June</v>
      </c>
    </row>
    <row r="355" spans="1:12" x14ac:dyDescent="0.25">
      <c r="A355" s="68" t="str">
        <f>'Olieforbrug, TJ'!A355</f>
        <v>Juli</v>
      </c>
      <c r="C355" s="65">
        <v>13440</v>
      </c>
      <c r="D355" s="65">
        <v>0</v>
      </c>
      <c r="E355" s="65">
        <v>20889</v>
      </c>
      <c r="F355" s="65">
        <v>0</v>
      </c>
      <c r="G355" s="65">
        <f t="shared" si="82"/>
        <v>12228</v>
      </c>
      <c r="H355" s="65">
        <v>285</v>
      </c>
      <c r="I355" s="65">
        <v>109198</v>
      </c>
      <c r="K355" s="32" t="str">
        <f>'Olieforbrug, TJ'!M355</f>
        <v>July</v>
      </c>
    </row>
    <row r="356" spans="1:12" x14ac:dyDescent="0.25">
      <c r="A356" s="68" t="str">
        <f>'Olieforbrug, TJ'!A356</f>
        <v>August</v>
      </c>
      <c r="C356" s="65">
        <v>16094</v>
      </c>
      <c r="D356" s="65">
        <v>0</v>
      </c>
      <c r="E356" s="65">
        <v>16278</v>
      </c>
      <c r="F356" s="65">
        <v>0</v>
      </c>
      <c r="G356" s="65">
        <f t="shared" si="82"/>
        <v>20988</v>
      </c>
      <c r="H356" s="65">
        <v>5763</v>
      </c>
      <c r="I356" s="65">
        <v>88210</v>
      </c>
      <c r="K356" s="32" t="str">
        <f>'Olieforbrug, TJ'!M356</f>
        <v>August</v>
      </c>
    </row>
    <row r="357" spans="1:12" x14ac:dyDescent="0.25">
      <c r="A357" s="68" t="str">
        <f>'Olieforbrug, TJ'!A357</f>
        <v>September</v>
      </c>
      <c r="C357" s="65">
        <v>47128</v>
      </c>
      <c r="D357" s="65">
        <v>0</v>
      </c>
      <c r="E357" s="65">
        <v>31504</v>
      </c>
      <c r="F357" s="65">
        <v>0</v>
      </c>
      <c r="G357" s="65">
        <f t="shared" si="82"/>
        <v>-12920</v>
      </c>
      <c r="H357" s="65">
        <v>4235</v>
      </c>
      <c r="I357" s="65">
        <v>101130</v>
      </c>
      <c r="K357" s="32" t="str">
        <f>'Olieforbrug, TJ'!M357</f>
        <v>September</v>
      </c>
    </row>
    <row r="358" spans="1:12" x14ac:dyDescent="0.25">
      <c r="A358" s="68" t="str">
        <f>'Olieforbrug, TJ'!A358</f>
        <v>Oktober</v>
      </c>
      <c r="C358" s="65">
        <v>25999</v>
      </c>
      <c r="D358" s="65">
        <v>0</v>
      </c>
      <c r="E358" s="65">
        <v>10752</v>
      </c>
      <c r="F358" s="65">
        <v>0</v>
      </c>
      <c r="G358" s="65">
        <f t="shared" si="82"/>
        <v>-12881</v>
      </c>
      <c r="H358" s="65">
        <v>3838</v>
      </c>
      <c r="I358" s="65">
        <v>114011</v>
      </c>
      <c r="K358" s="32" t="str">
        <f>'Olieforbrug, TJ'!M358</f>
        <v>October</v>
      </c>
    </row>
    <row r="359" spans="1:12" x14ac:dyDescent="0.25">
      <c r="A359" s="68" t="str">
        <f>'Olieforbrug, TJ'!A359</f>
        <v>November</v>
      </c>
      <c r="C359" s="65">
        <v>33851</v>
      </c>
      <c r="D359" s="65">
        <v>0</v>
      </c>
      <c r="E359" s="65">
        <v>26746</v>
      </c>
      <c r="F359" s="65">
        <v>0</v>
      </c>
      <c r="G359" s="65">
        <f t="shared" si="82"/>
        <v>1585</v>
      </c>
      <c r="H359" s="65">
        <v>8548</v>
      </c>
      <c r="I359" s="65">
        <v>112426</v>
      </c>
      <c r="K359" s="32" t="str">
        <f>'Olieforbrug, TJ'!M359</f>
        <v>November</v>
      </c>
    </row>
    <row r="360" spans="1:12" ht="13.8" thickBot="1" x14ac:dyDescent="0.3">
      <c r="A360" s="41" t="str">
        <f>'Olieforbrug, TJ'!A360</f>
        <v>December</v>
      </c>
      <c r="C360" s="42">
        <v>18742</v>
      </c>
      <c r="D360" s="42">
        <v>0</v>
      </c>
      <c r="E360" s="42">
        <v>16200</v>
      </c>
      <c r="F360" s="42">
        <v>0</v>
      </c>
      <c r="G360" s="42">
        <f t="shared" si="82"/>
        <v>53</v>
      </c>
      <c r="H360" s="42">
        <v>2570</v>
      </c>
      <c r="I360" s="42">
        <v>112373</v>
      </c>
      <c r="J360" s="2"/>
      <c r="K360" s="43" t="str">
        <f>'Olieforbrug, TJ'!M360</f>
        <v>December</v>
      </c>
    </row>
    <row r="361" spans="1:12" x14ac:dyDescent="0.25">
      <c r="A361" s="37">
        <f>'Olieforbrug, TJ'!A361</f>
        <v>2016</v>
      </c>
      <c r="B361" s="15"/>
      <c r="C361" s="16"/>
      <c r="D361" s="16"/>
      <c r="E361" s="16"/>
      <c r="F361" s="16"/>
      <c r="G361" s="16"/>
      <c r="H361" s="16"/>
      <c r="I361" s="16"/>
      <c r="K361" s="37">
        <f>'Olieforbrug, TJ'!M361</f>
        <v>2016</v>
      </c>
    </row>
    <row r="362" spans="1:12" s="57" customFormat="1" x14ac:dyDescent="0.25">
      <c r="A362" s="68" t="str">
        <f>'Olieforbrug, TJ'!A362</f>
        <v>Januar</v>
      </c>
      <c r="C362" s="65">
        <v>31287</v>
      </c>
      <c r="D362" s="65">
        <v>0</v>
      </c>
      <c r="E362" s="65">
        <v>28424</v>
      </c>
      <c r="F362" s="65">
        <v>0</v>
      </c>
      <c r="G362" s="65">
        <v>2987</v>
      </c>
      <c r="H362" s="65">
        <v>5548</v>
      </c>
      <c r="I362" s="65">
        <v>109386</v>
      </c>
      <c r="J362" s="70"/>
      <c r="K362" s="32" t="str">
        <f>'Olieforbrug, TJ'!M362</f>
        <v>January</v>
      </c>
      <c r="L362"/>
    </row>
    <row r="363" spans="1:12" s="57" customFormat="1" x14ac:dyDescent="0.25">
      <c r="A363" s="68" t="str">
        <f>'Olieforbrug, TJ'!A363</f>
        <v>Februar</v>
      </c>
      <c r="C363" s="65">
        <v>22908</v>
      </c>
      <c r="D363" s="65">
        <v>0</v>
      </c>
      <c r="E363" s="65">
        <v>21691</v>
      </c>
      <c r="F363" s="65">
        <v>0</v>
      </c>
      <c r="G363" s="65">
        <v>775</v>
      </c>
      <c r="H363" s="65">
        <v>1846</v>
      </c>
      <c r="I363" s="65">
        <v>108611</v>
      </c>
      <c r="J363" s="70"/>
      <c r="K363" s="32" t="str">
        <f>'Olieforbrug, TJ'!M363</f>
        <v>February</v>
      </c>
      <c r="L363"/>
    </row>
    <row r="364" spans="1:12" x14ac:dyDescent="0.25">
      <c r="A364" s="68" t="str">
        <f>'Olieforbrug, TJ'!A364</f>
        <v>Marts</v>
      </c>
      <c r="C364" s="65">
        <v>11317</v>
      </c>
      <c r="D364" s="65">
        <v>0</v>
      </c>
      <c r="E364" s="65">
        <v>14717</v>
      </c>
      <c r="F364" s="65">
        <v>0</v>
      </c>
      <c r="G364" s="65">
        <v>12931</v>
      </c>
      <c r="H364" s="65">
        <v>9452</v>
      </c>
      <c r="I364" s="65">
        <v>95680</v>
      </c>
      <c r="K364" s="32" t="str">
        <f>'Olieforbrug, TJ'!M364</f>
        <v>March</v>
      </c>
    </row>
    <row r="365" spans="1:12" x14ac:dyDescent="0.25">
      <c r="A365" s="68" t="str">
        <f>'Olieforbrug, TJ'!A365</f>
        <v>April</v>
      </c>
      <c r="C365" s="65">
        <v>44039</v>
      </c>
      <c r="D365" s="65">
        <v>0</v>
      </c>
      <c r="E365" s="65">
        <v>17998</v>
      </c>
      <c r="F365" s="65">
        <v>0</v>
      </c>
      <c r="G365" s="65">
        <v>-18370</v>
      </c>
      <c r="H365" s="65">
        <v>6393</v>
      </c>
      <c r="I365" s="65">
        <v>114050</v>
      </c>
      <c r="K365" s="32" t="str">
        <f>'Olieforbrug, TJ'!M365</f>
        <v>April</v>
      </c>
    </row>
    <row r="366" spans="1:12" x14ac:dyDescent="0.25">
      <c r="A366" s="68" t="str">
        <f>'Olieforbrug, TJ'!A366</f>
        <v>Maj</v>
      </c>
      <c r="C366" s="65">
        <v>33149</v>
      </c>
      <c r="D366" s="65">
        <v>0</v>
      </c>
      <c r="E366" s="65">
        <v>5818</v>
      </c>
      <c r="F366" s="65">
        <v>0</v>
      </c>
      <c r="G366" s="65">
        <v>-27332</v>
      </c>
      <c r="H366" s="65">
        <v>0</v>
      </c>
      <c r="I366" s="65">
        <v>141382</v>
      </c>
      <c r="K366" s="32" t="str">
        <f>'Olieforbrug, TJ'!M366</f>
        <v>May</v>
      </c>
    </row>
    <row r="367" spans="1:12" x14ac:dyDescent="0.25">
      <c r="A367" s="68" t="str">
        <f>'Olieforbrug, TJ'!A367</f>
        <v>Juni</v>
      </c>
      <c r="C367" s="65">
        <v>62591</v>
      </c>
      <c r="D367" s="65">
        <v>0</v>
      </c>
      <c r="E367" s="65">
        <v>38774</v>
      </c>
      <c r="F367" s="65">
        <v>0</v>
      </c>
      <c r="G367" s="65">
        <v>12949</v>
      </c>
      <c r="H367" s="65">
        <v>458</v>
      </c>
      <c r="I367" s="65">
        <v>128433</v>
      </c>
      <c r="K367" s="32" t="str">
        <f>'Olieforbrug, TJ'!M367</f>
        <v>June</v>
      </c>
    </row>
    <row r="368" spans="1:12" x14ac:dyDescent="0.25">
      <c r="A368" s="68" t="str">
        <f>'Olieforbrug, TJ'!A368</f>
        <v>Juli</v>
      </c>
      <c r="C368" s="65">
        <v>55782</v>
      </c>
      <c r="D368" s="65">
        <v>0</v>
      </c>
      <c r="E368" s="65">
        <v>52001</v>
      </c>
      <c r="F368" s="65">
        <v>0</v>
      </c>
      <c r="G368" s="65">
        <v>35779</v>
      </c>
      <c r="H368" s="65">
        <v>22542</v>
      </c>
      <c r="I368" s="65">
        <v>92654</v>
      </c>
      <c r="K368" s="32" t="str">
        <f>'Olieforbrug, TJ'!M368</f>
        <v>July</v>
      </c>
    </row>
    <row r="369" spans="1:11" x14ac:dyDescent="0.25">
      <c r="A369" s="68" t="str">
        <f>'Olieforbrug, TJ'!A369</f>
        <v>August</v>
      </c>
      <c r="C369" s="65">
        <v>51446</v>
      </c>
      <c r="D369" s="65">
        <v>0</v>
      </c>
      <c r="E369" s="65">
        <v>55737</v>
      </c>
      <c r="F369" s="65">
        <v>0</v>
      </c>
      <c r="G369" s="65">
        <v>38609</v>
      </c>
      <c r="H369" s="65">
        <v>20239</v>
      </c>
      <c r="I369" s="65">
        <v>54045</v>
      </c>
      <c r="K369" s="32" t="str">
        <f>'Olieforbrug, TJ'!M369</f>
        <v>August</v>
      </c>
    </row>
    <row r="370" spans="1:11" x14ac:dyDescent="0.25">
      <c r="A370" s="68" t="str">
        <f>'Olieforbrug, TJ'!A370</f>
        <v>September</v>
      </c>
      <c r="C370" s="65">
        <v>59576</v>
      </c>
      <c r="D370" s="65">
        <v>0</v>
      </c>
      <c r="E370" s="65">
        <v>56767</v>
      </c>
      <c r="F370" s="65">
        <v>0</v>
      </c>
      <c r="G370" s="65">
        <v>1553</v>
      </c>
      <c r="H370" s="65">
        <v>3129</v>
      </c>
      <c r="I370" s="65">
        <v>52492</v>
      </c>
      <c r="K370" s="32" t="str">
        <f>'Olieforbrug, TJ'!M370</f>
        <v>September</v>
      </c>
    </row>
    <row r="371" spans="1:11" x14ac:dyDescent="0.25">
      <c r="A371" s="68" t="str">
        <f>'Olieforbrug, TJ'!A371</f>
        <v>Oktober</v>
      </c>
      <c r="C371" s="65">
        <v>95781</v>
      </c>
      <c r="D371" s="65">
        <v>0</v>
      </c>
      <c r="E371" s="65">
        <v>74620</v>
      </c>
      <c r="F371" s="65">
        <v>0</v>
      </c>
      <c r="G371" s="65">
        <v>-807</v>
      </c>
      <c r="H371" s="65">
        <v>18742</v>
      </c>
      <c r="I371" s="65">
        <v>53299</v>
      </c>
      <c r="K371" s="32" t="str">
        <f>'Olieforbrug, TJ'!M371</f>
        <v>October</v>
      </c>
    </row>
    <row r="372" spans="1:11" x14ac:dyDescent="0.25">
      <c r="A372" s="68" t="str">
        <f>'Olieforbrug, TJ'!A372</f>
        <v>November</v>
      </c>
      <c r="C372" s="65">
        <v>36071</v>
      </c>
      <c r="D372" s="65">
        <v>0</v>
      </c>
      <c r="E372" s="65">
        <v>33279</v>
      </c>
      <c r="F372" s="65">
        <v>0</v>
      </c>
      <c r="G372" s="65">
        <v>-2040</v>
      </c>
      <c r="H372" s="65">
        <v>104</v>
      </c>
      <c r="I372" s="65">
        <v>55339</v>
      </c>
      <c r="K372" s="32" t="str">
        <f>'Olieforbrug, TJ'!M372</f>
        <v>November</v>
      </c>
    </row>
    <row r="373" spans="1:11" ht="13.8" thickBot="1" x14ac:dyDescent="0.3">
      <c r="A373" s="41" t="str">
        <f>'Olieforbrug, TJ'!A373</f>
        <v>December</v>
      </c>
      <c r="C373" s="42">
        <v>27092</v>
      </c>
      <c r="D373" s="42">
        <v>0</v>
      </c>
      <c r="E373" s="42">
        <v>7305</v>
      </c>
      <c r="F373" s="42">
        <v>0</v>
      </c>
      <c r="G373" s="42">
        <v>-3531</v>
      </c>
      <c r="H373" s="42">
        <v>1028</v>
      </c>
      <c r="I373" s="42">
        <v>58870</v>
      </c>
      <c r="J373" s="2"/>
      <c r="K373" s="43" t="str">
        <f>'Olieforbrug, TJ'!M373</f>
        <v>December</v>
      </c>
    </row>
    <row r="374" spans="1:11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K374" s="37">
        <v>2017</v>
      </c>
    </row>
    <row r="375" spans="1:11" x14ac:dyDescent="0.25">
      <c r="A375" s="23" t="str">
        <f>'Olieforbrug, TJ'!A375</f>
        <v>Januar</v>
      </c>
      <c r="C375" s="16">
        <v>28352</v>
      </c>
      <c r="D375" s="16">
        <v>0</v>
      </c>
      <c r="E375" s="16">
        <v>5835</v>
      </c>
      <c r="F375" s="16">
        <v>0</v>
      </c>
      <c r="G375" s="16">
        <f>I373-I375</f>
        <v>6135</v>
      </c>
      <c r="H375" s="16">
        <v>0</v>
      </c>
      <c r="I375" s="16">
        <v>52735</v>
      </c>
      <c r="K375" s="23" t="str">
        <f>'Olieforbrug, TJ'!M375</f>
        <v>January</v>
      </c>
    </row>
    <row r="376" spans="1:11" x14ac:dyDescent="0.25">
      <c r="A376" s="23" t="str">
        <f>'Olieforbrug, TJ'!A376</f>
        <v>Februar</v>
      </c>
      <c r="C376" s="16">
        <v>16097</v>
      </c>
      <c r="D376" s="16">
        <v>32570</v>
      </c>
      <c r="E376" s="16">
        <v>27545</v>
      </c>
      <c r="F376" s="16">
        <v>0</v>
      </c>
      <c r="G376" s="16">
        <f t="shared" ref="G376:G381" si="83">I375-I376</f>
        <v>-17629</v>
      </c>
      <c r="H376" s="16">
        <v>3030</v>
      </c>
      <c r="I376" s="16">
        <v>70364</v>
      </c>
      <c r="K376" s="23" t="str">
        <f>'Olieforbrug, TJ'!M376</f>
        <v>February</v>
      </c>
    </row>
    <row r="377" spans="1:11" x14ac:dyDescent="0.25">
      <c r="A377" s="23" t="str">
        <f>'Olieforbrug, TJ'!A377</f>
        <v>Marts</v>
      </c>
      <c r="C377" s="16">
        <v>21501</v>
      </c>
      <c r="D377" s="16">
        <v>0</v>
      </c>
      <c r="E377" s="16">
        <v>19426</v>
      </c>
      <c r="F377" s="16">
        <v>0</v>
      </c>
      <c r="G377" s="16">
        <f t="shared" si="83"/>
        <v>-1671</v>
      </c>
      <c r="H377" s="16">
        <v>82</v>
      </c>
      <c r="I377" s="16">
        <v>72035</v>
      </c>
      <c r="K377" s="23" t="str">
        <f>'Olieforbrug, TJ'!M377</f>
        <v>March</v>
      </c>
    </row>
    <row r="378" spans="1:11" x14ac:dyDescent="0.25">
      <c r="A378" s="23" t="str">
        <f>'Olieforbrug, TJ'!A378</f>
        <v>April</v>
      </c>
      <c r="C378" s="16">
        <v>9078</v>
      </c>
      <c r="D378" s="16">
        <v>28672</v>
      </c>
      <c r="E378" s="16">
        <v>38582</v>
      </c>
      <c r="F378" s="16">
        <v>0</v>
      </c>
      <c r="G378" s="16">
        <f t="shared" si="83"/>
        <v>1208</v>
      </c>
      <c r="H378" s="16">
        <v>300</v>
      </c>
      <c r="I378" s="16">
        <v>70827</v>
      </c>
      <c r="K378" s="23" t="str">
        <f>'Olieforbrug, TJ'!M378</f>
        <v>April</v>
      </c>
    </row>
    <row r="379" spans="1:11" x14ac:dyDescent="0.25">
      <c r="A379" s="23" t="str">
        <f>'Olieforbrug, TJ'!A379</f>
        <v>Maj</v>
      </c>
      <c r="C379" s="16">
        <v>4394</v>
      </c>
      <c r="D379" s="16">
        <v>22596</v>
      </c>
      <c r="E379" s="16">
        <v>56170</v>
      </c>
      <c r="F379" s="16">
        <v>0</v>
      </c>
      <c r="G379" s="16">
        <f t="shared" si="83"/>
        <v>31039</v>
      </c>
      <c r="H379" s="16">
        <v>263</v>
      </c>
      <c r="I379" s="16">
        <v>39788</v>
      </c>
      <c r="K379" s="23" t="str">
        <f>'Olieforbrug, TJ'!M379</f>
        <v>May</v>
      </c>
    </row>
    <row r="380" spans="1:11" x14ac:dyDescent="0.25">
      <c r="A380" s="23" t="str">
        <f>'Olieforbrug, TJ'!A380</f>
        <v>Juni</v>
      </c>
      <c r="C380" s="16">
        <v>35319</v>
      </c>
      <c r="D380" s="16">
        <v>0</v>
      </c>
      <c r="E380" s="16">
        <v>32941</v>
      </c>
      <c r="F380" s="16">
        <v>0</v>
      </c>
      <c r="G380" s="16">
        <f t="shared" si="83"/>
        <v>-7376</v>
      </c>
      <c r="H380" s="16">
        <v>0</v>
      </c>
      <c r="I380" s="16">
        <v>47164</v>
      </c>
      <c r="K380" s="23" t="str">
        <f>'Olieforbrug, TJ'!M380</f>
        <v>June</v>
      </c>
    </row>
    <row r="381" spans="1:11" x14ac:dyDescent="0.25">
      <c r="A381" s="23" t="str">
        <f>'Olieforbrug, TJ'!A381</f>
        <v>Juli</v>
      </c>
      <c r="C381" s="16">
        <v>83703</v>
      </c>
      <c r="D381" s="16">
        <v>0</v>
      </c>
      <c r="E381" s="16">
        <v>57979</v>
      </c>
      <c r="F381" s="16">
        <v>0</v>
      </c>
      <c r="G381" s="16">
        <f t="shared" si="83"/>
        <v>-24158</v>
      </c>
      <c r="H381" s="16">
        <v>711</v>
      </c>
      <c r="I381" s="16">
        <v>71322</v>
      </c>
      <c r="K381" s="23" t="str">
        <f>'Olieforbrug, TJ'!M381</f>
        <v>July</v>
      </c>
    </row>
    <row r="382" spans="1:11" x14ac:dyDescent="0.25">
      <c r="A382" s="23" t="str">
        <f>'Olieforbrug, TJ'!A382</f>
        <v>August</v>
      </c>
      <c r="C382" s="16">
        <v>72139</v>
      </c>
      <c r="D382" s="16">
        <v>0</v>
      </c>
      <c r="E382" s="16">
        <v>77121</v>
      </c>
      <c r="F382" s="16">
        <v>0</v>
      </c>
      <c r="G382" s="16">
        <f>I381-I382</f>
        <v>6779</v>
      </c>
      <c r="H382" s="16">
        <v>0</v>
      </c>
      <c r="I382" s="16">
        <v>64543</v>
      </c>
      <c r="K382" s="23" t="str">
        <f>'Olieforbrug, TJ'!M382</f>
        <v>August</v>
      </c>
    </row>
    <row r="383" spans="1:11" x14ac:dyDescent="0.25">
      <c r="A383" s="23" t="str">
        <f>'Olieforbrug, TJ'!A383</f>
        <v>September</v>
      </c>
      <c r="C383" s="16">
        <v>83012</v>
      </c>
      <c r="D383" s="16">
        <v>0</v>
      </c>
      <c r="E383" s="16">
        <v>39615</v>
      </c>
      <c r="F383" s="16">
        <v>0</v>
      </c>
      <c r="G383" s="16">
        <f>I382-I383</f>
        <v>-41735</v>
      </c>
      <c r="H383" s="16">
        <v>941</v>
      </c>
      <c r="I383" s="16">
        <v>106278</v>
      </c>
      <c r="K383" s="23" t="str">
        <f>'Olieforbrug, TJ'!M383</f>
        <v>September</v>
      </c>
    </row>
    <row r="384" spans="1:11" x14ac:dyDescent="0.25">
      <c r="A384" s="23" t="str">
        <f>'Olieforbrug, TJ'!A384</f>
        <v>Oktober</v>
      </c>
      <c r="C384" s="16">
        <v>37630</v>
      </c>
      <c r="D384" s="16">
        <v>0</v>
      </c>
      <c r="E384" s="16">
        <v>73937</v>
      </c>
      <c r="F384" s="16">
        <v>0</v>
      </c>
      <c r="G384" s="16">
        <f>I383-I384</f>
        <v>38915</v>
      </c>
      <c r="H384" s="16">
        <v>70</v>
      </c>
      <c r="I384" s="16">
        <v>67363</v>
      </c>
      <c r="K384" s="23" t="str">
        <f>'Olieforbrug, TJ'!M384</f>
        <v>October</v>
      </c>
    </row>
    <row r="385" spans="1:11" x14ac:dyDescent="0.25">
      <c r="A385" s="23" t="str">
        <f>'Olieforbrug, TJ'!A385</f>
        <v>November</v>
      </c>
      <c r="C385" s="16">
        <v>10026</v>
      </c>
      <c r="D385" s="16">
        <v>0</v>
      </c>
      <c r="E385" s="16">
        <v>5802</v>
      </c>
      <c r="F385" s="16">
        <v>0</v>
      </c>
      <c r="G385" s="16">
        <f>I384-I385</f>
        <v>-4224</v>
      </c>
      <c r="H385" s="16">
        <v>0</v>
      </c>
      <c r="I385" s="16">
        <v>71587</v>
      </c>
      <c r="K385" s="23" t="str">
        <f>'Olieforbrug, TJ'!M385</f>
        <v>November</v>
      </c>
    </row>
    <row r="386" spans="1:11" ht="13.8" thickBot="1" x14ac:dyDescent="0.3">
      <c r="A386" s="41" t="str">
        <f>'Olieforbrug, TJ'!A386</f>
        <v>December</v>
      </c>
      <c r="C386" s="42">
        <v>10482</v>
      </c>
      <c r="D386" s="42">
        <v>0</v>
      </c>
      <c r="E386" s="42">
        <v>20641</v>
      </c>
      <c r="F386" s="42">
        <v>0</v>
      </c>
      <c r="G386" s="42">
        <f>I385-I386</f>
        <v>10452</v>
      </c>
      <c r="H386" s="42">
        <v>27</v>
      </c>
      <c r="I386" s="42">
        <v>61135</v>
      </c>
      <c r="J386" s="2"/>
      <c r="K386" s="43" t="str">
        <f>'Olieforbrug, TJ'!M386</f>
        <v>December</v>
      </c>
    </row>
    <row r="387" spans="1:11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K387" s="37">
        <v>2018</v>
      </c>
    </row>
    <row r="388" spans="1:11" x14ac:dyDescent="0.25">
      <c r="A388" s="23" t="str">
        <f>'Olieforbrug, TJ'!A388</f>
        <v>Januar</v>
      </c>
      <c r="C388" s="16">
        <v>5062</v>
      </c>
      <c r="D388" s="16">
        <v>0</v>
      </c>
      <c r="E388" s="16">
        <v>11216</v>
      </c>
      <c r="F388" s="16">
        <v>0</v>
      </c>
      <c r="G388" s="16">
        <f>I386-I388</f>
        <v>6408</v>
      </c>
      <c r="H388" s="16">
        <v>254</v>
      </c>
      <c r="I388" s="16">
        <v>54727</v>
      </c>
      <c r="K388" s="23" t="str">
        <f>'Olieforbrug, TJ'!M388</f>
        <v>January</v>
      </c>
    </row>
    <row r="389" spans="1:11" x14ac:dyDescent="0.25">
      <c r="A389" s="23" t="str">
        <f>'Olieforbrug, TJ'!A389</f>
        <v>Februar</v>
      </c>
      <c r="C389" s="16">
        <v>41578</v>
      </c>
      <c r="D389" s="16">
        <v>0</v>
      </c>
      <c r="E389" s="16">
        <v>37877</v>
      </c>
      <c r="F389" s="16">
        <v>0</v>
      </c>
      <c r="G389" s="16">
        <f t="shared" ref="G389:G394" si="84">I388-I389</f>
        <v>4294</v>
      </c>
      <c r="H389" s="16">
        <v>7470</v>
      </c>
      <c r="I389" s="16">
        <v>50433</v>
      </c>
      <c r="K389" s="23" t="str">
        <f>'Olieforbrug, TJ'!M389</f>
        <v>February</v>
      </c>
    </row>
    <row r="390" spans="1:11" x14ac:dyDescent="0.25">
      <c r="A390" s="23" t="str">
        <f>'Olieforbrug, TJ'!A390</f>
        <v>Marts</v>
      </c>
      <c r="C390" s="16">
        <v>52521</v>
      </c>
      <c r="D390" s="16">
        <v>0</v>
      </c>
      <c r="E390" s="16">
        <v>19548</v>
      </c>
      <c r="F390" s="16">
        <v>0</v>
      </c>
      <c r="G390" s="16">
        <f t="shared" si="84"/>
        <v>-32910</v>
      </c>
      <c r="H390" s="16">
        <v>111</v>
      </c>
      <c r="I390" s="16">
        <v>83343</v>
      </c>
      <c r="K390" s="23" t="str">
        <f>'Olieforbrug, TJ'!M390</f>
        <v>March</v>
      </c>
    </row>
    <row r="391" spans="1:11" x14ac:dyDescent="0.25">
      <c r="A391" s="23" t="str">
        <f>'Olieforbrug, TJ'!A391</f>
        <v>April</v>
      </c>
      <c r="C391" s="16">
        <v>57786</v>
      </c>
      <c r="D391" s="16">
        <v>0</v>
      </c>
      <c r="E391" s="16">
        <v>72414</v>
      </c>
      <c r="F391" s="16">
        <v>0</v>
      </c>
      <c r="G391" s="16">
        <f t="shared" si="84"/>
        <v>19519</v>
      </c>
      <c r="H391" s="16">
        <v>1245</v>
      </c>
      <c r="I391" s="16">
        <v>63824</v>
      </c>
      <c r="K391" s="23" t="str">
        <f>'Olieforbrug, TJ'!M391</f>
        <v>April</v>
      </c>
    </row>
    <row r="392" spans="1:11" x14ac:dyDescent="0.25">
      <c r="A392" s="23" t="str">
        <f>'Olieforbrug, TJ'!A392</f>
        <v>Maj</v>
      </c>
      <c r="C392" s="16">
        <v>57786</v>
      </c>
      <c r="D392" s="16">
        <v>0</v>
      </c>
      <c r="E392" s="16">
        <v>72414</v>
      </c>
      <c r="F392" s="16">
        <v>0</v>
      </c>
      <c r="G392" s="16">
        <f t="shared" si="84"/>
        <v>0</v>
      </c>
      <c r="H392" s="16">
        <v>1245</v>
      </c>
      <c r="I392" s="16">
        <v>63824</v>
      </c>
      <c r="K392" s="23" t="str">
        <f>'Olieforbrug, TJ'!M392</f>
        <v>May</v>
      </c>
    </row>
    <row r="393" spans="1:11" x14ac:dyDescent="0.25">
      <c r="A393" s="23" t="str">
        <f>'Olieforbrug, TJ'!A393</f>
        <v>Juni</v>
      </c>
      <c r="C393" s="16">
        <v>68984</v>
      </c>
      <c r="D393" s="16">
        <v>0</v>
      </c>
      <c r="E393" s="16">
        <v>21150</v>
      </c>
      <c r="F393" s="16">
        <v>0</v>
      </c>
      <c r="G393" s="16">
        <f t="shared" si="84"/>
        <v>-35463</v>
      </c>
      <c r="H393" s="16">
        <v>187</v>
      </c>
      <c r="I393" s="16">
        <v>99287</v>
      </c>
      <c r="K393" s="23" t="str">
        <f>'Olieforbrug, TJ'!M393</f>
        <v>June</v>
      </c>
    </row>
    <row r="394" spans="1:11" x14ac:dyDescent="0.25">
      <c r="A394" s="23" t="str">
        <f>'Olieforbrug, TJ'!A394</f>
        <v>Juli</v>
      </c>
      <c r="C394" s="16">
        <v>70122</v>
      </c>
      <c r="D394" s="16">
        <v>0</v>
      </c>
      <c r="E394" s="16">
        <v>115805</v>
      </c>
      <c r="F394" s="16">
        <v>0</v>
      </c>
      <c r="G394" s="16">
        <f t="shared" si="84"/>
        <v>47662</v>
      </c>
      <c r="H394" s="16">
        <v>110</v>
      </c>
      <c r="I394" s="16">
        <v>51625</v>
      </c>
      <c r="K394" s="23" t="str">
        <f>'Olieforbrug, TJ'!M394</f>
        <v>July</v>
      </c>
    </row>
    <row r="395" spans="1:11" x14ac:dyDescent="0.25">
      <c r="A395" s="23" t="str">
        <f>'Olieforbrug, TJ'!A395</f>
        <v>August</v>
      </c>
      <c r="C395" s="16">
        <v>70647</v>
      </c>
      <c r="D395" s="16">
        <v>0</v>
      </c>
      <c r="E395" s="16">
        <v>46050</v>
      </c>
      <c r="F395" s="16">
        <v>0</v>
      </c>
      <c r="G395" s="16">
        <f>I394-I395</f>
        <v>-23654</v>
      </c>
      <c r="H395" s="16">
        <v>0</v>
      </c>
      <c r="I395" s="16">
        <v>75279</v>
      </c>
      <c r="K395" s="23" t="str">
        <f>'Olieforbrug, TJ'!M395</f>
        <v>August</v>
      </c>
    </row>
    <row r="396" spans="1:11" x14ac:dyDescent="0.25">
      <c r="A396" s="23" t="str">
        <f>'Olieforbrug, TJ'!A396</f>
        <v>September</v>
      </c>
      <c r="C396" s="16">
        <v>73518</v>
      </c>
      <c r="D396" s="16">
        <v>30327</v>
      </c>
      <c r="E396" s="16">
        <v>128693</v>
      </c>
      <c r="F396" s="16">
        <v>0</v>
      </c>
      <c r="G396" s="16">
        <f>I395-I396</f>
        <v>26998</v>
      </c>
      <c r="H396" s="16">
        <v>485</v>
      </c>
      <c r="I396" s="16">
        <v>48281</v>
      </c>
      <c r="K396" s="23" t="str">
        <f>'Olieforbrug, TJ'!M396</f>
        <v>September</v>
      </c>
    </row>
    <row r="397" spans="1:11" x14ac:dyDescent="0.25">
      <c r="A397" s="23" t="str">
        <f>'Olieforbrug, TJ'!A397</f>
        <v>Oktober</v>
      </c>
      <c r="C397" s="16">
        <v>70700</v>
      </c>
      <c r="D397" s="16">
        <v>30194</v>
      </c>
      <c r="E397" s="16">
        <v>35010</v>
      </c>
      <c r="F397" s="16">
        <v>0</v>
      </c>
      <c r="G397" s="16">
        <f>I396-I397</f>
        <v>-65633</v>
      </c>
      <c r="H397" s="16">
        <v>0</v>
      </c>
      <c r="I397" s="16">
        <v>113914</v>
      </c>
      <c r="K397" s="23" t="str">
        <f>'Olieforbrug, TJ'!M397</f>
        <v>October</v>
      </c>
    </row>
    <row r="398" spans="1:11" x14ac:dyDescent="0.25">
      <c r="A398" s="23" t="str">
        <f>'Olieforbrug, TJ'!A398</f>
        <v>November</v>
      </c>
      <c r="C398" s="16">
        <v>23281</v>
      </c>
      <c r="D398" s="16">
        <v>0</v>
      </c>
      <c r="E398" s="16">
        <v>87990</v>
      </c>
      <c r="F398" s="16">
        <v>0</v>
      </c>
      <c r="G398" s="16">
        <f>I397-I398</f>
        <v>66069</v>
      </c>
      <c r="H398" s="16">
        <v>518</v>
      </c>
      <c r="I398" s="16">
        <v>47845</v>
      </c>
      <c r="K398" s="23" t="str">
        <f>'Olieforbrug, TJ'!M398</f>
        <v>November</v>
      </c>
    </row>
    <row r="399" spans="1:11" ht="13.8" thickBot="1" x14ac:dyDescent="0.3">
      <c r="A399" s="41" t="str">
        <f>'Olieforbrug, TJ'!A399</f>
        <v>December</v>
      </c>
      <c r="C399" s="42">
        <v>8138</v>
      </c>
      <c r="D399" s="42">
        <v>0</v>
      </c>
      <c r="E399" s="42">
        <v>10866</v>
      </c>
      <c r="F399" s="42">
        <v>0</v>
      </c>
      <c r="G399" s="42">
        <f>I398-I399</f>
        <v>-25748</v>
      </c>
      <c r="H399" s="42">
        <v>1657</v>
      </c>
      <c r="I399" s="42">
        <v>73593</v>
      </c>
      <c r="J399" s="2"/>
      <c r="K399" s="43" t="str">
        <f>'Olieforbrug, TJ'!M399</f>
        <v>December</v>
      </c>
    </row>
    <row r="400" spans="1:11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K400" s="37">
        <v>2019</v>
      </c>
    </row>
    <row r="401" spans="1:11" x14ac:dyDescent="0.25">
      <c r="A401" s="23" t="str">
        <f>'Olieforbrug, TJ'!A401</f>
        <v>Januar</v>
      </c>
      <c r="C401" s="16">
        <v>18714</v>
      </c>
      <c r="D401" s="16">
        <v>0</v>
      </c>
      <c r="E401" s="16">
        <v>8979</v>
      </c>
      <c r="F401" s="16">
        <v>0</v>
      </c>
      <c r="G401" s="16">
        <f>I399-I401</f>
        <v>-9778</v>
      </c>
      <c r="H401" s="16">
        <v>0</v>
      </c>
      <c r="I401" s="16">
        <v>83371</v>
      </c>
      <c r="K401" s="23" t="str">
        <f>'Olieforbrug, TJ'!M401</f>
        <v>January</v>
      </c>
    </row>
    <row r="402" spans="1:11" x14ac:dyDescent="0.25">
      <c r="A402" s="23" t="str">
        <f>'Olieforbrug, TJ'!A402</f>
        <v>Februar</v>
      </c>
      <c r="C402" s="16">
        <v>6875</v>
      </c>
      <c r="D402" s="16">
        <v>0</v>
      </c>
      <c r="E402" s="16">
        <v>41071</v>
      </c>
      <c r="F402" s="16">
        <v>0</v>
      </c>
      <c r="G402" s="16">
        <f t="shared" ref="G402:G407" si="85">I401-I402</f>
        <v>35501</v>
      </c>
      <c r="H402" s="16">
        <v>1482</v>
      </c>
      <c r="I402" s="16">
        <v>47870</v>
      </c>
      <c r="K402" s="23" t="str">
        <f>'Olieforbrug, TJ'!M402</f>
        <v>February</v>
      </c>
    </row>
    <row r="403" spans="1:11" x14ac:dyDescent="0.25">
      <c r="A403" s="23" t="str">
        <f>'Olieforbrug, TJ'!A403</f>
        <v>Marts</v>
      </c>
      <c r="C403" s="16">
        <v>11586</v>
      </c>
      <c r="D403" s="16">
        <v>30233</v>
      </c>
      <c r="E403" s="16">
        <v>8314</v>
      </c>
      <c r="F403" s="16">
        <v>0</v>
      </c>
      <c r="G403" s="16">
        <f t="shared" si="85"/>
        <v>-33058</v>
      </c>
      <c r="H403" s="16">
        <v>165</v>
      </c>
      <c r="I403" s="16">
        <v>80928</v>
      </c>
      <c r="K403" s="23" t="str">
        <f>'Olieforbrug, TJ'!M403</f>
        <v>March</v>
      </c>
    </row>
    <row r="404" spans="1:11" x14ac:dyDescent="0.25">
      <c r="A404" s="23" t="str">
        <f>'Olieforbrug, TJ'!A404</f>
        <v>April</v>
      </c>
      <c r="C404" s="16">
        <v>6501</v>
      </c>
      <c r="D404" s="16">
        <v>0</v>
      </c>
      <c r="E404" s="16">
        <v>56918</v>
      </c>
      <c r="F404" s="16">
        <v>0</v>
      </c>
      <c r="G404" s="16">
        <f t="shared" si="85"/>
        <v>52307</v>
      </c>
      <c r="H404" s="16">
        <v>1985</v>
      </c>
      <c r="I404" s="16">
        <v>28621</v>
      </c>
      <c r="K404" s="23" t="str">
        <f>'Olieforbrug, TJ'!M404</f>
        <v>April</v>
      </c>
    </row>
    <row r="405" spans="1:11" x14ac:dyDescent="0.25">
      <c r="A405" s="23" t="str">
        <f>'Olieforbrug, TJ'!A405</f>
        <v>Maj</v>
      </c>
      <c r="C405" s="16">
        <v>18575</v>
      </c>
      <c r="D405" s="16">
        <v>0</v>
      </c>
      <c r="E405" s="16">
        <v>5996</v>
      </c>
      <c r="F405" s="16">
        <v>0</v>
      </c>
      <c r="G405" s="16">
        <f t="shared" si="85"/>
        <v>-11893</v>
      </c>
      <c r="H405" s="16">
        <v>685</v>
      </c>
      <c r="I405" s="16">
        <v>40514</v>
      </c>
      <c r="K405" s="23" t="str">
        <f>'Olieforbrug, TJ'!M405</f>
        <v>May</v>
      </c>
    </row>
    <row r="406" spans="1:11" x14ac:dyDescent="0.25">
      <c r="A406" s="23" t="str">
        <f>'Olieforbrug, TJ'!A406</f>
        <v>Juni</v>
      </c>
      <c r="C406" s="16">
        <v>28271</v>
      </c>
      <c r="D406" s="16">
        <v>0</v>
      </c>
      <c r="E406" s="16">
        <v>17690</v>
      </c>
      <c r="F406" s="16">
        <v>0</v>
      </c>
      <c r="G406" s="16">
        <f t="shared" si="85"/>
        <v>-10370</v>
      </c>
      <c r="H406" s="16">
        <v>0</v>
      </c>
      <c r="I406" s="16">
        <v>50884</v>
      </c>
      <c r="K406" s="23" t="str">
        <f>'Olieforbrug, TJ'!M406</f>
        <v>June</v>
      </c>
    </row>
    <row r="407" spans="1:11" x14ac:dyDescent="0.25">
      <c r="A407" s="23" t="str">
        <f>'Olieforbrug, TJ'!A407</f>
        <v>Juli</v>
      </c>
      <c r="C407" s="16">
        <v>5606</v>
      </c>
      <c r="D407" s="16">
        <v>0</v>
      </c>
      <c r="E407" s="16">
        <v>5978</v>
      </c>
      <c r="F407" s="16">
        <v>0</v>
      </c>
      <c r="G407" s="16">
        <f t="shared" si="85"/>
        <v>825</v>
      </c>
      <c r="H407" s="16">
        <v>399</v>
      </c>
      <c r="I407" s="16">
        <v>50059</v>
      </c>
      <c r="K407" s="23" t="str">
        <f>'Olieforbrug, TJ'!M407</f>
        <v>July</v>
      </c>
    </row>
    <row r="408" spans="1:11" x14ac:dyDescent="0.25">
      <c r="A408" s="23" t="str">
        <f>'Olieforbrug, TJ'!A408</f>
        <v>August</v>
      </c>
      <c r="C408" s="16">
        <v>1653</v>
      </c>
      <c r="D408" s="16">
        <v>0</v>
      </c>
      <c r="E408" s="16">
        <v>19350</v>
      </c>
      <c r="F408" s="16">
        <v>0</v>
      </c>
      <c r="G408" s="16">
        <f>I407-I408</f>
        <v>19523</v>
      </c>
      <c r="H408" s="16">
        <v>1826</v>
      </c>
      <c r="I408" s="16">
        <v>30536</v>
      </c>
      <c r="K408" s="23" t="str">
        <f>'Olieforbrug, TJ'!M408</f>
        <v>August</v>
      </c>
    </row>
    <row r="409" spans="1:11" x14ac:dyDescent="0.25">
      <c r="A409" s="23" t="str">
        <f>'Olieforbrug, TJ'!A409</f>
        <v>September</v>
      </c>
      <c r="C409" s="16">
        <v>66605</v>
      </c>
      <c r="D409" s="16">
        <v>0</v>
      </c>
      <c r="E409" s="16">
        <v>0</v>
      </c>
      <c r="F409" s="16">
        <v>0</v>
      </c>
      <c r="G409" s="16">
        <f>I408-I409</f>
        <v>-66124</v>
      </c>
      <c r="H409" s="16">
        <v>692</v>
      </c>
      <c r="I409" s="16">
        <v>96660</v>
      </c>
      <c r="K409" s="23" t="str">
        <f>'Olieforbrug, TJ'!M409</f>
        <v>September</v>
      </c>
    </row>
    <row r="410" spans="1:11" x14ac:dyDescent="0.25">
      <c r="A410" s="23" t="str">
        <f>'Olieforbrug, TJ'!A410</f>
        <v>Oktober</v>
      </c>
      <c r="C410" s="16">
        <v>19414</v>
      </c>
      <c r="D410" s="16">
        <v>11307</v>
      </c>
      <c r="E410" s="16">
        <v>14830</v>
      </c>
      <c r="F410" s="16">
        <v>0</v>
      </c>
      <c r="G410" s="16">
        <f>I409-I410</f>
        <v>-16160</v>
      </c>
      <c r="H410" s="16">
        <v>0</v>
      </c>
      <c r="I410" s="16">
        <v>112820</v>
      </c>
      <c r="K410" s="23" t="str">
        <f>'Olieforbrug, TJ'!M410</f>
        <v>October</v>
      </c>
    </row>
    <row r="411" spans="1:11" x14ac:dyDescent="0.25">
      <c r="A411" s="23" t="str">
        <f>'Olieforbrug, TJ'!A411</f>
        <v>November</v>
      </c>
      <c r="C411" s="16">
        <v>3374</v>
      </c>
      <c r="D411" s="16">
        <v>0</v>
      </c>
      <c r="E411" s="16">
        <v>52290</v>
      </c>
      <c r="F411" s="16">
        <v>0</v>
      </c>
      <c r="G411" s="16">
        <f>I410-I411</f>
        <v>54980</v>
      </c>
      <c r="H411" s="16">
        <v>5691</v>
      </c>
      <c r="I411" s="16">
        <v>57840</v>
      </c>
      <c r="K411" s="23" t="str">
        <f>'Olieforbrug, TJ'!M411</f>
        <v>November</v>
      </c>
    </row>
    <row r="412" spans="1:11" ht="13.8" thickBot="1" x14ac:dyDescent="0.3">
      <c r="A412" s="41" t="str">
        <f>'Olieforbrug, TJ'!A412</f>
        <v>December</v>
      </c>
      <c r="C412" s="42">
        <v>0</v>
      </c>
      <c r="D412" s="42">
        <v>48447</v>
      </c>
      <c r="E412" s="42">
        <v>5973</v>
      </c>
      <c r="F412" s="42">
        <v>0</v>
      </c>
      <c r="G412" s="42">
        <f>I411-I412</f>
        <v>-31219</v>
      </c>
      <c r="H412" s="42">
        <v>10777</v>
      </c>
      <c r="I412" s="42">
        <v>89059</v>
      </c>
      <c r="J412" s="2"/>
      <c r="K412" s="43" t="str">
        <f>'Olieforbrug, TJ'!M412</f>
        <v>December</v>
      </c>
    </row>
    <row r="413" spans="1:11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K413" s="37">
        <v>2020</v>
      </c>
    </row>
    <row r="414" spans="1:11" x14ac:dyDescent="0.25">
      <c r="A414" s="23" t="str">
        <f>'Olieforbrug, TJ'!A414</f>
        <v>Januar</v>
      </c>
      <c r="C414" s="16">
        <v>9720</v>
      </c>
      <c r="D414" s="16">
        <v>0</v>
      </c>
      <c r="E414" s="16">
        <v>7669</v>
      </c>
      <c r="F414" s="16">
        <v>0</v>
      </c>
      <c r="G414" s="16">
        <f>I412-I414</f>
        <v>15890</v>
      </c>
      <c r="H414" s="16">
        <v>367</v>
      </c>
      <c r="I414" s="16">
        <v>73169</v>
      </c>
      <c r="K414" s="23" t="str">
        <f>'Olieforbrug, TJ'!M414</f>
        <v>January</v>
      </c>
    </row>
    <row r="415" spans="1:11" x14ac:dyDescent="0.25">
      <c r="A415" s="23" t="str">
        <f>'Olieforbrug, TJ'!A415</f>
        <v>Februar</v>
      </c>
      <c r="C415" s="16">
        <v>6302</v>
      </c>
      <c r="D415" s="16">
        <v>0</v>
      </c>
      <c r="E415" s="16">
        <v>3148</v>
      </c>
      <c r="F415" s="16">
        <v>0</v>
      </c>
      <c r="G415" s="65">
        <f t="shared" ref="G415:G420" si="86">I414-I415</f>
        <v>33544</v>
      </c>
      <c r="H415" s="16">
        <v>0</v>
      </c>
      <c r="I415" s="16">
        <v>39625</v>
      </c>
      <c r="K415" s="23" t="str">
        <f>'Olieforbrug, TJ'!M415</f>
        <v>February</v>
      </c>
    </row>
    <row r="416" spans="1:11" x14ac:dyDescent="0.25">
      <c r="A416" s="23" t="str">
        <f>'Olieforbrug, TJ'!A416</f>
        <v>Marts</v>
      </c>
      <c r="C416" s="16">
        <v>14262</v>
      </c>
      <c r="D416" s="16">
        <v>0</v>
      </c>
      <c r="E416" s="16">
        <v>6792</v>
      </c>
      <c r="F416" s="16">
        <v>0</v>
      </c>
      <c r="G416" s="65">
        <f t="shared" si="86"/>
        <v>-3133</v>
      </c>
      <c r="H416" s="16">
        <v>4314</v>
      </c>
      <c r="I416" s="16">
        <v>42758</v>
      </c>
      <c r="K416" s="23" t="str">
        <f>'Olieforbrug, TJ'!M416</f>
        <v>March</v>
      </c>
    </row>
    <row r="417" spans="1:13" ht="15" customHeight="1" x14ac:dyDescent="0.25">
      <c r="A417" s="23" t="str">
        <f>'Olieforbrug, TJ'!A417</f>
        <v>April</v>
      </c>
      <c r="C417" s="16">
        <v>0</v>
      </c>
      <c r="D417" s="16">
        <v>0</v>
      </c>
      <c r="E417" s="16">
        <v>5684</v>
      </c>
      <c r="F417" s="16">
        <v>0</v>
      </c>
      <c r="G417" s="65">
        <f t="shared" si="86"/>
        <v>12671</v>
      </c>
      <c r="H417" s="16">
        <v>6990</v>
      </c>
      <c r="I417" s="16">
        <v>30087</v>
      </c>
      <c r="K417" s="23" t="str">
        <f>'Olieforbrug, TJ'!M417</f>
        <v>April</v>
      </c>
    </row>
    <row r="418" spans="1:13" ht="15" customHeight="1" x14ac:dyDescent="0.25">
      <c r="A418" s="23" t="str">
        <f>'Olieforbrug, TJ'!A418</f>
        <v>Maj</v>
      </c>
      <c r="C418" s="16">
        <v>12518</v>
      </c>
      <c r="D418" s="16">
        <v>0</v>
      </c>
      <c r="E418" s="16">
        <v>0</v>
      </c>
      <c r="F418" s="16">
        <v>0</v>
      </c>
      <c r="G418" s="65">
        <f t="shared" si="86"/>
        <v>-9486</v>
      </c>
      <c r="H418" s="16">
        <v>1568</v>
      </c>
      <c r="I418" s="16">
        <v>39573</v>
      </c>
      <c r="K418" s="23" t="str">
        <f>'Olieforbrug, TJ'!M418</f>
        <v>May</v>
      </c>
    </row>
    <row r="419" spans="1:13" ht="15" customHeight="1" x14ac:dyDescent="0.25">
      <c r="A419" s="23" t="str">
        <f>'Olieforbrug, TJ'!A419</f>
        <v>Juni</v>
      </c>
      <c r="C419" s="16">
        <v>5940</v>
      </c>
      <c r="D419" s="16">
        <v>0</v>
      </c>
      <c r="E419" s="16">
        <v>8412</v>
      </c>
      <c r="F419" s="16">
        <v>0</v>
      </c>
      <c r="G419" s="65">
        <f t="shared" si="86"/>
        <v>4092</v>
      </c>
      <c r="H419" s="16">
        <v>1619</v>
      </c>
      <c r="I419" s="16">
        <v>35481</v>
      </c>
      <c r="K419" s="23" t="str">
        <f>'Olieforbrug, TJ'!M419</f>
        <v>June</v>
      </c>
    </row>
    <row r="420" spans="1:13" x14ac:dyDescent="0.25">
      <c r="A420" s="23" t="str">
        <f>'Olieforbrug, TJ'!A420</f>
        <v>Juli</v>
      </c>
      <c r="C420" s="16">
        <v>1152</v>
      </c>
      <c r="D420" s="16">
        <v>0</v>
      </c>
      <c r="E420" s="16">
        <v>3287</v>
      </c>
      <c r="F420" s="16">
        <v>0</v>
      </c>
      <c r="G420" s="65">
        <f t="shared" si="86"/>
        <v>9955</v>
      </c>
      <c r="H420" s="16">
        <v>7819</v>
      </c>
      <c r="I420" s="16">
        <v>25526</v>
      </c>
      <c r="K420" s="23" t="str">
        <f>'Olieforbrug, TJ'!M420</f>
        <v>July</v>
      </c>
    </row>
    <row r="421" spans="1:13" x14ac:dyDescent="0.25">
      <c r="A421" s="23" t="str">
        <f>'Olieforbrug, TJ'!A421</f>
        <v>August</v>
      </c>
      <c r="C421" s="16">
        <v>5628</v>
      </c>
      <c r="D421" s="16">
        <v>0</v>
      </c>
      <c r="E421" s="16">
        <v>2752</v>
      </c>
      <c r="F421" s="16">
        <v>0</v>
      </c>
      <c r="G421" s="65">
        <f>I420-I421</f>
        <v>2321</v>
      </c>
      <c r="H421" s="16">
        <v>5197</v>
      </c>
      <c r="I421" s="16">
        <v>23205</v>
      </c>
      <c r="K421" s="23" t="str">
        <f>'Olieforbrug, TJ'!M421</f>
        <v>August</v>
      </c>
    </row>
    <row r="422" spans="1:13" x14ac:dyDescent="0.25">
      <c r="A422" s="23" t="str">
        <f>'Olieforbrug, TJ'!A422</f>
        <v>September</v>
      </c>
      <c r="C422" s="16">
        <v>17737</v>
      </c>
      <c r="D422" s="16">
        <v>0</v>
      </c>
      <c r="E422" s="16">
        <v>4619</v>
      </c>
      <c r="F422" s="16">
        <v>0</v>
      </c>
      <c r="G422" s="65">
        <f>I421-I422</f>
        <v>-12922</v>
      </c>
      <c r="H422" s="16">
        <v>194</v>
      </c>
      <c r="I422" s="16">
        <v>36127</v>
      </c>
      <c r="K422" s="23" t="str">
        <f>'Olieforbrug, TJ'!M422</f>
        <v>September</v>
      </c>
    </row>
    <row r="423" spans="1:13" x14ac:dyDescent="0.25">
      <c r="A423" s="23" t="str">
        <f>'Olieforbrug, TJ'!A423</f>
        <v>Oktober</v>
      </c>
      <c r="C423" s="16">
        <v>14256</v>
      </c>
      <c r="D423" s="16">
        <v>0</v>
      </c>
      <c r="E423" s="16">
        <v>3997</v>
      </c>
      <c r="F423" s="16">
        <v>0</v>
      </c>
      <c r="G423" s="65">
        <f>I422-I423</f>
        <v>2303</v>
      </c>
      <c r="H423" s="16">
        <v>12562</v>
      </c>
      <c r="I423" s="16">
        <v>33824</v>
      </c>
      <c r="K423" s="23" t="str">
        <f>'Olieforbrug, TJ'!M423</f>
        <v>October</v>
      </c>
    </row>
    <row r="424" spans="1:13" x14ac:dyDescent="0.25">
      <c r="A424" s="23" t="str">
        <f>'Olieforbrug, TJ'!A424</f>
        <v>November</v>
      </c>
      <c r="C424" s="16">
        <v>19348</v>
      </c>
      <c r="D424" s="16">
        <v>0</v>
      </c>
      <c r="E424" s="16">
        <v>3992</v>
      </c>
      <c r="F424" s="16">
        <v>0</v>
      </c>
      <c r="G424" s="65">
        <f>I423-I424</f>
        <v>-2290</v>
      </c>
      <c r="H424" s="16">
        <v>178</v>
      </c>
      <c r="I424" s="16">
        <v>36114</v>
      </c>
      <c r="K424" s="23" t="str">
        <f>'Olieforbrug, TJ'!M424</f>
        <v>November</v>
      </c>
    </row>
    <row r="425" spans="1:13" ht="13.8" thickBot="1" x14ac:dyDescent="0.3">
      <c r="A425" s="41" t="str">
        <f>'Olieforbrug, TJ'!A425</f>
        <v>December</v>
      </c>
      <c r="C425" s="42">
        <v>4036</v>
      </c>
      <c r="D425" s="42">
        <v>0</v>
      </c>
      <c r="E425" s="42">
        <v>4560</v>
      </c>
      <c r="F425" s="42">
        <v>0</v>
      </c>
      <c r="G425" s="42">
        <f>I424-I425</f>
        <v>9969</v>
      </c>
      <c r="H425" s="42">
        <v>3351</v>
      </c>
      <c r="I425" s="42">
        <v>26145</v>
      </c>
      <c r="J425" s="2"/>
      <c r="K425" s="43" t="str">
        <f>'Olieforbrug, TJ'!M425</f>
        <v>December</v>
      </c>
    </row>
    <row r="426" spans="1:13" s="57" customFormat="1" x14ac:dyDescent="0.25">
      <c r="A426" s="37">
        <f>'Olieforbrug, TJ'!A426</f>
        <v>2021</v>
      </c>
      <c r="B426" s="70"/>
      <c r="C426" s="69"/>
      <c r="D426" s="69"/>
      <c r="E426" s="69"/>
      <c r="F426" s="69"/>
      <c r="G426" s="69"/>
      <c r="H426" s="69"/>
      <c r="I426" s="69"/>
      <c r="K426" s="37">
        <f>'Olieforbrug, TJ'!M426</f>
        <v>2021</v>
      </c>
      <c r="M426" s="65"/>
    </row>
    <row r="427" spans="1:13" x14ac:dyDescent="0.25">
      <c r="A427" s="23" t="str">
        <f>'Olieforbrug, TJ'!A427</f>
        <v>Januar</v>
      </c>
      <c r="C427" s="16">
        <v>11533</v>
      </c>
      <c r="D427" s="16">
        <v>0</v>
      </c>
      <c r="E427" s="16">
        <v>4565</v>
      </c>
      <c r="F427" s="16">
        <v>0</v>
      </c>
      <c r="G427" s="16">
        <f>I425-I427</f>
        <v>-6968</v>
      </c>
      <c r="H427" s="16">
        <v>0</v>
      </c>
      <c r="I427" s="16">
        <v>33113</v>
      </c>
      <c r="K427" s="23" t="str">
        <f>'Olieforbrug, TJ'!M427</f>
        <v>January</v>
      </c>
    </row>
    <row r="428" spans="1:13" x14ac:dyDescent="0.25">
      <c r="A428" s="23" t="str">
        <f>'Olieforbrug, TJ'!A428</f>
        <v>Februar</v>
      </c>
      <c r="C428" s="16">
        <v>1891</v>
      </c>
      <c r="D428" s="16">
        <v>0</v>
      </c>
      <c r="E428" s="16">
        <v>3413</v>
      </c>
      <c r="F428" s="16">
        <v>0</v>
      </c>
      <c r="G428" s="16">
        <f t="shared" ref="G428:G433" si="87">I427-I428</f>
        <v>2360</v>
      </c>
      <c r="H428" s="16">
        <v>839</v>
      </c>
      <c r="I428" s="16">
        <v>30753</v>
      </c>
      <c r="K428" s="23" t="str">
        <f>'Olieforbrug, TJ'!M428</f>
        <v>February</v>
      </c>
    </row>
    <row r="429" spans="1:13" x14ac:dyDescent="0.25">
      <c r="A429" s="23" t="str">
        <f>'Olieforbrug, TJ'!A429</f>
        <v>Marts</v>
      </c>
      <c r="C429" s="16">
        <v>5612</v>
      </c>
      <c r="D429" s="16">
        <v>0</v>
      </c>
      <c r="E429" s="16">
        <v>8094</v>
      </c>
      <c r="F429" s="16">
        <v>0</v>
      </c>
      <c r="G429" s="16">
        <f t="shared" si="87"/>
        <v>2482</v>
      </c>
      <c r="H429" s="16">
        <v>0</v>
      </c>
      <c r="I429" s="16">
        <v>28271</v>
      </c>
      <c r="K429" s="23" t="str">
        <f>'Olieforbrug, TJ'!M429</f>
        <v>March</v>
      </c>
    </row>
    <row r="430" spans="1:13" x14ac:dyDescent="0.25">
      <c r="A430" s="23" t="str">
        <f>'Olieforbrug, TJ'!A430</f>
        <v>April</v>
      </c>
      <c r="C430" s="16">
        <v>13116</v>
      </c>
      <c r="D430" s="16">
        <v>0</v>
      </c>
      <c r="E430" s="16">
        <v>3527</v>
      </c>
      <c r="F430" s="16">
        <v>0</v>
      </c>
      <c r="G430" s="16">
        <f t="shared" si="87"/>
        <v>-7998</v>
      </c>
      <c r="H430" s="16">
        <v>1590</v>
      </c>
      <c r="I430" s="16">
        <v>36269</v>
      </c>
      <c r="K430" s="23" t="str">
        <f>'Olieforbrug, TJ'!M430</f>
        <v>April</v>
      </c>
    </row>
    <row r="431" spans="1:13" x14ac:dyDescent="0.25">
      <c r="A431" s="23" t="str">
        <f>'Olieforbrug, TJ'!A431</f>
        <v>Maj</v>
      </c>
      <c r="C431" s="16">
        <v>829</v>
      </c>
      <c r="D431" s="16">
        <v>0</v>
      </c>
      <c r="E431" s="16">
        <v>4726</v>
      </c>
      <c r="F431" s="16">
        <v>0</v>
      </c>
      <c r="G431" s="16">
        <f t="shared" si="87"/>
        <v>5275</v>
      </c>
      <c r="H431" s="16">
        <v>1380</v>
      </c>
      <c r="I431" s="16">
        <v>30994</v>
      </c>
      <c r="K431" s="23" t="str">
        <f>'Olieforbrug, TJ'!M431</f>
        <v>May</v>
      </c>
    </row>
    <row r="432" spans="1:13" x14ac:dyDescent="0.25">
      <c r="A432" s="23" t="str">
        <f>'Olieforbrug, TJ'!A432</f>
        <v>Juni</v>
      </c>
      <c r="C432" s="16">
        <v>8054</v>
      </c>
      <c r="D432" s="16">
        <v>0</v>
      </c>
      <c r="E432" s="16">
        <v>18422</v>
      </c>
      <c r="F432" s="16">
        <v>0</v>
      </c>
      <c r="G432" s="16">
        <f t="shared" si="87"/>
        <v>11222</v>
      </c>
      <c r="H432" s="16">
        <v>0</v>
      </c>
      <c r="I432" s="16">
        <v>19772</v>
      </c>
      <c r="K432" s="23" t="str">
        <f>'Olieforbrug, TJ'!M432</f>
        <v>June</v>
      </c>
    </row>
    <row r="433" spans="1:11" x14ac:dyDescent="0.25">
      <c r="A433" s="23" t="str">
        <f>'Olieforbrug, TJ'!A433</f>
        <v>Juli</v>
      </c>
      <c r="C433" s="16">
        <v>12595</v>
      </c>
      <c r="D433" s="16">
        <v>0</v>
      </c>
      <c r="E433" s="16">
        <v>7420</v>
      </c>
      <c r="F433" s="16">
        <v>0</v>
      </c>
      <c r="G433" s="16">
        <f t="shared" si="87"/>
        <v>-5176</v>
      </c>
      <c r="H433" s="16">
        <v>0</v>
      </c>
      <c r="I433" s="16">
        <v>24948</v>
      </c>
      <c r="K433" s="23" t="str">
        <f>'Olieforbrug, TJ'!M433</f>
        <v>July</v>
      </c>
    </row>
    <row r="434" spans="1:11" x14ac:dyDescent="0.25">
      <c r="A434" s="23" t="str">
        <f>'Olieforbrug, TJ'!A434</f>
        <v>August</v>
      </c>
      <c r="C434" s="16">
        <v>9440</v>
      </c>
      <c r="D434" s="16">
        <v>0</v>
      </c>
      <c r="E434" s="16">
        <v>7648</v>
      </c>
      <c r="F434" s="16">
        <v>0</v>
      </c>
      <c r="G434" s="16">
        <f>I433-I434</f>
        <v>1191</v>
      </c>
      <c r="H434" s="16">
        <v>4045</v>
      </c>
      <c r="I434" s="16">
        <v>23757</v>
      </c>
      <c r="K434" s="23" t="str">
        <f>'Olieforbrug, TJ'!M434</f>
        <v>August</v>
      </c>
    </row>
    <row r="435" spans="1:11" x14ac:dyDescent="0.25">
      <c r="A435" s="23" t="str">
        <f>'Olieforbrug, TJ'!A435</f>
        <v>September</v>
      </c>
      <c r="C435" s="16">
        <v>14192</v>
      </c>
      <c r="D435" s="16">
        <v>0</v>
      </c>
      <c r="E435" s="16">
        <v>5838</v>
      </c>
      <c r="F435" s="16">
        <v>0</v>
      </c>
      <c r="G435" s="16">
        <f>I434-I435</f>
        <v>-8354</v>
      </c>
      <c r="H435" s="16">
        <v>0</v>
      </c>
      <c r="I435" s="16">
        <v>32111</v>
      </c>
      <c r="K435" s="23" t="str">
        <f>'Olieforbrug, TJ'!M435</f>
        <v>September</v>
      </c>
    </row>
    <row r="436" spans="1:11" x14ac:dyDescent="0.25">
      <c r="A436" s="23" t="str">
        <f>'Olieforbrug, TJ'!A436</f>
        <v>Oktober</v>
      </c>
      <c r="C436" s="16">
        <v>14088</v>
      </c>
      <c r="D436" s="16">
        <v>0</v>
      </c>
      <c r="E436" s="16">
        <v>3834</v>
      </c>
      <c r="F436" s="16">
        <v>0</v>
      </c>
      <c r="G436" s="16">
        <f>I435-I436</f>
        <v>-9769</v>
      </c>
      <c r="H436" s="16">
        <v>485</v>
      </c>
      <c r="I436" s="16">
        <v>41880</v>
      </c>
      <c r="K436" s="23" t="str">
        <f>'Olieforbrug, TJ'!M436</f>
        <v>October</v>
      </c>
    </row>
    <row r="437" spans="1:11" x14ac:dyDescent="0.25">
      <c r="A437" s="23" t="str">
        <f>'Olieforbrug, TJ'!A437</f>
        <v>November</v>
      </c>
      <c r="C437" s="16">
        <v>2105</v>
      </c>
      <c r="D437" s="16">
        <v>0</v>
      </c>
      <c r="E437" s="16">
        <v>3450</v>
      </c>
      <c r="F437" s="16">
        <v>0</v>
      </c>
      <c r="G437" s="16">
        <f>I436-I437</f>
        <v>1465</v>
      </c>
      <c r="H437" s="16">
        <v>118</v>
      </c>
      <c r="I437" s="16">
        <v>40415</v>
      </c>
      <c r="K437" s="23" t="s">
        <v>125</v>
      </c>
    </row>
    <row r="438" spans="1:11" ht="13.8" thickBot="1" x14ac:dyDescent="0.3">
      <c r="A438" s="43" t="str">
        <f>'Olieforbrug, TJ'!A438</f>
        <v>December</v>
      </c>
      <c r="B438" s="2"/>
      <c r="C438" s="42">
        <v>5453</v>
      </c>
      <c r="D438" s="42">
        <v>0</v>
      </c>
      <c r="E438" s="42">
        <v>9689</v>
      </c>
      <c r="F438" s="42">
        <v>0</v>
      </c>
      <c r="G438" s="42">
        <f>I437-I438</f>
        <v>8038</v>
      </c>
      <c r="H438" s="42">
        <v>400</v>
      </c>
      <c r="I438" s="42">
        <v>32377</v>
      </c>
      <c r="J438" s="2"/>
      <c r="K438" s="43" t="s">
        <v>113</v>
      </c>
    </row>
    <row r="439" spans="1:11" x14ac:dyDescent="0.25">
      <c r="A439" s="37">
        <f>'Olieforbrug, TJ'!A439</f>
        <v>2022</v>
      </c>
      <c r="B439" s="70"/>
      <c r="C439" s="69"/>
      <c r="D439" s="69"/>
      <c r="E439" s="69"/>
      <c r="F439" s="69"/>
      <c r="G439" s="69"/>
      <c r="H439" s="69"/>
      <c r="I439" s="69"/>
      <c r="J439" s="57"/>
      <c r="K439" s="37">
        <f>'Olieforbrug, TJ'!M439</f>
        <v>2022</v>
      </c>
    </row>
    <row r="440" spans="1:11" x14ac:dyDescent="0.25">
      <c r="A440" s="23" t="str">
        <f>'Olieforbrug, TJ'!A440</f>
        <v>Januar</v>
      </c>
      <c r="C440" s="16">
        <v>8291</v>
      </c>
      <c r="D440" s="16">
        <v>0</v>
      </c>
      <c r="E440" s="16">
        <v>6425</v>
      </c>
      <c r="F440" s="16">
        <v>0</v>
      </c>
      <c r="G440" s="16">
        <f>I438-I440</f>
        <v>-1865</v>
      </c>
      <c r="H440" s="16">
        <v>0</v>
      </c>
      <c r="I440" s="16">
        <v>34242</v>
      </c>
      <c r="K440" s="23" t="str">
        <f>'Olieforbrug, TJ'!M440</f>
        <v>January</v>
      </c>
    </row>
    <row r="441" spans="1:11" x14ac:dyDescent="0.25">
      <c r="A441" s="23" t="str">
        <f>'Olieforbrug, TJ'!A441</f>
        <v>Februar</v>
      </c>
      <c r="C441" s="16">
        <v>8002</v>
      </c>
      <c r="D441" s="16">
        <v>0</v>
      </c>
      <c r="E441" s="16">
        <v>3085</v>
      </c>
      <c r="F441" s="16">
        <v>0</v>
      </c>
      <c r="G441" s="16">
        <f t="shared" ref="G441:G446" si="88">I440-I441</f>
        <v>-4556</v>
      </c>
      <c r="H441" s="16">
        <v>363</v>
      </c>
      <c r="I441" s="16">
        <v>38798</v>
      </c>
      <c r="K441" s="23" t="str">
        <f>'Olieforbrug, TJ'!M441</f>
        <v>February</v>
      </c>
    </row>
    <row r="442" spans="1:11" x14ac:dyDescent="0.25">
      <c r="A442" s="23" t="str">
        <f>'Olieforbrug, TJ'!A442</f>
        <v>Marts</v>
      </c>
      <c r="C442" s="16">
        <v>22564</v>
      </c>
      <c r="D442" s="16">
        <v>0</v>
      </c>
      <c r="E442" s="16">
        <v>2424</v>
      </c>
      <c r="F442" s="16">
        <v>0</v>
      </c>
      <c r="G442" s="16">
        <f t="shared" si="88"/>
        <v>-4918</v>
      </c>
      <c r="H442" s="16">
        <v>0</v>
      </c>
      <c r="I442" s="16">
        <v>43716</v>
      </c>
      <c r="K442" s="23" t="str">
        <f>'Olieforbrug, TJ'!M442</f>
        <v>March</v>
      </c>
    </row>
    <row r="443" spans="1:11" x14ac:dyDescent="0.25">
      <c r="A443" s="23" t="str">
        <f>'Olieforbrug, TJ'!A443</f>
        <v>April</v>
      </c>
      <c r="C443" s="16">
        <v>2830</v>
      </c>
      <c r="D443" s="16">
        <v>0</v>
      </c>
      <c r="E443" s="16">
        <v>0</v>
      </c>
      <c r="F443" s="16">
        <v>0</v>
      </c>
      <c r="G443" s="16">
        <f t="shared" si="88"/>
        <v>-1166</v>
      </c>
      <c r="H443" s="16">
        <v>1665</v>
      </c>
      <c r="I443" s="16">
        <v>44882</v>
      </c>
      <c r="K443" s="23" t="str">
        <f>'Olieforbrug, TJ'!M443</f>
        <v>April</v>
      </c>
    </row>
    <row r="444" spans="1:11" x14ac:dyDescent="0.25">
      <c r="A444" s="23" t="str">
        <f>'Olieforbrug, TJ'!A444</f>
        <v>Maj</v>
      </c>
      <c r="C444" s="16">
        <v>1431</v>
      </c>
      <c r="D444" s="16">
        <v>0</v>
      </c>
      <c r="E444" s="16">
        <v>5987</v>
      </c>
      <c r="F444" s="16">
        <v>0</v>
      </c>
      <c r="G444" s="16">
        <f t="shared" si="88"/>
        <v>10058</v>
      </c>
      <c r="H444" s="16">
        <v>5501</v>
      </c>
      <c r="I444" s="16">
        <v>34824</v>
      </c>
      <c r="K444" s="23" t="str">
        <f>'Olieforbrug, TJ'!M444</f>
        <v>May</v>
      </c>
    </row>
    <row r="445" spans="1:11" x14ac:dyDescent="0.25">
      <c r="A445" s="23" t="str">
        <f>'Olieforbrug, TJ'!A445</f>
        <v>Juni</v>
      </c>
      <c r="C445" s="16">
        <v>5466</v>
      </c>
      <c r="D445" s="16">
        <v>15530</v>
      </c>
      <c r="E445" s="16">
        <v>6097</v>
      </c>
      <c r="F445" s="16">
        <v>0</v>
      </c>
      <c r="G445" s="16">
        <f t="shared" si="88"/>
        <v>-11744</v>
      </c>
      <c r="H445" s="16">
        <v>3184</v>
      </c>
      <c r="I445" s="16">
        <v>46568</v>
      </c>
      <c r="K445" s="23" t="str">
        <f>'Olieforbrug, TJ'!M445</f>
        <v>June</v>
      </c>
    </row>
    <row r="446" spans="1:11" x14ac:dyDescent="0.25">
      <c r="A446" s="23" t="str">
        <f>'Olieforbrug, TJ'!A446</f>
        <v>Juli</v>
      </c>
      <c r="C446" s="16">
        <v>8599</v>
      </c>
      <c r="D446" s="16">
        <v>0</v>
      </c>
      <c r="E446" s="16">
        <v>5725</v>
      </c>
      <c r="F446" s="16">
        <v>0</v>
      </c>
      <c r="G446" s="16">
        <f t="shared" si="88"/>
        <v>11869</v>
      </c>
      <c r="H446" s="16">
        <v>2451</v>
      </c>
      <c r="I446" s="16">
        <v>34699</v>
      </c>
      <c r="K446" s="23" t="str">
        <f>'Olieforbrug, TJ'!M446</f>
        <v>July</v>
      </c>
    </row>
    <row r="447" spans="1:11" x14ac:dyDescent="0.25">
      <c r="A447" s="23" t="str">
        <f>'Olieforbrug, TJ'!A447</f>
        <v>August</v>
      </c>
      <c r="C447" s="16">
        <v>7193</v>
      </c>
      <c r="D447" s="16">
        <v>0</v>
      </c>
      <c r="E447" s="16">
        <v>6041</v>
      </c>
      <c r="F447" s="16">
        <v>0</v>
      </c>
      <c r="G447" s="16">
        <f t="shared" ref="G447" si="89">I446-I447</f>
        <v>2114</v>
      </c>
      <c r="H447" s="16">
        <v>0</v>
      </c>
      <c r="I447" s="16">
        <v>32585</v>
      </c>
      <c r="K447" s="23" t="str">
        <f>'Olieforbrug, TJ'!M447</f>
        <v>August</v>
      </c>
    </row>
    <row r="448" spans="1:11" x14ac:dyDescent="0.25">
      <c r="A448" s="23" t="str">
        <f>'Olieforbrug, TJ'!A448</f>
        <v>September</v>
      </c>
      <c r="C448" s="16">
        <v>2078</v>
      </c>
      <c r="D448" s="16">
        <v>0</v>
      </c>
      <c r="E448" s="16">
        <v>7449</v>
      </c>
      <c r="F448" s="16">
        <v>0</v>
      </c>
      <c r="G448" s="16">
        <f t="shared" ref="G448" si="90">I447-I448</f>
        <v>6073</v>
      </c>
      <c r="H448" s="16">
        <v>703</v>
      </c>
      <c r="I448" s="16">
        <v>26512</v>
      </c>
      <c r="K448" s="23" t="str">
        <f>'Olieforbrug, TJ'!M448</f>
        <v>September</v>
      </c>
    </row>
    <row r="449" spans="1:11" x14ac:dyDescent="0.25">
      <c r="A449" s="23" t="str">
        <f>'Olieforbrug, TJ'!A449</f>
        <v>Oktober</v>
      </c>
      <c r="C449" s="16">
        <v>10654</v>
      </c>
      <c r="D449" s="16">
        <v>0</v>
      </c>
      <c r="E449" s="16">
        <v>6262</v>
      </c>
      <c r="F449" s="16">
        <v>0</v>
      </c>
      <c r="G449" s="16">
        <f t="shared" ref="G449" si="91">I448-I449</f>
        <v>-4390</v>
      </c>
      <c r="H449" s="16">
        <v>2</v>
      </c>
      <c r="I449" s="16">
        <v>30902</v>
      </c>
      <c r="K449" s="23" t="str">
        <f>'Olieforbrug, TJ'!M449</f>
        <v>October</v>
      </c>
    </row>
    <row r="450" spans="1:11" x14ac:dyDescent="0.25">
      <c r="A450" s="23" t="str">
        <f>'Olieforbrug, TJ'!A450</f>
        <v>November</v>
      </c>
      <c r="C450" s="16">
        <v>4536</v>
      </c>
      <c r="D450" s="16">
        <v>0</v>
      </c>
      <c r="E450" s="16">
        <v>5849</v>
      </c>
      <c r="F450" s="16">
        <v>0</v>
      </c>
      <c r="G450" s="16">
        <f t="shared" ref="G450" si="92">I449-I450</f>
        <v>3409</v>
      </c>
      <c r="H450" s="16">
        <v>119</v>
      </c>
      <c r="I450" s="16">
        <v>27493</v>
      </c>
      <c r="K450" s="23" t="str">
        <f>'Olieforbrug, TJ'!M450</f>
        <v>November</v>
      </c>
    </row>
    <row r="451" spans="1:11" ht="13.8" thickBot="1" x14ac:dyDescent="0.3">
      <c r="A451" s="43" t="str">
        <f>'Olieforbrug, TJ'!A451</f>
        <v>December</v>
      </c>
      <c r="B451" s="15"/>
      <c r="C451" s="42">
        <v>15097</v>
      </c>
      <c r="D451" s="42">
        <v>0</v>
      </c>
      <c r="E451" s="42">
        <v>6262</v>
      </c>
      <c r="F451" s="42">
        <v>0</v>
      </c>
      <c r="G451" s="42">
        <f t="shared" ref="G451" si="93">I450-I451</f>
        <v>-8836</v>
      </c>
      <c r="H451" s="42">
        <v>0</v>
      </c>
      <c r="I451" s="42">
        <v>36329</v>
      </c>
      <c r="J451" s="2"/>
      <c r="K451" s="43" t="str">
        <f>'Olieforbrug, TJ'!M451</f>
        <v>December</v>
      </c>
    </row>
    <row r="452" spans="1:11" x14ac:dyDescent="0.25">
      <c r="A452" s="22">
        <f>'Olieforbrug, TJ'!A452</f>
        <v>2023</v>
      </c>
      <c r="C452" s="16"/>
      <c r="D452" s="16"/>
      <c r="E452" s="16"/>
      <c r="F452" s="16"/>
      <c r="G452" s="16"/>
      <c r="H452" s="16"/>
      <c r="I452" s="16"/>
      <c r="K452" s="22">
        <f>'Olieforbrug, TJ'!M452</f>
        <v>2023</v>
      </c>
    </row>
    <row r="453" spans="1:11" x14ac:dyDescent="0.25">
      <c r="A453" s="23" t="str">
        <f>'Olieforbrug, TJ'!A453</f>
        <v>Januar</v>
      </c>
      <c r="C453" s="16">
        <v>833</v>
      </c>
      <c r="D453" s="16">
        <v>13858</v>
      </c>
      <c r="E453" s="16">
        <v>0</v>
      </c>
      <c r="F453" s="16">
        <v>0</v>
      </c>
      <c r="G453" s="69">
        <f>I451-I453</f>
        <v>-9964</v>
      </c>
      <c r="H453" s="16">
        <v>4751</v>
      </c>
      <c r="I453" s="16">
        <v>46293</v>
      </c>
      <c r="K453" s="23" t="str">
        <f>'Olieforbrug, TJ'!M453</f>
        <v>January</v>
      </c>
    </row>
    <row r="454" spans="1:11" x14ac:dyDescent="0.25">
      <c r="A454" s="23" t="str">
        <f>'Olieforbrug, TJ'!A454</f>
        <v>Februar</v>
      </c>
      <c r="C454" s="16">
        <v>3727</v>
      </c>
      <c r="D454" s="16">
        <v>0</v>
      </c>
      <c r="E454" s="16">
        <v>0</v>
      </c>
      <c r="F454" s="16">
        <v>0</v>
      </c>
      <c r="G454" s="69">
        <f t="shared" ref="G454:G459" si="94">I453-I454</f>
        <v>10620</v>
      </c>
      <c r="H454" s="16">
        <v>748</v>
      </c>
      <c r="I454" s="16">
        <v>35673</v>
      </c>
      <c r="K454" s="23" t="str">
        <f>'Olieforbrug, TJ'!M454</f>
        <v>February</v>
      </c>
    </row>
    <row r="455" spans="1:11" x14ac:dyDescent="0.25">
      <c r="A455" s="23" t="str">
        <f>'Olieforbrug, TJ'!A455</f>
        <v>Marts</v>
      </c>
      <c r="C455" s="16">
        <v>5939</v>
      </c>
      <c r="D455" s="16">
        <v>12525</v>
      </c>
      <c r="E455" s="16">
        <v>6017</v>
      </c>
      <c r="F455" s="16">
        <v>0</v>
      </c>
      <c r="G455" s="69">
        <f t="shared" si="94"/>
        <v>-8868</v>
      </c>
      <c r="H455" s="16">
        <v>3516</v>
      </c>
      <c r="I455" s="16">
        <v>44541</v>
      </c>
      <c r="K455" s="23" t="str">
        <f>'Olieforbrug, TJ'!M455</f>
        <v>March</v>
      </c>
    </row>
    <row r="456" spans="1:11" x14ac:dyDescent="0.25">
      <c r="A456" s="23" t="str">
        <f>'Olieforbrug, TJ'!A456</f>
        <v>April</v>
      </c>
      <c r="C456" s="16">
        <v>17058</v>
      </c>
      <c r="D456" s="16">
        <v>0</v>
      </c>
      <c r="E456" s="16">
        <v>13176</v>
      </c>
      <c r="F456" s="16">
        <v>0</v>
      </c>
      <c r="G456" s="69">
        <f t="shared" si="94"/>
        <v>2606</v>
      </c>
      <c r="H456" s="16">
        <v>0</v>
      </c>
      <c r="I456" s="16">
        <v>41935</v>
      </c>
      <c r="K456" s="23" t="str">
        <f>'Olieforbrug, TJ'!M456</f>
        <v>April</v>
      </c>
    </row>
    <row r="457" spans="1:11" x14ac:dyDescent="0.25">
      <c r="A457" s="23" t="str">
        <f>'Olieforbrug, TJ'!A457</f>
        <v>Maj</v>
      </c>
      <c r="C457" s="16">
        <v>985</v>
      </c>
      <c r="D457" s="16">
        <v>15494</v>
      </c>
      <c r="E457" s="16">
        <v>5830</v>
      </c>
      <c r="F457" s="16">
        <v>0</v>
      </c>
      <c r="G457" s="69">
        <f t="shared" si="94"/>
        <v>2710</v>
      </c>
      <c r="H457" s="16">
        <v>5867</v>
      </c>
      <c r="I457" s="16">
        <v>39225</v>
      </c>
      <c r="K457" s="23" t="str">
        <f>'Olieforbrug, TJ'!M457</f>
        <v>May</v>
      </c>
    </row>
    <row r="458" spans="1:11" x14ac:dyDescent="0.25">
      <c r="A458" s="23" t="str">
        <f>'Olieforbrug, TJ'!A458</f>
        <v>Juni</v>
      </c>
      <c r="C458" s="16">
        <v>19717</v>
      </c>
      <c r="D458" s="16">
        <v>0</v>
      </c>
      <c r="E458" s="16">
        <v>5549</v>
      </c>
      <c r="F458" s="16">
        <v>0</v>
      </c>
      <c r="G458" s="69">
        <f t="shared" si="94"/>
        <v>-7482</v>
      </c>
      <c r="H458" s="16">
        <v>3064</v>
      </c>
      <c r="I458" s="16">
        <v>46707</v>
      </c>
      <c r="K458" s="23" t="str">
        <f>'Olieforbrug, TJ'!M458</f>
        <v>June</v>
      </c>
    </row>
    <row r="459" spans="1:11" x14ac:dyDescent="0.25">
      <c r="A459" s="23" t="str">
        <f>'Olieforbrug, TJ'!A459</f>
        <v>Juli</v>
      </c>
      <c r="C459" s="16">
        <v>333</v>
      </c>
      <c r="D459" s="16">
        <v>0</v>
      </c>
      <c r="E459" s="16">
        <v>5972</v>
      </c>
      <c r="F459" s="16">
        <v>0</v>
      </c>
      <c r="G459" s="69">
        <f t="shared" si="94"/>
        <v>14139</v>
      </c>
      <c r="H459" s="16">
        <v>8501</v>
      </c>
      <c r="I459" s="16">
        <v>32568</v>
      </c>
      <c r="K459" s="23" t="str">
        <f>'Olieforbrug, TJ'!M459</f>
        <v>July</v>
      </c>
    </row>
    <row r="460" spans="1:11" x14ac:dyDescent="0.25">
      <c r="A460" s="23" t="str">
        <f>'Olieforbrug, TJ'!A460</f>
        <v>August</v>
      </c>
      <c r="C460" s="16">
        <v>18822</v>
      </c>
      <c r="D460" s="16">
        <v>0</v>
      </c>
      <c r="E460" s="16">
        <v>2757</v>
      </c>
      <c r="F460" s="16">
        <v>0</v>
      </c>
      <c r="G460" s="69">
        <f t="shared" ref="G460" si="95">I459-I460</f>
        <v>-8390</v>
      </c>
      <c r="H460" s="16">
        <v>150</v>
      </c>
      <c r="I460" s="16">
        <v>40958</v>
      </c>
      <c r="K460" s="23" t="str">
        <f>'Olieforbrug, TJ'!M460</f>
        <v>August</v>
      </c>
    </row>
    <row r="461" spans="1:11" x14ac:dyDescent="0.25">
      <c r="A461" s="23" t="str">
        <f>'Olieforbrug, TJ'!A461</f>
        <v>September</v>
      </c>
      <c r="C461" s="16">
        <v>4762</v>
      </c>
      <c r="D461" s="16">
        <v>0</v>
      </c>
      <c r="E461" s="16">
        <v>0</v>
      </c>
      <c r="F461" s="16">
        <v>0</v>
      </c>
      <c r="G461" s="69">
        <f t="shared" ref="G461" si="96">I460-I461</f>
        <v>166</v>
      </c>
      <c r="H461" s="16">
        <v>5641</v>
      </c>
      <c r="I461" s="16">
        <v>40792</v>
      </c>
      <c r="K461" s="23" t="str">
        <f>'Olieforbrug, TJ'!M461</f>
        <v>September</v>
      </c>
    </row>
    <row r="462" spans="1:11" x14ac:dyDescent="0.25">
      <c r="A462" s="23" t="str">
        <f>'Olieforbrug, TJ'!A462</f>
        <v>Oktober</v>
      </c>
      <c r="C462" s="16">
        <v>15143</v>
      </c>
      <c r="D462" s="16">
        <v>0</v>
      </c>
      <c r="E462" s="16">
        <v>13206</v>
      </c>
      <c r="F462" s="16">
        <v>0</v>
      </c>
      <c r="G462" s="69">
        <f>I461-I462</f>
        <v>-1145</v>
      </c>
      <c r="H462" s="16">
        <v>1661</v>
      </c>
      <c r="I462" s="16">
        <v>41937</v>
      </c>
      <c r="K462" s="23" t="str">
        <f>'Olieforbrug, TJ'!M462</f>
        <v>October</v>
      </c>
    </row>
    <row r="463" spans="1:11" x14ac:dyDescent="0.25">
      <c r="A463" s="23" t="str">
        <f>'Olieforbrug, TJ'!A463</f>
        <v>November</v>
      </c>
      <c r="C463" s="16">
        <v>35839</v>
      </c>
      <c r="D463" s="16">
        <v>5544</v>
      </c>
      <c r="E463" s="16">
        <v>18222</v>
      </c>
      <c r="F463" s="16">
        <v>0</v>
      </c>
      <c r="G463" s="69">
        <f>I462-I463</f>
        <v>-21114</v>
      </c>
      <c r="H463" s="16">
        <v>939</v>
      </c>
      <c r="I463" s="16">
        <v>63051</v>
      </c>
      <c r="K463" s="23" t="str">
        <f>'Olieforbrug, TJ'!M463</f>
        <v>November</v>
      </c>
    </row>
    <row r="464" spans="1:11" ht="13.8" thickBot="1" x14ac:dyDescent="0.3">
      <c r="A464" s="71" t="str">
        <f>'Olieforbrug, TJ'!A464</f>
        <v>December</v>
      </c>
      <c r="B464" s="70"/>
      <c r="C464" s="72">
        <v>9421</v>
      </c>
      <c r="D464" s="72">
        <v>0</v>
      </c>
      <c r="E464" s="72">
        <v>6303</v>
      </c>
      <c r="F464" s="72">
        <v>0</v>
      </c>
      <c r="G464" s="72">
        <f>I463-I464</f>
        <v>21604</v>
      </c>
      <c r="H464" s="72">
        <v>24501</v>
      </c>
      <c r="I464" s="72">
        <v>41447</v>
      </c>
      <c r="J464" s="66"/>
      <c r="K464" s="73" t="str">
        <f>'Olieforbrug, TJ'!M464</f>
        <v>December</v>
      </c>
    </row>
    <row r="465" spans="1:13" x14ac:dyDescent="0.25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127">
        <f>'Olieforbrug, TJ'!M465</f>
        <v>2024</v>
      </c>
    </row>
    <row r="466" spans="1:13" x14ac:dyDescent="0.25">
      <c r="A466" s="23" t="str">
        <f>'Olieforbrug, TJ'!A466</f>
        <v>Januar</v>
      </c>
      <c r="C466" s="16">
        <v>10992</v>
      </c>
      <c r="D466" s="16">
        <v>0</v>
      </c>
      <c r="E466" s="16">
        <v>5906</v>
      </c>
      <c r="F466" s="16">
        <v>0</v>
      </c>
      <c r="G466" s="69">
        <f>I464-I466</f>
        <v>-3975</v>
      </c>
      <c r="H466" s="16">
        <v>1057</v>
      </c>
      <c r="I466" s="16">
        <v>45422</v>
      </c>
      <c r="K466" s="23" t="str">
        <f>'Olieforbrug, TJ'!M466</f>
        <v>January</v>
      </c>
    </row>
    <row r="467" spans="1:13" x14ac:dyDescent="0.25">
      <c r="A467" s="23" t="str">
        <f>'Olieforbrug, TJ'!A467</f>
        <v>Februar</v>
      </c>
      <c r="C467" s="16">
        <v>7009</v>
      </c>
      <c r="D467" s="16">
        <v>6978</v>
      </c>
      <c r="E467" s="16">
        <v>6414</v>
      </c>
      <c r="F467" s="16">
        <v>0</v>
      </c>
      <c r="G467" s="69">
        <f t="shared" ref="G467:G472" si="97">I466-I467</f>
        <v>-2260</v>
      </c>
      <c r="H467" s="16">
        <v>5993</v>
      </c>
      <c r="I467" s="16">
        <v>47682</v>
      </c>
      <c r="K467" s="23" t="str">
        <f>'Olieforbrug, TJ'!M467</f>
        <v>February</v>
      </c>
    </row>
    <row r="468" spans="1:13" x14ac:dyDescent="0.25">
      <c r="A468" s="23" t="str">
        <f>'Olieforbrug, TJ'!A468</f>
        <v>Marts</v>
      </c>
      <c r="C468" s="16">
        <v>23616</v>
      </c>
      <c r="D468" s="16">
        <v>0</v>
      </c>
      <c r="E468" s="16">
        <v>6604</v>
      </c>
      <c r="F468" s="16">
        <v>0</v>
      </c>
      <c r="G468" s="69">
        <f t="shared" si="97"/>
        <v>-9677</v>
      </c>
      <c r="H468" s="16">
        <v>2900</v>
      </c>
      <c r="I468" s="16">
        <v>57359</v>
      </c>
      <c r="K468" s="23" t="str">
        <f>'Olieforbrug, TJ'!M468</f>
        <v>March</v>
      </c>
    </row>
    <row r="469" spans="1:13" x14ac:dyDescent="0.25">
      <c r="A469" s="23" t="str">
        <f>'Olieforbrug, TJ'!A469</f>
        <v>April</v>
      </c>
      <c r="C469" s="16">
        <v>2723</v>
      </c>
      <c r="D469" s="16">
        <v>0</v>
      </c>
      <c r="E469" s="16">
        <v>6284</v>
      </c>
      <c r="F469" s="16">
        <v>0</v>
      </c>
      <c r="G469" s="69">
        <f t="shared" si="97"/>
        <v>7874</v>
      </c>
      <c r="H469" s="16">
        <v>4314</v>
      </c>
      <c r="I469" s="16">
        <v>49485</v>
      </c>
      <c r="K469" s="23" t="str">
        <f>'Olieforbrug, TJ'!M469</f>
        <v>April</v>
      </c>
    </row>
    <row r="470" spans="1:13" x14ac:dyDescent="0.25">
      <c r="A470" s="23" t="str">
        <f>'Olieforbrug, TJ'!A470</f>
        <v>Maj</v>
      </c>
      <c r="C470" s="16">
        <v>4965</v>
      </c>
      <c r="D470" s="16">
        <v>6811</v>
      </c>
      <c r="E470" s="16">
        <v>20834</v>
      </c>
      <c r="F470" s="16">
        <v>0</v>
      </c>
      <c r="G470" s="69">
        <f t="shared" si="97"/>
        <v>19882</v>
      </c>
      <c r="H470" s="16">
        <v>4013</v>
      </c>
      <c r="I470" s="16">
        <v>29603</v>
      </c>
      <c r="K470" s="23" t="str">
        <f>'Olieforbrug, TJ'!M470</f>
        <v>Maj</v>
      </c>
    </row>
    <row r="471" spans="1:13" x14ac:dyDescent="0.25">
      <c r="A471" s="23" t="str">
        <f>'Olieforbrug, TJ'!A471</f>
        <v>Juni</v>
      </c>
      <c r="C471" s="16">
        <v>10358</v>
      </c>
      <c r="D471" s="16">
        <v>0</v>
      </c>
      <c r="E471" s="16">
        <v>0</v>
      </c>
      <c r="F471" s="16">
        <v>0</v>
      </c>
      <c r="G471" s="69">
        <f t="shared" si="97"/>
        <v>3947</v>
      </c>
      <c r="H471" s="16">
        <v>69</v>
      </c>
      <c r="I471" s="16">
        <v>25656</v>
      </c>
      <c r="K471" s="23" t="str">
        <f>'Olieforbrug, TJ'!M471</f>
        <v>June</v>
      </c>
    </row>
    <row r="472" spans="1:13" x14ac:dyDescent="0.25">
      <c r="A472" s="23" t="str">
        <f>'Olieforbrug, TJ'!A472</f>
        <v>Juli</v>
      </c>
      <c r="C472" s="16">
        <v>7709</v>
      </c>
      <c r="D472" s="16">
        <v>10722</v>
      </c>
      <c r="E472" s="16">
        <v>6405</v>
      </c>
      <c r="F472" s="16">
        <v>0</v>
      </c>
      <c r="G472" s="69">
        <f t="shared" si="97"/>
        <v>-6037</v>
      </c>
      <c r="H472" s="16">
        <v>0</v>
      </c>
      <c r="I472" s="16">
        <v>31693</v>
      </c>
      <c r="K472" s="23" t="str">
        <f>'Olieforbrug, TJ'!M472</f>
        <v>July</v>
      </c>
    </row>
    <row r="473" spans="1:13" x14ac:dyDescent="0.25">
      <c r="A473" s="23" t="str">
        <f>'Olieforbrug, TJ'!A473</f>
        <v>August</v>
      </c>
      <c r="C473" s="16">
        <v>47</v>
      </c>
      <c r="D473" s="16">
        <v>6564</v>
      </c>
      <c r="E473" s="16">
        <v>7605</v>
      </c>
      <c r="F473" s="16">
        <v>0</v>
      </c>
      <c r="G473" s="69">
        <f t="shared" ref="G473" si="98">I472-I473</f>
        <v>10293</v>
      </c>
      <c r="H473" s="16">
        <v>2737</v>
      </c>
      <c r="I473" s="16">
        <v>21400</v>
      </c>
      <c r="K473" s="23" t="str">
        <f>'Olieforbrug, TJ'!M473</f>
        <v>August</v>
      </c>
    </row>
    <row r="474" spans="1:13" x14ac:dyDescent="0.25">
      <c r="A474" s="23" t="str">
        <f>'Olieforbrug, TJ'!A474</f>
        <v>September</v>
      </c>
      <c r="C474" s="16">
        <v>4714</v>
      </c>
      <c r="D474" s="16">
        <v>0</v>
      </c>
      <c r="E474" s="16">
        <v>0</v>
      </c>
      <c r="F474" s="16">
        <v>0</v>
      </c>
      <c r="G474" s="69">
        <f t="shared" ref="G474" si="99">I473-I474</f>
        <v>-4712</v>
      </c>
      <c r="H474" s="16">
        <v>0</v>
      </c>
      <c r="I474" s="16">
        <v>26112</v>
      </c>
      <c r="K474" s="23" t="str">
        <f>'Olieforbrug, TJ'!M474</f>
        <v>September</v>
      </c>
    </row>
    <row r="475" spans="1:13" x14ac:dyDescent="0.25">
      <c r="A475" s="23" t="str">
        <f>'Olieforbrug, TJ'!A475</f>
        <v>Oktober</v>
      </c>
      <c r="C475" s="16">
        <v>34328</v>
      </c>
      <c r="D475" s="16">
        <v>0</v>
      </c>
      <c r="E475" s="16">
        <v>0</v>
      </c>
      <c r="F475" s="16">
        <v>0</v>
      </c>
      <c r="G475" s="69">
        <f t="shared" ref="G475" si="100">I474-I475</f>
        <v>-34049</v>
      </c>
      <c r="H475" s="16">
        <v>279</v>
      </c>
      <c r="I475" s="16">
        <v>60161</v>
      </c>
      <c r="K475" s="23" t="str">
        <f>'Olieforbrug, TJ'!M475</f>
        <v>October</v>
      </c>
    </row>
    <row r="476" spans="1:13" x14ac:dyDescent="0.25">
      <c r="A476" s="109" t="str">
        <f>'Olieforbrug, TJ'!A476</f>
        <v>November</v>
      </c>
      <c r="B476" s="105"/>
      <c r="C476" s="77">
        <v>6100</v>
      </c>
      <c r="D476" s="77">
        <v>0</v>
      </c>
      <c r="E476" s="77">
        <v>11360</v>
      </c>
      <c r="F476" s="77">
        <v>0</v>
      </c>
      <c r="G476" s="171">
        <f>I475-I476</f>
        <v>8958</v>
      </c>
      <c r="H476" s="77">
        <v>3699</v>
      </c>
      <c r="I476" s="77">
        <v>51203</v>
      </c>
      <c r="J476" s="110"/>
      <c r="K476" s="74" t="str">
        <f>'Olieforbrug, TJ'!M476</f>
        <v>November</v>
      </c>
    </row>
    <row r="477" spans="1:13" ht="13.8" thickBot="1" x14ac:dyDescent="0.3">
      <c r="A477" s="120" t="str">
        <f>'Olieforbrug, TJ'!A477</f>
        <v>December</v>
      </c>
      <c r="B477" s="105"/>
      <c r="C477" s="117">
        <v>4185</v>
      </c>
      <c r="D477" s="117">
        <v>5194</v>
      </c>
      <c r="E477" s="117">
        <v>7120</v>
      </c>
      <c r="F477" s="117">
        <v>0</v>
      </c>
      <c r="G477" s="124">
        <f>I476-I477</f>
        <v>10688</v>
      </c>
      <c r="H477" s="117">
        <v>8347</v>
      </c>
      <c r="I477" s="117">
        <v>40515</v>
      </c>
      <c r="J477" s="121"/>
      <c r="K477" s="120" t="str">
        <f>'Olieforbrug, TJ'!M477</f>
        <v>December</v>
      </c>
    </row>
    <row r="478" spans="1:13" x14ac:dyDescent="0.25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104">
        <v>2025</v>
      </c>
      <c r="L478" s="15"/>
      <c r="M478" s="57"/>
    </row>
    <row r="479" spans="1:13" x14ac:dyDescent="0.25">
      <c r="A479" s="74" t="str">
        <f>'Olieforbrug, TJ'!A479</f>
        <v>Januar</v>
      </c>
      <c r="B479" s="7"/>
      <c r="C479" s="77">
        <v>1218</v>
      </c>
      <c r="D479" s="77">
        <v>0</v>
      </c>
      <c r="E479" s="77">
        <v>7350</v>
      </c>
      <c r="F479" s="77">
        <v>0</v>
      </c>
      <c r="G479" s="171">
        <f>I477-I479</f>
        <v>7727</v>
      </c>
      <c r="H479" s="77">
        <v>1595</v>
      </c>
      <c r="I479" s="77">
        <v>32788</v>
      </c>
      <c r="J479" s="172"/>
      <c r="K479" s="74" t="str">
        <f>'Olieforbrug, TJ'!M479</f>
        <v>January</v>
      </c>
      <c r="L479" s="69"/>
      <c r="M479" s="57"/>
    </row>
    <row r="480" spans="1:13" x14ac:dyDescent="0.25">
      <c r="A480" s="74" t="str">
        <f>'Olieforbrug, TJ'!A480</f>
        <v>Februar</v>
      </c>
      <c r="B480" s="7"/>
      <c r="C480" s="77">
        <v>8453</v>
      </c>
      <c r="D480" s="77">
        <v>0</v>
      </c>
      <c r="E480" s="77">
        <v>10035</v>
      </c>
      <c r="F480" s="77">
        <v>0</v>
      </c>
      <c r="G480" s="171">
        <f t="shared" ref="G480:G485" si="101">I479-I480</f>
        <v>3431</v>
      </c>
      <c r="H480" s="77">
        <v>1850</v>
      </c>
      <c r="I480" s="77">
        <v>29357</v>
      </c>
      <c r="J480" s="172"/>
      <c r="K480" s="74" t="str">
        <f>'Olieforbrug, TJ'!M480</f>
        <v>February</v>
      </c>
    </row>
    <row r="481" spans="1:11" x14ac:dyDescent="0.25">
      <c r="A481" s="74" t="str">
        <f>'Olieforbrug, TJ'!A481</f>
        <v>Marts</v>
      </c>
      <c r="B481" s="7"/>
      <c r="C481" s="77">
        <v>23393</v>
      </c>
      <c r="D481" s="77">
        <v>6527</v>
      </c>
      <c r="E481" s="77">
        <v>19948</v>
      </c>
      <c r="F481" s="77">
        <v>0</v>
      </c>
      <c r="G481" s="171">
        <f t="shared" si="101"/>
        <v>-9898</v>
      </c>
      <c r="H481" s="77">
        <v>73</v>
      </c>
      <c r="I481" s="77">
        <v>39255</v>
      </c>
      <c r="J481" s="172"/>
      <c r="K481" s="74" t="str">
        <f>'Olieforbrug, TJ'!M481</f>
        <v>March</v>
      </c>
    </row>
    <row r="482" spans="1:11" x14ac:dyDescent="0.25">
      <c r="A482" s="74" t="str">
        <f>'Olieforbrug, TJ'!A482</f>
        <v>April</v>
      </c>
      <c r="B482" s="7"/>
      <c r="C482" s="77">
        <v>2724</v>
      </c>
      <c r="D482" s="77">
        <v>0</v>
      </c>
      <c r="E482" s="77">
        <v>9716</v>
      </c>
      <c r="F482" s="77">
        <v>0</v>
      </c>
      <c r="G482" s="171">
        <f t="shared" si="101"/>
        <v>12217</v>
      </c>
      <c r="H482" s="77">
        <v>5200</v>
      </c>
      <c r="I482" s="77">
        <v>27038</v>
      </c>
      <c r="J482" s="172"/>
      <c r="K482" s="74" t="str">
        <f>'Olieforbrug, TJ'!M482</f>
        <v>April</v>
      </c>
    </row>
    <row r="483" spans="1:11" x14ac:dyDescent="0.25">
      <c r="A483" s="74" t="str">
        <f>'Olieforbrug, TJ'!A483</f>
        <v>Maj</v>
      </c>
      <c r="B483" s="7"/>
      <c r="C483" s="77">
        <v>3609</v>
      </c>
      <c r="D483" s="77">
        <v>5785</v>
      </c>
      <c r="E483" s="77">
        <v>8735</v>
      </c>
      <c r="F483" s="77">
        <v>0</v>
      </c>
      <c r="G483" s="171">
        <f t="shared" si="101"/>
        <v>4983</v>
      </c>
      <c r="H483" s="77">
        <v>137</v>
      </c>
      <c r="I483" s="77">
        <v>22055</v>
      </c>
      <c r="J483" s="172"/>
      <c r="K483" s="74" t="str">
        <f>'Olieforbrug, TJ'!M483</f>
        <v>May</v>
      </c>
    </row>
    <row r="484" spans="1:11" x14ac:dyDescent="0.25">
      <c r="A484" s="74" t="str">
        <f>'Olieforbrug, TJ'!A484</f>
        <v>Juni</v>
      </c>
      <c r="B484" s="7"/>
      <c r="C484" s="77">
        <v>3042</v>
      </c>
      <c r="D484" s="77">
        <v>0</v>
      </c>
      <c r="E484" s="77">
        <v>0</v>
      </c>
      <c r="F484" s="77">
        <v>0</v>
      </c>
      <c r="G484" s="171">
        <f t="shared" si="101"/>
        <v>-80</v>
      </c>
      <c r="H484" s="77">
        <v>2962</v>
      </c>
      <c r="I484" s="77">
        <v>22135</v>
      </c>
      <c r="J484" s="172"/>
      <c r="K484" s="74" t="str">
        <f>'Olieforbrug, TJ'!M484</f>
        <v>June</v>
      </c>
    </row>
    <row r="485" spans="1:11" x14ac:dyDescent="0.25">
      <c r="A485" s="74" t="str">
        <f>'Olieforbrug, TJ'!A485</f>
        <v>Juli</v>
      </c>
      <c r="B485" s="7"/>
      <c r="C485" s="77">
        <v>6971</v>
      </c>
      <c r="D485" s="77">
        <v>0</v>
      </c>
      <c r="E485" s="77">
        <v>9030</v>
      </c>
      <c r="F485" s="77">
        <v>0</v>
      </c>
      <c r="G485" s="171">
        <f t="shared" si="101"/>
        <v>4533</v>
      </c>
      <c r="H485" s="77">
        <v>2474</v>
      </c>
      <c r="I485" s="77">
        <v>17602</v>
      </c>
      <c r="J485" s="172"/>
      <c r="K485" s="74" t="str">
        <f>'Olieforbrug, TJ'!M485</f>
        <v>July</v>
      </c>
    </row>
    <row r="486" spans="1:11" x14ac:dyDescent="0.25">
      <c r="A486" s="74" t="str">
        <f>'Olieforbrug, TJ'!A486</f>
        <v>August</v>
      </c>
      <c r="B486" s="7"/>
      <c r="C486" s="77">
        <v>9797</v>
      </c>
      <c r="D486" s="77">
        <v>0</v>
      </c>
      <c r="E486" s="77">
        <v>0</v>
      </c>
      <c r="F486" s="77">
        <v>0</v>
      </c>
      <c r="G486" s="171">
        <f t="shared" ref="G486" si="102">I485-I486</f>
        <v>-9443</v>
      </c>
      <c r="H486" s="77">
        <v>354</v>
      </c>
      <c r="I486" s="77">
        <v>27045</v>
      </c>
      <c r="J486" s="172"/>
      <c r="K486" s="74" t="str">
        <f>'Olieforbrug, TJ'!M486</f>
        <v>August</v>
      </c>
    </row>
    <row r="487" spans="1:11" x14ac:dyDescent="0.25">
      <c r="A487" s="74" t="str">
        <f>'Olieforbrug, TJ'!A487</f>
        <v>September</v>
      </c>
      <c r="B487" s="7"/>
      <c r="C487" s="77">
        <v>12508</v>
      </c>
      <c r="D487" s="77">
        <v>0</v>
      </c>
      <c r="E487" s="77">
        <v>7914</v>
      </c>
      <c r="F487" s="77">
        <v>0</v>
      </c>
      <c r="G487" s="171">
        <f t="shared" ref="G487" si="103">I486-I487</f>
        <v>-4594</v>
      </c>
      <c r="H487" s="77">
        <v>0</v>
      </c>
      <c r="I487" s="77">
        <v>31639</v>
      </c>
      <c r="J487" s="172"/>
      <c r="K487" s="74" t="str">
        <f>'Olieforbrug, TJ'!M487</f>
        <v>September</v>
      </c>
    </row>
    <row r="488" spans="1:11" x14ac:dyDescent="0.25">
      <c r="A488" s="74" t="str">
        <f>'Olieforbrug, TJ'!A488</f>
        <v>Oktober</v>
      </c>
      <c r="B488" s="7"/>
      <c r="C488" s="77">
        <v>14522</v>
      </c>
      <c r="D488" s="77">
        <v>11968</v>
      </c>
      <c r="E488" s="77">
        <v>17751</v>
      </c>
      <c r="F488" s="77">
        <v>0</v>
      </c>
      <c r="G488" s="171">
        <f t="shared" ref="G488" si="104">I487-I488</f>
        <v>4976</v>
      </c>
      <c r="H488" s="77">
        <v>367</v>
      </c>
      <c r="I488" s="77">
        <v>26663</v>
      </c>
      <c r="J488" s="172"/>
      <c r="K488" s="74" t="str">
        <f>'Olieforbrug, TJ'!M488</f>
        <v>October</v>
      </c>
    </row>
    <row r="489" spans="1:11" x14ac:dyDescent="0.25">
      <c r="A489" s="74" t="str">
        <f>'Olieforbrug, TJ'!A489</f>
        <v>November</v>
      </c>
      <c r="B489" s="7"/>
      <c r="C489" s="77">
        <v>13675</v>
      </c>
      <c r="D489" s="77">
        <v>0</v>
      </c>
      <c r="E489" s="77">
        <v>19114</v>
      </c>
      <c r="F489" s="77">
        <v>0</v>
      </c>
      <c r="G489" s="171">
        <f t="shared" ref="G489" si="105">I488-I489</f>
        <v>7308</v>
      </c>
      <c r="H489" s="77">
        <v>1869</v>
      </c>
      <c r="I489" s="77">
        <v>19355</v>
      </c>
      <c r="J489" s="172"/>
      <c r="K489" s="74" t="str">
        <f>'Olieforbrug, TJ'!M489</f>
        <v>November</v>
      </c>
    </row>
    <row r="490" spans="1:11" ht="13.8" thickBot="1" x14ac:dyDescent="0.3">
      <c r="A490" s="120" t="str">
        <f>'Olieforbrug, TJ'!A490</f>
        <v>December</v>
      </c>
      <c r="B490" s="7"/>
      <c r="C490" s="117">
        <v>15561</v>
      </c>
      <c r="D490" s="117">
        <v>0</v>
      </c>
      <c r="E490" s="117">
        <v>46297</v>
      </c>
      <c r="F490" s="117">
        <v>0</v>
      </c>
      <c r="G490" s="124">
        <f t="shared" ref="G490" si="106">I489-I490</f>
        <v>-8724</v>
      </c>
      <c r="H490" s="117">
        <v>1123</v>
      </c>
      <c r="I490" s="117">
        <v>28079</v>
      </c>
      <c r="J490" s="172"/>
      <c r="K490" s="120" t="str">
        <f>'Olieforbrug, TJ'!M490</f>
        <v>December</v>
      </c>
    </row>
    <row r="491" spans="1:11" x14ac:dyDescent="0.25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104">
        <v>2026</v>
      </c>
    </row>
    <row r="492" spans="1:11" x14ac:dyDescent="0.25">
      <c r="A492" s="74" t="str">
        <f>'Olieforbrug, TJ'!A492</f>
        <v>Januar</v>
      </c>
      <c r="B492" s="7"/>
      <c r="C492" s="77">
        <v>4462</v>
      </c>
      <c r="D492" s="77">
        <v>6771</v>
      </c>
      <c r="E492" s="77">
        <v>7774</v>
      </c>
      <c r="F492" s="77">
        <v>0</v>
      </c>
      <c r="G492" s="171">
        <f>I490-I492</f>
        <v>-3458</v>
      </c>
      <c r="H492" s="77">
        <v>0</v>
      </c>
      <c r="I492" s="77">
        <v>31537</v>
      </c>
      <c r="J492" s="172"/>
      <c r="K492" s="74" t="str">
        <f>'Olieforbrug, TJ'!M492</f>
        <v>January</v>
      </c>
    </row>
    <row r="493" spans="1:11" x14ac:dyDescent="0.25">
      <c r="A493" s="74" t="str">
        <f>'Olieforbrug, TJ'!A493</f>
        <v>Februar</v>
      </c>
      <c r="B493" s="7"/>
      <c r="C493" s="77">
        <v>11061</v>
      </c>
      <c r="D493" s="77">
        <v>0</v>
      </c>
      <c r="E493" s="77">
        <v>4997</v>
      </c>
      <c r="F493" s="77">
        <v>0</v>
      </c>
      <c r="G493" s="171">
        <f>I492-I493</f>
        <v>-6065</v>
      </c>
      <c r="H493" s="77">
        <v>0</v>
      </c>
      <c r="I493" s="77">
        <v>37602</v>
      </c>
      <c r="J493" s="172"/>
      <c r="K493" s="74" t="str">
        <f>'Olieforbrug, TJ'!M493</f>
        <v>February</v>
      </c>
    </row>
  </sheetData>
  <mergeCells count="1">
    <mergeCell ref="A164:XFD164"/>
  </mergeCells>
  <phoneticPr fontId="2" type="noConversion"/>
  <pageMargins left="0.75" right="0.75" top="1" bottom="1" header="0.5" footer="0.5"/>
  <pageSetup orientation="portrait" r:id="rId1"/>
  <headerFooter alignWithMargins="0"/>
  <ignoredErrors>
    <ignoredError sqref="C54:H54 C100:I10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tabColor indexed="42"/>
    <pageSetUpPr fitToPage="1"/>
  </sheetPr>
  <dimension ref="A1:AS494"/>
  <sheetViews>
    <sheetView zoomScale="80" zoomScaleNormal="80" workbookViewId="0">
      <pane xSplit="2" ySplit="5" topLeftCell="C456" activePane="bottomRight" state="frozen"/>
      <selection pane="topRight" activeCell="C1" sqref="C1"/>
      <selection pane="bottomLeft" activeCell="A6" sqref="A6"/>
      <selection pane="bottomRight" activeCell="P492" sqref="P492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  <col min="16" max="16" width="12" bestFit="1" customWidth="1"/>
  </cols>
  <sheetData>
    <row r="1" spans="1:16" x14ac:dyDescent="0.25">
      <c r="A1" s="1" t="s">
        <v>0</v>
      </c>
      <c r="B1" s="1"/>
      <c r="C1" t="s">
        <v>147</v>
      </c>
      <c r="D1"/>
      <c r="E1"/>
      <c r="F1"/>
      <c r="G1"/>
      <c r="H1"/>
      <c r="I1"/>
      <c r="M1" s="4"/>
      <c r="N1" s="27" t="s">
        <v>130</v>
      </c>
      <c r="O1" s="27"/>
    </row>
    <row r="2" spans="1:16" x14ac:dyDescent="0.25">
      <c r="A2" s="1" t="s">
        <v>1</v>
      </c>
      <c r="B2" s="1"/>
      <c r="C2" t="s">
        <v>148</v>
      </c>
      <c r="D2"/>
      <c r="E2"/>
      <c r="F2"/>
      <c r="G2"/>
      <c r="H2"/>
      <c r="I2"/>
      <c r="N2" s="27" t="s">
        <v>70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2558248</v>
      </c>
      <c r="D7" s="3">
        <v>1382952</v>
      </c>
      <c r="E7" s="3">
        <v>1414365</v>
      </c>
      <c r="F7" s="3">
        <v>2</v>
      </c>
      <c r="G7" s="3">
        <v>-42622</v>
      </c>
      <c r="H7" s="3">
        <v>2491289</v>
      </c>
      <c r="I7" s="3">
        <v>540820</v>
      </c>
      <c r="J7" s="3"/>
      <c r="K7" s="3"/>
      <c r="L7" s="3">
        <v>81812.89215</v>
      </c>
      <c r="N7" s="22">
        <v>2005</v>
      </c>
    </row>
    <row r="8" spans="1:16" x14ac:dyDescent="0.25">
      <c r="A8" s="22">
        <v>2006</v>
      </c>
      <c r="C8" s="3">
        <v>2648694</v>
      </c>
      <c r="D8" s="3">
        <v>1220885.7</v>
      </c>
      <c r="E8" s="3">
        <v>1446940</v>
      </c>
      <c r="F8" s="3">
        <v>1</v>
      </c>
      <c r="G8" s="3">
        <v>-21</v>
      </c>
      <c r="H8" s="3">
        <v>2451733</v>
      </c>
      <c r="I8" s="3">
        <v>540841</v>
      </c>
      <c r="J8" s="3"/>
      <c r="K8" s="3"/>
      <c r="L8" s="3">
        <v>80539.429049999992</v>
      </c>
      <c r="N8" s="22">
        <v>2006</v>
      </c>
    </row>
    <row r="9" spans="1:16" x14ac:dyDescent="0.25">
      <c r="A9" s="22">
        <v>2007</v>
      </c>
      <c r="C9" s="3">
        <v>2615771</v>
      </c>
      <c r="D9" s="3">
        <v>1302360</v>
      </c>
      <c r="E9" s="3">
        <v>1495036</v>
      </c>
      <c r="F9" s="3">
        <v>0</v>
      </c>
      <c r="G9" s="3">
        <v>27136</v>
      </c>
      <c r="H9" s="3">
        <v>2434944</v>
      </c>
      <c r="I9" s="3">
        <v>513705</v>
      </c>
      <c r="J9" s="3"/>
      <c r="K9" s="3"/>
      <c r="L9" s="3">
        <v>79987.910399999993</v>
      </c>
      <c r="N9" s="22">
        <v>2007</v>
      </c>
    </row>
    <row r="10" spans="1:16" x14ac:dyDescent="0.25">
      <c r="A10" s="22">
        <v>2008</v>
      </c>
      <c r="C10" s="3">
        <v>2564835</v>
      </c>
      <c r="D10" s="3">
        <v>1103156</v>
      </c>
      <c r="E10" s="3">
        <v>1416890</v>
      </c>
      <c r="F10" s="3">
        <v>0</v>
      </c>
      <c r="G10" s="3">
        <v>53514</v>
      </c>
      <c r="H10" s="3">
        <v>2316027</v>
      </c>
      <c r="I10" s="3">
        <v>460191</v>
      </c>
      <c r="J10" s="3"/>
      <c r="K10" s="3"/>
      <c r="L10" s="3">
        <v>76081.486949999991</v>
      </c>
      <c r="N10" s="22">
        <v>2008</v>
      </c>
    </row>
    <row r="11" spans="1:16" x14ac:dyDescent="0.25">
      <c r="A11" s="22">
        <v>2009</v>
      </c>
      <c r="C11" s="3">
        <v>2788779</v>
      </c>
      <c r="D11" s="3">
        <v>979500</v>
      </c>
      <c r="E11" s="3">
        <v>1525185</v>
      </c>
      <c r="F11" s="3">
        <v>0</v>
      </c>
      <c r="G11" s="3">
        <v>-36152</v>
      </c>
      <c r="H11" s="3">
        <v>2205096</v>
      </c>
      <c r="I11" s="3">
        <v>496343</v>
      </c>
      <c r="J11" s="3"/>
      <c r="K11" s="3"/>
      <c r="L11" s="3">
        <v>72437.403599999991</v>
      </c>
      <c r="N11" s="22">
        <v>2009</v>
      </c>
    </row>
    <row r="12" spans="1:16" x14ac:dyDescent="0.25">
      <c r="A12" s="22">
        <v>2010</v>
      </c>
      <c r="C12" s="3">
        <v>2422861</v>
      </c>
      <c r="D12" s="3">
        <v>943862</v>
      </c>
      <c r="E12" s="3">
        <v>1272931</v>
      </c>
      <c r="F12" s="3">
        <v>0</v>
      </c>
      <c r="G12" s="3">
        <v>-10008</v>
      </c>
      <c r="H12" s="3">
        <v>2089818</v>
      </c>
      <c r="I12" s="3">
        <v>506351</v>
      </c>
      <c r="J12" s="3"/>
      <c r="K12" s="3"/>
      <c r="L12" s="3">
        <v>68650.521299999993</v>
      </c>
      <c r="N12" s="22">
        <v>2010</v>
      </c>
    </row>
    <row r="13" spans="1:16" x14ac:dyDescent="0.25">
      <c r="A13" s="22">
        <v>2011</v>
      </c>
      <c r="C13" s="3">
        <v>2477592</v>
      </c>
      <c r="D13" s="3">
        <v>957293</v>
      </c>
      <c r="E13" s="3">
        <v>1417971</v>
      </c>
      <c r="F13" s="3">
        <v>0</v>
      </c>
      <c r="G13" s="3">
        <v>-50803</v>
      </c>
      <c r="H13" s="3">
        <v>1994026</v>
      </c>
      <c r="I13" s="3">
        <v>557154</v>
      </c>
      <c r="J13" s="3"/>
      <c r="K13" s="3"/>
      <c r="L13" s="3">
        <v>65503.754099999991</v>
      </c>
      <c r="N13" s="22">
        <v>2011</v>
      </c>
    </row>
    <row r="14" spans="1:16" x14ac:dyDescent="0.25">
      <c r="A14" s="22">
        <v>2012</v>
      </c>
      <c r="C14" s="3">
        <v>2681259</v>
      </c>
      <c r="D14" s="3">
        <v>1010195</v>
      </c>
      <c r="E14" s="3">
        <v>1818533</v>
      </c>
      <c r="F14" s="3">
        <v>0</v>
      </c>
      <c r="G14" s="3">
        <v>16565</v>
      </c>
      <c r="H14" s="3">
        <v>1883307</v>
      </c>
      <c r="I14" s="3">
        <v>540589</v>
      </c>
      <c r="J14" s="3"/>
      <c r="K14" s="3"/>
      <c r="L14" s="3">
        <v>61866.63495</v>
      </c>
      <c r="N14" s="22">
        <v>2012</v>
      </c>
      <c r="P14" s="3"/>
    </row>
    <row r="15" spans="1:16" x14ac:dyDescent="0.25">
      <c r="A15" s="22">
        <v>2013</v>
      </c>
      <c r="C15" s="3">
        <v>2710738</v>
      </c>
      <c r="D15" s="3">
        <v>926830</v>
      </c>
      <c r="E15" s="3">
        <v>1799261</v>
      </c>
      <c r="F15" s="3">
        <v>0</v>
      </c>
      <c r="G15" s="3">
        <v>31828</v>
      </c>
      <c r="H15" s="3">
        <v>1825332.5</v>
      </c>
      <c r="I15" s="3">
        <v>542102</v>
      </c>
      <c r="J15" s="3"/>
      <c r="K15" s="22"/>
      <c r="L15" s="3">
        <v>59962.172624999992</v>
      </c>
      <c r="M15" s="3"/>
      <c r="N15" s="22">
        <v>2013</v>
      </c>
      <c r="P15" s="3"/>
    </row>
    <row r="16" spans="1:16" x14ac:dyDescent="0.25">
      <c r="A16" s="22">
        <v>2014</v>
      </c>
      <c r="C16" s="3">
        <f t="shared" ref="C16:H16" si="0">SUM(C100:C103)</f>
        <v>2472050</v>
      </c>
      <c r="D16" s="3">
        <f t="shared" si="0"/>
        <v>952808</v>
      </c>
      <c r="E16" s="3">
        <f t="shared" si="0"/>
        <v>1620009</v>
      </c>
      <c r="F16" s="3">
        <f t="shared" si="0"/>
        <v>0</v>
      </c>
      <c r="G16" s="3">
        <f t="shared" si="0"/>
        <v>7487</v>
      </c>
      <c r="H16" s="3">
        <f t="shared" si="0"/>
        <v>1804182.15</v>
      </c>
      <c r="I16" s="3">
        <f>I103</f>
        <v>534615</v>
      </c>
      <c r="J16" s="3"/>
      <c r="K16" s="22"/>
      <c r="L16" s="3">
        <f>SUM(L100:L103)</f>
        <v>59267.383627500007</v>
      </c>
      <c r="M16" s="3"/>
      <c r="N16" s="22">
        <v>2014</v>
      </c>
      <c r="P16" s="3"/>
    </row>
    <row r="17" spans="1:45" x14ac:dyDescent="0.25">
      <c r="A17" s="22">
        <v>2015</v>
      </c>
      <c r="C17" s="3">
        <f t="shared" ref="C17:H17" si="1">SUM(C105:C108)</f>
        <v>2645576</v>
      </c>
      <c r="D17" s="3">
        <f t="shared" si="1"/>
        <v>976240</v>
      </c>
      <c r="E17" s="3">
        <f t="shared" si="1"/>
        <v>1780740</v>
      </c>
      <c r="F17" s="3">
        <f t="shared" si="1"/>
        <v>0</v>
      </c>
      <c r="G17" s="3">
        <f t="shared" si="1"/>
        <v>-33152</v>
      </c>
      <c r="H17" s="3">
        <f t="shared" si="1"/>
        <v>1795276</v>
      </c>
      <c r="I17" s="3">
        <f>I108</f>
        <v>567318</v>
      </c>
      <c r="J17" s="3"/>
      <c r="K17" s="22"/>
      <c r="L17" s="3">
        <f>SUM(L105:L108)</f>
        <v>58974.816599999998</v>
      </c>
      <c r="M17" s="3"/>
      <c r="N17" s="22">
        <v>2015</v>
      </c>
      <c r="P17" s="3"/>
    </row>
    <row r="18" spans="1:45" x14ac:dyDescent="0.25">
      <c r="A18" s="22">
        <v>2016</v>
      </c>
      <c r="C18" s="3">
        <f>SUM(C110:C113)</f>
        <v>2495964</v>
      </c>
      <c r="D18" s="3">
        <f t="shared" ref="D18:L18" si="2">SUM(D110:D113)</f>
        <v>734729</v>
      </c>
      <c r="E18" s="3">
        <f t="shared" si="2"/>
        <v>1449464</v>
      </c>
      <c r="F18" s="3">
        <f t="shared" si="2"/>
        <v>0</v>
      </c>
      <c r="G18" s="3">
        <f t="shared" si="2"/>
        <v>27651</v>
      </c>
      <c r="H18" s="3">
        <f t="shared" si="2"/>
        <v>1800163</v>
      </c>
      <c r="I18" s="3">
        <f>I113</f>
        <v>540052</v>
      </c>
      <c r="J18" s="3"/>
      <c r="K18" s="3"/>
      <c r="L18" s="3">
        <f t="shared" si="2"/>
        <v>59135.354549999989</v>
      </c>
      <c r="M18" s="3"/>
      <c r="N18" s="22">
        <v>2016</v>
      </c>
      <c r="P18" s="3"/>
    </row>
    <row r="19" spans="1:45" x14ac:dyDescent="0.25">
      <c r="A19" s="22">
        <v>2017</v>
      </c>
      <c r="C19" s="3">
        <f t="shared" ref="C19:H19" si="3">SUM(C115:C118)</f>
        <v>2778284</v>
      </c>
      <c r="D19" s="3">
        <f t="shared" si="3"/>
        <v>612224</v>
      </c>
      <c r="E19" s="3">
        <f t="shared" si="3"/>
        <v>1629908</v>
      </c>
      <c r="F19" s="3">
        <f t="shared" si="3"/>
        <v>0</v>
      </c>
      <c r="G19" s="3">
        <f t="shared" si="3"/>
        <v>34685</v>
      </c>
      <c r="H19" s="3">
        <f t="shared" si="3"/>
        <v>1789046</v>
      </c>
      <c r="I19" s="3">
        <f>I118</f>
        <v>504896</v>
      </c>
      <c r="J19" s="3"/>
      <c r="K19" s="65"/>
      <c r="L19" s="3">
        <f>SUM(L115:L118)</f>
        <v>58770.16109999999</v>
      </c>
      <c r="M19" s="57"/>
      <c r="N19" s="22">
        <v>2017</v>
      </c>
    </row>
    <row r="20" spans="1:45" x14ac:dyDescent="0.25">
      <c r="A20" s="22">
        <v>2018</v>
      </c>
      <c r="C20" s="3">
        <f t="shared" ref="C20:H20" si="4">SUM(C120:C123)</f>
        <v>2677377</v>
      </c>
      <c r="D20" s="3">
        <f t="shared" si="4"/>
        <v>687975</v>
      </c>
      <c r="E20" s="3">
        <f t="shared" si="4"/>
        <v>1596225</v>
      </c>
      <c r="F20" s="3">
        <f t="shared" si="4"/>
        <v>0</v>
      </c>
      <c r="G20" s="3">
        <f t="shared" si="4"/>
        <v>42751</v>
      </c>
      <c r="H20" s="3">
        <f t="shared" si="4"/>
        <v>1767811</v>
      </c>
      <c r="I20" s="3">
        <f>I123</f>
        <v>463366</v>
      </c>
      <c r="J20" s="3"/>
      <c r="L20" s="3">
        <f>SUM(L120:L123)</f>
        <v>58072.591349999995</v>
      </c>
      <c r="M20" s="57"/>
      <c r="N20" s="22">
        <v>2018</v>
      </c>
    </row>
    <row r="21" spans="1:45" x14ac:dyDescent="0.25">
      <c r="A21" s="22">
        <v>2019</v>
      </c>
      <c r="C21" s="3">
        <f t="shared" ref="C21:H21" si="5">SUM(C125:C128)</f>
        <v>2785810</v>
      </c>
      <c r="D21" s="3">
        <f t="shared" si="5"/>
        <v>708157</v>
      </c>
      <c r="E21" s="3">
        <f t="shared" si="5"/>
        <v>1707008</v>
      </c>
      <c r="F21" s="3">
        <f t="shared" si="5"/>
        <v>0</v>
      </c>
      <c r="G21" s="3">
        <f t="shared" si="5"/>
        <v>10018</v>
      </c>
      <c r="H21" s="3">
        <f t="shared" si="5"/>
        <v>1793959</v>
      </c>
      <c r="I21" s="3">
        <f>SUM(I128)</f>
        <v>452610</v>
      </c>
      <c r="J21" s="3"/>
      <c r="L21" s="3">
        <f>SUM(L125:L128)</f>
        <v>58931.55315</v>
      </c>
      <c r="M21" s="57"/>
      <c r="N21" s="22">
        <v>2019</v>
      </c>
    </row>
    <row r="22" spans="1:45" x14ac:dyDescent="0.25">
      <c r="A22" s="22">
        <v>2020</v>
      </c>
      <c r="C22" s="3">
        <f t="shared" ref="C22:H22" si="6">SUM(C130:C133)</f>
        <v>2527441</v>
      </c>
      <c r="D22" s="3">
        <f t="shared" si="6"/>
        <v>753044</v>
      </c>
      <c r="E22" s="3">
        <f t="shared" si="6"/>
        <v>1515265</v>
      </c>
      <c r="F22" s="3">
        <f t="shared" si="6"/>
        <v>0</v>
      </c>
      <c r="G22" s="3">
        <f t="shared" si="6"/>
        <v>-85970</v>
      </c>
      <c r="H22" s="3">
        <f t="shared" si="6"/>
        <v>1680649</v>
      </c>
      <c r="I22" s="3">
        <f>SUM(I133)</f>
        <v>538591</v>
      </c>
      <c r="J22" s="3"/>
      <c r="L22" s="3">
        <f>SUM(L130:L133)</f>
        <v>55209.319650000005</v>
      </c>
      <c r="M22" s="57"/>
      <c r="N22" s="22">
        <v>2020</v>
      </c>
    </row>
    <row r="23" spans="1:45" x14ac:dyDescent="0.25">
      <c r="A23" s="22">
        <v>2021</v>
      </c>
      <c r="C23" s="3">
        <f>SUM(C135:C138)</f>
        <v>2703235</v>
      </c>
      <c r="D23" s="3">
        <f t="shared" ref="D23:L23" si="7">SUM(D135:D138)</f>
        <v>617957</v>
      </c>
      <c r="E23" s="3">
        <f t="shared" si="7"/>
        <v>1610927</v>
      </c>
      <c r="F23" s="3">
        <f t="shared" si="7"/>
        <v>0</v>
      </c>
      <c r="G23" s="3">
        <f t="shared" si="7"/>
        <v>32196</v>
      </c>
      <c r="H23" s="3">
        <f t="shared" si="7"/>
        <v>1724317</v>
      </c>
      <c r="I23" s="3">
        <f>SUM(I138)</f>
        <v>505901</v>
      </c>
      <c r="J23" s="3"/>
      <c r="L23" s="3">
        <f t="shared" si="7"/>
        <v>56643.813449999994</v>
      </c>
      <c r="M23" s="57"/>
      <c r="N23" s="22">
        <v>2021</v>
      </c>
    </row>
    <row r="24" spans="1:45" x14ac:dyDescent="0.25">
      <c r="A24" s="22">
        <v>2022</v>
      </c>
      <c r="C24" s="3">
        <f>SUM(C140:C143)</f>
        <v>2571998</v>
      </c>
      <c r="D24" s="3">
        <f t="shared" ref="D24:L24" si="8">SUM(D140:D143)</f>
        <v>654452</v>
      </c>
      <c r="E24" s="3">
        <f t="shared" si="8"/>
        <v>1464345</v>
      </c>
      <c r="F24" s="3">
        <f t="shared" si="8"/>
        <v>0</v>
      </c>
      <c r="G24" s="3">
        <f t="shared" si="8"/>
        <v>-18747</v>
      </c>
      <c r="H24" s="3">
        <f t="shared" si="8"/>
        <v>1707912</v>
      </c>
      <c r="I24" s="3">
        <f>SUM(I143)</f>
        <v>524648</v>
      </c>
      <c r="J24" s="3"/>
      <c r="K24" s="3"/>
      <c r="L24" s="3">
        <f t="shared" si="8"/>
        <v>56104.909199999995</v>
      </c>
      <c r="M24" s="57"/>
      <c r="N24" s="22">
        <v>2022</v>
      </c>
    </row>
    <row r="25" spans="1:45" x14ac:dyDescent="0.25">
      <c r="A25" s="22">
        <v>2023</v>
      </c>
      <c r="C25" s="3">
        <f>SUM(C145:C148)</f>
        <v>2608716</v>
      </c>
      <c r="D25" s="3">
        <f t="shared" ref="D25:L25" si="9">SUM(D145:D148)</f>
        <v>763969</v>
      </c>
      <c r="E25" s="3">
        <f t="shared" si="9"/>
        <v>1628687</v>
      </c>
      <c r="F25" s="3">
        <f t="shared" si="9"/>
        <v>0</v>
      </c>
      <c r="G25" s="3">
        <f t="shared" si="9"/>
        <v>11666</v>
      </c>
      <c r="H25" s="3">
        <f t="shared" si="9"/>
        <v>1730921</v>
      </c>
      <c r="I25" s="3">
        <f>SUM(I148)</f>
        <v>512982</v>
      </c>
      <c r="J25" s="3"/>
      <c r="K25" s="3"/>
      <c r="L25" s="3">
        <f t="shared" si="9"/>
        <v>56860.754850000005</v>
      </c>
      <c r="M25" s="57"/>
      <c r="N25" s="22">
        <v>2023</v>
      </c>
    </row>
    <row r="26" spans="1:45" x14ac:dyDescent="0.25">
      <c r="A26" s="22">
        <v>2024</v>
      </c>
      <c r="C26" s="3">
        <f t="shared" ref="C26:H26" si="10">SUM(C466:C477)</f>
        <v>2451448</v>
      </c>
      <c r="D26" s="3">
        <f t="shared" si="10"/>
        <v>782744</v>
      </c>
      <c r="E26" s="3">
        <f t="shared" si="10"/>
        <v>1503035</v>
      </c>
      <c r="F26" s="3">
        <f t="shared" si="10"/>
        <v>0</v>
      </c>
      <c r="G26" s="3">
        <f t="shared" si="10"/>
        <v>-65858</v>
      </c>
      <c r="H26" s="3">
        <f t="shared" si="10"/>
        <v>1652912</v>
      </c>
      <c r="I26" s="3">
        <f>I477</f>
        <v>578840</v>
      </c>
      <c r="J26" s="3"/>
      <c r="K26" s="3"/>
      <c r="L26" s="3">
        <f>SUM(L466:L477)</f>
        <v>54298.159199999995</v>
      </c>
      <c r="M26" s="57"/>
      <c r="N26" s="22">
        <v>2024</v>
      </c>
    </row>
    <row r="27" spans="1:45" x14ac:dyDescent="0.25">
      <c r="A27" s="22">
        <v>2025</v>
      </c>
      <c r="C27" s="3">
        <f>SUM(C479:C490)</f>
        <v>2633341</v>
      </c>
      <c r="D27" s="3">
        <f t="shared" ref="D27:L27" si="11">SUM(D479:D490)</f>
        <v>822010</v>
      </c>
      <c r="E27" s="3">
        <f t="shared" si="11"/>
        <v>1884250</v>
      </c>
      <c r="F27" s="3">
        <f t="shared" si="11"/>
        <v>0</v>
      </c>
      <c r="G27" s="3">
        <f t="shared" si="11"/>
        <v>33149</v>
      </c>
      <c r="H27" s="3">
        <f t="shared" si="11"/>
        <v>1563327</v>
      </c>
      <c r="I27" s="3">
        <f>I490</f>
        <v>545691</v>
      </c>
      <c r="J27" s="3"/>
      <c r="K27" s="3"/>
      <c r="L27" s="3">
        <f t="shared" si="11"/>
        <v>51355.291949999999</v>
      </c>
      <c r="M27" s="57"/>
      <c r="N27" s="22">
        <v>2025</v>
      </c>
    </row>
    <row r="28" spans="1:45" x14ac:dyDescent="0.25">
      <c r="A28" s="22">
        <v>2026</v>
      </c>
      <c r="J28" s="3"/>
      <c r="K28" s="3"/>
      <c r="L28" s="3"/>
      <c r="M28" s="57"/>
      <c r="N28" s="22">
        <v>2026</v>
      </c>
    </row>
    <row r="29" spans="1:45" x14ac:dyDescent="0.25">
      <c r="A29" s="22"/>
      <c r="J29" s="3"/>
      <c r="L29" s="3"/>
      <c r="M29" s="57"/>
      <c r="N29" s="22"/>
    </row>
    <row r="30" spans="1:45" x14ac:dyDescent="0.25">
      <c r="A30" s="22" t="str">
        <f>'Olieforbrug, TJ'!A30</f>
        <v>Januar - Februar</v>
      </c>
      <c r="J30" s="3"/>
      <c r="L30" s="3"/>
      <c r="M30" s="3"/>
      <c r="N30" s="22" t="str">
        <f>'Olieforbrug, TJ'!M30</f>
        <v>January - February</v>
      </c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</row>
    <row r="31" spans="1:45" x14ac:dyDescent="0.25">
      <c r="A31" s="22">
        <f>'Olieforbrug, TJ'!A31</f>
        <v>2005</v>
      </c>
      <c r="C31" s="3">
        <f>SUM(C219:C220)</f>
        <v>468893</v>
      </c>
      <c r="D31" s="3">
        <f t="shared" ref="D31:L31" si="12">SUM(D219:D220)</f>
        <v>215429</v>
      </c>
      <c r="E31" s="3">
        <f t="shared" si="12"/>
        <v>222465</v>
      </c>
      <c r="F31" s="3">
        <f t="shared" si="12"/>
        <v>1</v>
      </c>
      <c r="G31" s="3">
        <f t="shared" si="12"/>
        <v>-99571</v>
      </c>
      <c r="H31" s="3">
        <f t="shared" si="12"/>
        <v>359516</v>
      </c>
      <c r="I31" s="3">
        <f>I220</f>
        <v>597769</v>
      </c>
      <c r="J31" s="3"/>
      <c r="K31" s="3"/>
      <c r="L31" s="3">
        <f t="shared" si="12"/>
        <v>11810.1006</v>
      </c>
      <c r="M31" s="3"/>
      <c r="N31" s="22">
        <f>'Olieforbrug, TJ'!M31</f>
        <v>2005</v>
      </c>
      <c r="Q31" s="3"/>
      <c r="AB31" s="65"/>
      <c r="AC31" s="65"/>
      <c r="AD31" s="65"/>
      <c r="AE31" s="65"/>
      <c r="AF31" s="65"/>
      <c r="AG31" s="65"/>
      <c r="AH31" s="65"/>
      <c r="AI31" s="65"/>
      <c r="AJ31" s="57"/>
      <c r="AK31" s="65"/>
      <c r="AL31" s="65"/>
      <c r="AM31" s="65"/>
      <c r="AN31" s="65"/>
      <c r="AO31" s="65"/>
      <c r="AP31" s="65"/>
      <c r="AQ31" s="65"/>
      <c r="AR31" s="65"/>
      <c r="AS31" s="65"/>
    </row>
    <row r="32" spans="1:45" x14ac:dyDescent="0.25">
      <c r="A32" s="22">
        <f>'Olieforbrug, TJ'!A32</f>
        <v>2006</v>
      </c>
      <c r="C32" s="3">
        <f>SUM(C232:C233)</f>
        <v>459684</v>
      </c>
      <c r="D32" s="3">
        <f t="shared" ref="D32:L32" si="13">SUM(D232:D233)</f>
        <v>165434</v>
      </c>
      <c r="E32" s="3">
        <f t="shared" si="13"/>
        <v>271232</v>
      </c>
      <c r="F32" s="3">
        <f t="shared" si="13"/>
        <v>0</v>
      </c>
      <c r="G32" s="3">
        <f t="shared" si="13"/>
        <v>2211</v>
      </c>
      <c r="H32" s="3">
        <f t="shared" si="13"/>
        <v>358793</v>
      </c>
      <c r="I32" s="3">
        <f>I233</f>
        <v>538609</v>
      </c>
      <c r="J32" s="3"/>
      <c r="K32" s="3"/>
      <c r="L32" s="3">
        <f t="shared" si="13"/>
        <v>11786.350049999999</v>
      </c>
      <c r="M32" s="3"/>
      <c r="N32" s="22">
        <f>'Olieforbrug, TJ'!M32</f>
        <v>2006</v>
      </c>
      <c r="Q32" s="3"/>
      <c r="AB32" s="65"/>
      <c r="AC32" s="65"/>
      <c r="AD32" s="65"/>
      <c r="AE32" s="65"/>
      <c r="AF32" s="65"/>
      <c r="AG32" s="65"/>
      <c r="AH32" s="65"/>
      <c r="AI32" s="65"/>
      <c r="AJ32" s="57"/>
      <c r="AK32" s="65"/>
      <c r="AL32" s="65"/>
      <c r="AM32" s="65"/>
      <c r="AN32" s="65"/>
      <c r="AO32" s="65"/>
      <c r="AP32" s="65"/>
      <c r="AQ32" s="65"/>
      <c r="AR32" s="65"/>
      <c r="AS32" s="65"/>
    </row>
    <row r="33" spans="1:45" x14ac:dyDescent="0.25">
      <c r="A33" s="22">
        <f>'Olieforbrug, TJ'!A33</f>
        <v>2007</v>
      </c>
      <c r="C33" s="3">
        <f>SUM(C245:C246)</f>
        <v>458042</v>
      </c>
      <c r="D33" s="3">
        <f t="shared" ref="D33:L33" si="14">SUM(D245:D246)</f>
        <v>181046</v>
      </c>
      <c r="E33" s="3">
        <f t="shared" si="14"/>
        <v>283182</v>
      </c>
      <c r="F33" s="3">
        <f t="shared" si="14"/>
        <v>0</v>
      </c>
      <c r="G33" s="3">
        <f t="shared" si="14"/>
        <v>-2540</v>
      </c>
      <c r="H33" s="3">
        <f t="shared" si="14"/>
        <v>350081</v>
      </c>
      <c r="I33" s="3">
        <f>I246</f>
        <v>543381</v>
      </c>
      <c r="J33" s="3"/>
      <c r="K33" s="3"/>
      <c r="L33" s="3">
        <f t="shared" si="14"/>
        <v>11500.16085</v>
      </c>
      <c r="M33" s="3"/>
      <c r="N33" s="22">
        <f>'Olieforbrug, TJ'!M33</f>
        <v>2007</v>
      </c>
      <c r="Q33" s="3"/>
      <c r="AB33" s="65"/>
      <c r="AC33" s="65"/>
      <c r="AD33" s="65"/>
      <c r="AE33" s="65"/>
      <c r="AF33" s="65"/>
      <c r="AG33" s="65"/>
      <c r="AH33" s="65"/>
      <c r="AI33" s="65"/>
      <c r="AJ33" s="57"/>
      <c r="AK33" s="65"/>
      <c r="AL33" s="65"/>
      <c r="AM33" s="65"/>
      <c r="AN33" s="65"/>
      <c r="AO33" s="65"/>
      <c r="AP33" s="65"/>
      <c r="AQ33" s="65"/>
      <c r="AR33" s="65"/>
      <c r="AS33" s="65"/>
    </row>
    <row r="34" spans="1:45" x14ac:dyDescent="0.25">
      <c r="A34" s="22">
        <f>'Olieforbrug, TJ'!A34</f>
        <v>2008</v>
      </c>
      <c r="C34" s="3">
        <f>SUM(C258:C259)</f>
        <v>425786</v>
      </c>
      <c r="D34" s="3">
        <f t="shared" ref="D34:L34" si="15">SUM(D258:D259)</f>
        <v>169730</v>
      </c>
      <c r="E34" s="3">
        <f t="shared" si="15"/>
        <v>194125</v>
      </c>
      <c r="F34" s="3">
        <f t="shared" si="15"/>
        <v>0</v>
      </c>
      <c r="G34" s="3">
        <f t="shared" si="15"/>
        <v>-43241</v>
      </c>
      <c r="H34" s="3">
        <f t="shared" si="15"/>
        <v>356642</v>
      </c>
      <c r="I34" s="3">
        <f>I259</f>
        <v>556946</v>
      </c>
      <c r="J34" s="3"/>
      <c r="K34" s="3"/>
      <c r="L34" s="3">
        <f t="shared" si="15"/>
        <v>11715.689699999999</v>
      </c>
      <c r="M34" s="3"/>
      <c r="N34" s="22">
        <f>'Olieforbrug, TJ'!M34</f>
        <v>2008</v>
      </c>
      <c r="Q34" s="3"/>
      <c r="AB34" s="65"/>
      <c r="AC34" s="65"/>
      <c r="AD34" s="65"/>
      <c r="AE34" s="65"/>
      <c r="AF34" s="65"/>
      <c r="AG34" s="65"/>
      <c r="AH34" s="65"/>
      <c r="AI34" s="65"/>
      <c r="AJ34" s="57"/>
      <c r="AK34" s="65"/>
      <c r="AL34" s="65"/>
      <c r="AM34" s="65"/>
      <c r="AN34" s="65"/>
      <c r="AO34" s="65"/>
      <c r="AP34" s="65"/>
      <c r="AQ34" s="65"/>
      <c r="AR34" s="65"/>
      <c r="AS34" s="65"/>
    </row>
    <row r="35" spans="1:45" x14ac:dyDescent="0.25">
      <c r="A35" s="22">
        <f>'Olieforbrug, TJ'!A35</f>
        <v>2009</v>
      </c>
      <c r="C35" s="3">
        <f>SUM(C271:C272)</f>
        <v>505818</v>
      </c>
      <c r="D35" s="3">
        <f t="shared" ref="D35:L35" si="16">SUM(D271:D272)</f>
        <v>125859</v>
      </c>
      <c r="E35" s="3">
        <f t="shared" si="16"/>
        <v>224763</v>
      </c>
      <c r="F35" s="3">
        <f t="shared" si="16"/>
        <v>0</v>
      </c>
      <c r="G35" s="3">
        <f t="shared" si="16"/>
        <v>-86343</v>
      </c>
      <c r="H35" s="3">
        <f t="shared" si="16"/>
        <v>328199</v>
      </c>
      <c r="I35" s="3">
        <f>I272</f>
        <v>546534</v>
      </c>
      <c r="J35" s="3"/>
      <c r="K35" s="3"/>
      <c r="L35" s="3">
        <f t="shared" si="16"/>
        <v>10781.337149999999</v>
      </c>
      <c r="M35" s="3"/>
      <c r="N35" s="22">
        <f>'Olieforbrug, TJ'!M35</f>
        <v>2009</v>
      </c>
      <c r="Q35" s="3"/>
      <c r="AB35" s="65"/>
      <c r="AC35" s="65"/>
      <c r="AD35" s="65"/>
      <c r="AE35" s="65"/>
      <c r="AF35" s="65"/>
      <c r="AG35" s="65"/>
      <c r="AH35" s="65"/>
      <c r="AI35" s="65"/>
      <c r="AJ35" s="57"/>
      <c r="AK35" s="65"/>
      <c r="AL35" s="65"/>
      <c r="AM35" s="65"/>
      <c r="AN35" s="65"/>
      <c r="AO35" s="65"/>
      <c r="AP35" s="65"/>
      <c r="AQ35" s="65"/>
      <c r="AR35" s="65"/>
      <c r="AS35" s="65"/>
    </row>
    <row r="36" spans="1:45" x14ac:dyDescent="0.25">
      <c r="A36" s="22">
        <f>'Olieforbrug, TJ'!A36</f>
        <v>2010</v>
      </c>
      <c r="C36" s="3">
        <f>SUM(C284:C285)</f>
        <v>462836</v>
      </c>
      <c r="D36" s="3">
        <f t="shared" ref="D36:L36" si="17">SUM(D284:D285)</f>
        <v>98723</v>
      </c>
      <c r="E36" s="3">
        <f t="shared" si="17"/>
        <v>242958</v>
      </c>
      <c r="F36" s="3">
        <f t="shared" si="17"/>
        <v>0</v>
      </c>
      <c r="G36" s="3">
        <f t="shared" si="17"/>
        <v>-19140</v>
      </c>
      <c r="H36" s="3">
        <f t="shared" si="17"/>
        <v>297946</v>
      </c>
      <c r="I36" s="3">
        <f>I285</f>
        <v>515483</v>
      </c>
      <c r="J36" s="3"/>
      <c r="K36" s="3"/>
      <c r="L36" s="3">
        <f t="shared" si="17"/>
        <v>9787.5260999999991</v>
      </c>
      <c r="M36" s="3"/>
      <c r="N36" s="22">
        <f>'Olieforbrug, TJ'!M36</f>
        <v>2010</v>
      </c>
      <c r="Q36" s="3"/>
      <c r="AB36" s="65"/>
      <c r="AC36" s="65"/>
      <c r="AD36" s="65"/>
      <c r="AE36" s="65"/>
      <c r="AF36" s="65"/>
      <c r="AG36" s="65"/>
      <c r="AH36" s="65"/>
      <c r="AI36" s="65"/>
      <c r="AJ36" s="57"/>
      <c r="AK36" s="65"/>
      <c r="AL36" s="65"/>
      <c r="AM36" s="65"/>
      <c r="AN36" s="65"/>
      <c r="AO36" s="65"/>
      <c r="AP36" s="65"/>
      <c r="AQ36" s="65"/>
      <c r="AR36" s="65"/>
      <c r="AS36" s="65"/>
    </row>
    <row r="37" spans="1:45" x14ac:dyDescent="0.25">
      <c r="A37" s="22">
        <f>'Olieforbrug, TJ'!A37</f>
        <v>2011</v>
      </c>
      <c r="C37" s="3">
        <f>SUM(C297:C298)</f>
        <v>438341</v>
      </c>
      <c r="D37" s="3">
        <f t="shared" ref="D37:L37" si="18">SUM(D297:D298)</f>
        <v>134148</v>
      </c>
      <c r="E37" s="3">
        <f t="shared" si="18"/>
        <v>212509</v>
      </c>
      <c r="F37" s="3">
        <f t="shared" si="18"/>
        <v>0</v>
      </c>
      <c r="G37" s="3">
        <f t="shared" si="18"/>
        <v>-86856</v>
      </c>
      <c r="H37" s="3">
        <f t="shared" si="18"/>
        <v>294881</v>
      </c>
      <c r="I37" s="3">
        <f>I298</f>
        <v>593207</v>
      </c>
      <c r="J37" s="3"/>
      <c r="K37" s="3"/>
      <c r="L37" s="3">
        <f t="shared" si="18"/>
        <v>9686.8408500000005</v>
      </c>
      <c r="M37" s="3"/>
      <c r="N37" s="22">
        <f>'Olieforbrug, TJ'!M37</f>
        <v>2011</v>
      </c>
      <c r="Q37" s="3"/>
      <c r="AB37" s="65"/>
      <c r="AC37" s="65"/>
      <c r="AD37" s="65"/>
      <c r="AE37" s="65"/>
      <c r="AF37" s="65"/>
      <c r="AG37" s="65"/>
      <c r="AH37" s="65"/>
      <c r="AI37" s="65"/>
      <c r="AJ37" s="57"/>
      <c r="AK37" s="65"/>
      <c r="AL37" s="65"/>
      <c r="AM37" s="65"/>
      <c r="AN37" s="65"/>
      <c r="AO37" s="65"/>
      <c r="AP37" s="65"/>
      <c r="AQ37" s="65"/>
      <c r="AR37" s="65"/>
      <c r="AS37" s="65"/>
    </row>
    <row r="38" spans="1:45" x14ac:dyDescent="0.25">
      <c r="A38" s="22">
        <f>'Olieforbrug, TJ'!A38</f>
        <v>2012</v>
      </c>
      <c r="C38" s="3">
        <f>SUM(C310:C311)</f>
        <v>448040</v>
      </c>
      <c r="D38" s="3">
        <f t="shared" ref="D38:L38" si="19">SUM(D310:D311)</f>
        <v>108236</v>
      </c>
      <c r="E38" s="3">
        <f t="shared" si="19"/>
        <v>268786</v>
      </c>
      <c r="F38" s="3">
        <f t="shared" si="19"/>
        <v>0</v>
      </c>
      <c r="G38" s="3">
        <f t="shared" si="19"/>
        <v>9419</v>
      </c>
      <c r="H38" s="3">
        <f t="shared" si="19"/>
        <v>293869</v>
      </c>
      <c r="I38" s="3">
        <f>I311</f>
        <v>547735</v>
      </c>
      <c r="J38" s="3"/>
      <c r="K38" s="3"/>
      <c r="L38" s="3">
        <f t="shared" si="19"/>
        <v>9653.5966499999995</v>
      </c>
      <c r="M38" s="3"/>
      <c r="N38" s="22">
        <f>'Olieforbrug, TJ'!M38</f>
        <v>2012</v>
      </c>
      <c r="Q38" s="3"/>
      <c r="AB38" s="65"/>
      <c r="AC38" s="65"/>
      <c r="AD38" s="65"/>
      <c r="AE38" s="65"/>
      <c r="AF38" s="65"/>
      <c r="AG38" s="65"/>
      <c r="AH38" s="65"/>
      <c r="AI38" s="65"/>
      <c r="AJ38" s="57"/>
      <c r="AK38" s="65"/>
      <c r="AL38" s="65"/>
      <c r="AM38" s="65"/>
      <c r="AN38" s="65"/>
      <c r="AO38" s="65"/>
      <c r="AP38" s="65"/>
      <c r="AQ38" s="65"/>
      <c r="AR38" s="65"/>
      <c r="AS38" s="65"/>
    </row>
    <row r="39" spans="1:45" x14ac:dyDescent="0.25">
      <c r="A39" s="22">
        <f>'Olieforbrug, TJ'!A39</f>
        <v>2013</v>
      </c>
      <c r="C39" s="3">
        <f>SUM(C323:C324)</f>
        <v>434717</v>
      </c>
      <c r="D39" s="3">
        <f t="shared" ref="D39:L39" si="20">SUM(D323:D324)</f>
        <v>105187</v>
      </c>
      <c r="E39" s="3">
        <f t="shared" si="20"/>
        <v>273167</v>
      </c>
      <c r="F39" s="3">
        <f t="shared" si="20"/>
        <v>0</v>
      </c>
      <c r="G39" s="3">
        <f t="shared" si="20"/>
        <v>7009</v>
      </c>
      <c r="H39" s="3">
        <f t="shared" si="20"/>
        <v>270136.5</v>
      </c>
      <c r="I39" s="3">
        <f>I324</f>
        <v>533580</v>
      </c>
      <c r="J39" s="3"/>
      <c r="K39" s="3"/>
      <c r="L39" s="3">
        <f t="shared" si="20"/>
        <v>8873.9840249999979</v>
      </c>
      <c r="M39" s="3"/>
      <c r="N39" s="22">
        <f>'Olieforbrug, TJ'!M39</f>
        <v>2013</v>
      </c>
      <c r="Q39" s="3"/>
      <c r="AB39" s="65"/>
      <c r="AC39" s="65"/>
      <c r="AD39" s="65"/>
      <c r="AE39" s="65"/>
      <c r="AF39" s="65"/>
      <c r="AG39" s="65"/>
      <c r="AH39" s="65"/>
      <c r="AI39" s="65"/>
      <c r="AJ39" s="57"/>
      <c r="AK39" s="65"/>
      <c r="AL39" s="65"/>
      <c r="AM39" s="65"/>
      <c r="AN39" s="65"/>
      <c r="AO39" s="65"/>
      <c r="AP39" s="65"/>
      <c r="AQ39" s="65"/>
      <c r="AR39" s="65"/>
      <c r="AS39" s="65"/>
    </row>
    <row r="40" spans="1:45" x14ac:dyDescent="0.25">
      <c r="A40" s="22">
        <f>'Olieforbrug, TJ'!A40</f>
        <v>2014</v>
      </c>
      <c r="C40" s="3">
        <f>SUM(C336:C337)</f>
        <v>415249</v>
      </c>
      <c r="D40" s="3">
        <f t="shared" ref="D40:L40" si="21">SUM(D336:D337)</f>
        <v>150717</v>
      </c>
      <c r="E40" s="3">
        <f t="shared" si="21"/>
        <v>278567</v>
      </c>
      <c r="F40" s="3">
        <f t="shared" si="21"/>
        <v>0</v>
      </c>
      <c r="G40" s="3">
        <f t="shared" si="21"/>
        <v>-16447</v>
      </c>
      <c r="H40" s="3">
        <f t="shared" si="21"/>
        <v>268091</v>
      </c>
      <c r="I40" s="3">
        <f>I337</f>
        <v>558549</v>
      </c>
      <c r="J40" s="3"/>
      <c r="K40" s="3"/>
      <c r="L40" s="3">
        <f t="shared" si="21"/>
        <v>8806.7893499999991</v>
      </c>
      <c r="M40" s="3"/>
      <c r="N40" s="22">
        <f>'Olieforbrug, TJ'!M40</f>
        <v>2014</v>
      </c>
      <c r="Q40" s="3"/>
      <c r="AB40" s="65"/>
      <c r="AC40" s="65"/>
      <c r="AD40" s="65"/>
      <c r="AE40" s="65"/>
      <c r="AF40" s="65"/>
      <c r="AG40" s="65"/>
      <c r="AH40" s="65"/>
      <c r="AI40" s="65"/>
      <c r="AJ40" s="57"/>
      <c r="AK40" s="65"/>
      <c r="AL40" s="65"/>
      <c r="AM40" s="65"/>
      <c r="AN40" s="65"/>
      <c r="AO40" s="65"/>
      <c r="AP40" s="65"/>
      <c r="AQ40" s="65"/>
      <c r="AR40" s="65"/>
      <c r="AS40" s="65"/>
    </row>
    <row r="41" spans="1:45" x14ac:dyDescent="0.25">
      <c r="A41" s="22">
        <f>'Olieforbrug, TJ'!A41</f>
        <v>2015</v>
      </c>
      <c r="C41" s="3">
        <f>SUM(C349:C350)</f>
        <v>454662</v>
      </c>
      <c r="D41" s="3">
        <f t="shared" ref="D41:L41" si="22">SUM(D349:D350)</f>
        <v>140516</v>
      </c>
      <c r="E41" s="3">
        <f t="shared" si="22"/>
        <v>315674</v>
      </c>
      <c r="F41" s="3">
        <f t="shared" si="22"/>
        <v>0</v>
      </c>
      <c r="G41" s="3">
        <f t="shared" si="22"/>
        <v>-7829</v>
      </c>
      <c r="H41" s="3">
        <f t="shared" si="22"/>
        <v>267959</v>
      </c>
      <c r="I41" s="3">
        <f>I350</f>
        <v>542174</v>
      </c>
      <c r="J41" s="3"/>
      <c r="K41" s="3"/>
      <c r="L41" s="3">
        <f t="shared" si="22"/>
        <v>8802.4531499999994</v>
      </c>
      <c r="M41" s="3"/>
      <c r="N41" s="22">
        <f>'Olieforbrug, TJ'!M41</f>
        <v>2015</v>
      </c>
      <c r="Q41" s="3"/>
      <c r="AB41" s="65"/>
      <c r="AC41" s="65"/>
      <c r="AD41" s="65"/>
      <c r="AE41" s="65"/>
      <c r="AF41" s="65"/>
      <c r="AG41" s="65"/>
      <c r="AH41" s="65"/>
      <c r="AI41" s="65"/>
      <c r="AJ41" s="57"/>
      <c r="AK41" s="65"/>
      <c r="AL41" s="65"/>
      <c r="AM41" s="65"/>
      <c r="AN41" s="65"/>
      <c r="AO41" s="65"/>
      <c r="AP41" s="65"/>
      <c r="AQ41" s="65"/>
      <c r="AR41" s="65"/>
      <c r="AS41" s="65"/>
    </row>
    <row r="42" spans="1:45" x14ac:dyDescent="0.25">
      <c r="A42" s="22">
        <f>'Olieforbrug, TJ'!A42</f>
        <v>2016</v>
      </c>
      <c r="C42" s="3">
        <f>SUM(C362:C363)</f>
        <v>468809</v>
      </c>
      <c r="D42" s="3">
        <f t="shared" ref="D42:L42" si="23">SUM(D362:D363)</f>
        <v>125289</v>
      </c>
      <c r="E42" s="3">
        <f t="shared" si="23"/>
        <v>345906</v>
      </c>
      <c r="F42" s="3">
        <f t="shared" si="23"/>
        <v>0</v>
      </c>
      <c r="G42" s="3">
        <f t="shared" si="23"/>
        <v>21337</v>
      </c>
      <c r="H42" s="3">
        <f t="shared" si="23"/>
        <v>267096</v>
      </c>
      <c r="I42" s="3">
        <f>I363</f>
        <v>546980</v>
      </c>
      <c r="J42" s="3"/>
      <c r="K42" s="3"/>
      <c r="L42" s="3">
        <f t="shared" si="23"/>
        <v>8774.1035999999986</v>
      </c>
      <c r="M42" s="3"/>
      <c r="N42" s="22">
        <f>'Olieforbrug, TJ'!M42</f>
        <v>2016</v>
      </c>
      <c r="Q42" s="3"/>
      <c r="AB42" s="65"/>
      <c r="AC42" s="65"/>
      <c r="AD42" s="65"/>
      <c r="AE42" s="65"/>
      <c r="AF42" s="65"/>
      <c r="AG42" s="65"/>
      <c r="AH42" s="65"/>
      <c r="AI42" s="65"/>
      <c r="AJ42" s="57"/>
      <c r="AK42" s="65"/>
      <c r="AL42" s="65"/>
      <c r="AM42" s="65"/>
      <c r="AN42" s="65"/>
      <c r="AO42" s="65"/>
      <c r="AP42" s="65"/>
      <c r="AQ42" s="65"/>
      <c r="AR42" s="65"/>
      <c r="AS42" s="65"/>
    </row>
    <row r="43" spans="1:45" x14ac:dyDescent="0.25">
      <c r="A43" s="22">
        <f>'Olieforbrug, TJ'!A43</f>
        <v>2017</v>
      </c>
      <c r="C43" s="3">
        <f>SUM(C375:C376)</f>
        <v>477739</v>
      </c>
      <c r="D43" s="3">
        <f t="shared" ref="D43:L43" si="24">SUM(D375:D376)</f>
        <v>93107</v>
      </c>
      <c r="E43" s="3">
        <f t="shared" si="24"/>
        <v>299178</v>
      </c>
      <c r="F43" s="3">
        <f t="shared" si="24"/>
        <v>0</v>
      </c>
      <c r="G43" s="3">
        <f t="shared" si="24"/>
        <v>-8251</v>
      </c>
      <c r="H43" s="3">
        <f t="shared" si="24"/>
        <v>261450</v>
      </c>
      <c r="I43" s="3">
        <f>I376</f>
        <v>548103</v>
      </c>
      <c r="J43" s="3"/>
      <c r="K43" s="3"/>
      <c r="L43" s="3">
        <f t="shared" si="24"/>
        <v>8588.6324999999997</v>
      </c>
      <c r="M43" s="3"/>
      <c r="N43" s="22">
        <f>'Olieforbrug, TJ'!M43</f>
        <v>2017</v>
      </c>
      <c r="Q43" s="3"/>
      <c r="AB43" s="65"/>
      <c r="AC43" s="65"/>
      <c r="AD43" s="65"/>
      <c r="AE43" s="65"/>
      <c r="AF43" s="65"/>
      <c r="AG43" s="65"/>
      <c r="AH43" s="65"/>
      <c r="AI43" s="65"/>
      <c r="AJ43" s="57"/>
      <c r="AK43" s="65"/>
      <c r="AL43" s="65"/>
      <c r="AM43" s="65"/>
      <c r="AN43" s="65"/>
      <c r="AO43" s="65"/>
      <c r="AP43" s="65"/>
      <c r="AQ43" s="65"/>
      <c r="AR43" s="65"/>
      <c r="AS43" s="65"/>
    </row>
    <row r="44" spans="1:45" x14ac:dyDescent="0.25">
      <c r="A44" s="22">
        <f>'Olieforbrug, TJ'!A44</f>
        <v>2018</v>
      </c>
      <c r="C44" s="3">
        <f>SUM(C388:C389)</f>
        <v>480413</v>
      </c>
      <c r="D44" s="3">
        <f t="shared" ref="D44:L44" si="25">SUM(D388:D389)</f>
        <v>101131</v>
      </c>
      <c r="E44" s="3">
        <f t="shared" si="25"/>
        <v>291978</v>
      </c>
      <c r="F44" s="3">
        <f t="shared" si="25"/>
        <v>0</v>
      </c>
      <c r="G44" s="3">
        <f t="shared" si="25"/>
        <v>-15217</v>
      </c>
      <c r="H44" s="3">
        <f t="shared" si="25"/>
        <v>269358</v>
      </c>
      <c r="I44" s="3">
        <f>I389</f>
        <v>521552</v>
      </c>
      <c r="J44" s="3"/>
      <c r="K44" s="3"/>
      <c r="L44" s="3">
        <f t="shared" si="25"/>
        <v>8848.4102999999996</v>
      </c>
      <c r="M44" s="3"/>
      <c r="N44" s="22">
        <f>'Olieforbrug, TJ'!M44</f>
        <v>2018</v>
      </c>
      <c r="Q44" s="3"/>
      <c r="AB44" s="65"/>
      <c r="AC44" s="65"/>
      <c r="AD44" s="65"/>
      <c r="AE44" s="65"/>
      <c r="AF44" s="65"/>
      <c r="AG44" s="65"/>
      <c r="AH44" s="65"/>
      <c r="AI44" s="65"/>
      <c r="AJ44" s="57"/>
      <c r="AK44" s="65"/>
      <c r="AL44" s="65"/>
      <c r="AM44" s="65"/>
      <c r="AN44" s="65"/>
      <c r="AO44" s="65"/>
      <c r="AP44" s="65"/>
      <c r="AQ44" s="65"/>
      <c r="AR44" s="65"/>
      <c r="AS44" s="65"/>
    </row>
    <row r="45" spans="1:45" x14ac:dyDescent="0.25">
      <c r="A45" s="22">
        <f>'Olieforbrug, TJ'!A45</f>
        <v>2019</v>
      </c>
      <c r="C45" s="3">
        <f>SUM(C401:C402)</f>
        <v>482454</v>
      </c>
      <c r="D45" s="3">
        <f t="shared" ref="D45:H45" si="26">SUM(D401:D402)</f>
        <v>108361</v>
      </c>
      <c r="E45" s="3">
        <f t="shared" si="26"/>
        <v>232817</v>
      </c>
      <c r="F45" s="3">
        <f t="shared" si="26"/>
        <v>0</v>
      </c>
      <c r="G45" s="3">
        <f t="shared" si="26"/>
        <v>-96078</v>
      </c>
      <c r="H45" s="3">
        <f t="shared" si="26"/>
        <v>264476</v>
      </c>
      <c r="I45" s="3">
        <f>I402</f>
        <v>559365</v>
      </c>
      <c r="J45" s="3"/>
      <c r="K45" s="3"/>
      <c r="L45" s="3">
        <f>SUM(L401:L402)</f>
        <v>8688.0365999999995</v>
      </c>
      <c r="M45" s="3"/>
      <c r="N45" s="22">
        <f>'Olieforbrug, TJ'!M45</f>
        <v>2019</v>
      </c>
      <c r="Q45" s="3"/>
      <c r="AB45" s="65"/>
      <c r="AC45" s="65"/>
      <c r="AD45" s="65"/>
      <c r="AE45" s="65"/>
      <c r="AF45" s="65"/>
      <c r="AG45" s="65"/>
      <c r="AH45" s="65"/>
      <c r="AI45" s="65"/>
      <c r="AJ45" s="57"/>
      <c r="AK45" s="65"/>
      <c r="AL45" s="65"/>
      <c r="AM45" s="65"/>
      <c r="AN45" s="65"/>
      <c r="AO45" s="65"/>
      <c r="AP45" s="65"/>
      <c r="AQ45" s="65"/>
      <c r="AR45" s="65"/>
      <c r="AS45" s="65"/>
    </row>
    <row r="46" spans="1:45" x14ac:dyDescent="0.25">
      <c r="A46" s="22">
        <f>'Olieforbrug, TJ'!A46</f>
        <v>2020</v>
      </c>
      <c r="C46" s="3">
        <f>SUM(C414:C415)</f>
        <v>449731</v>
      </c>
      <c r="D46" s="3">
        <f t="shared" ref="D46:L46" si="27">SUM(D414:D415)</f>
        <v>141026</v>
      </c>
      <c r="E46" s="3">
        <f t="shared" si="27"/>
        <v>297672</v>
      </c>
      <c r="F46" s="3">
        <f t="shared" si="27"/>
        <v>0</v>
      </c>
      <c r="G46" s="3">
        <f t="shared" si="27"/>
        <v>-17052</v>
      </c>
      <c r="H46" s="3">
        <f t="shared" si="27"/>
        <v>274571</v>
      </c>
      <c r="I46" s="3">
        <f>I415</f>
        <v>469428</v>
      </c>
      <c r="J46" s="3"/>
      <c r="K46" s="3"/>
      <c r="L46" s="3">
        <f t="shared" si="27"/>
        <v>9019.6573499999995</v>
      </c>
      <c r="M46" s="3"/>
      <c r="N46" s="22">
        <f>'Olieforbrug, TJ'!M46</f>
        <v>2020</v>
      </c>
      <c r="Q46" s="3"/>
      <c r="AB46" s="65"/>
      <c r="AC46" s="65"/>
      <c r="AD46" s="65"/>
      <c r="AE46" s="65"/>
      <c r="AF46" s="65"/>
      <c r="AG46" s="65"/>
      <c r="AH46" s="65"/>
      <c r="AI46" s="65"/>
      <c r="AJ46" s="57"/>
      <c r="AK46" s="65"/>
      <c r="AL46" s="65"/>
      <c r="AM46" s="65"/>
      <c r="AN46" s="65"/>
      <c r="AO46" s="65"/>
      <c r="AP46" s="65"/>
      <c r="AQ46" s="65"/>
      <c r="AR46" s="65"/>
      <c r="AS46" s="65"/>
    </row>
    <row r="47" spans="1:45" x14ac:dyDescent="0.25">
      <c r="A47" s="22">
        <f>'Olieforbrug, TJ'!A47</f>
        <v>2021</v>
      </c>
      <c r="C47" s="3">
        <f>SUM(C427:C428)</f>
        <v>432141</v>
      </c>
      <c r="D47" s="3">
        <f t="shared" ref="D47:L47" si="28">SUM(D427:D428)</f>
        <v>85311</v>
      </c>
      <c r="E47" s="3">
        <f t="shared" si="28"/>
        <v>281945</v>
      </c>
      <c r="F47" s="3">
        <f t="shared" si="28"/>
        <v>0</v>
      </c>
      <c r="G47" s="3">
        <f t="shared" si="28"/>
        <v>-25070</v>
      </c>
      <c r="H47" s="3">
        <f t="shared" si="28"/>
        <v>209563</v>
      </c>
      <c r="I47" s="3">
        <f>I428</f>
        <v>563167</v>
      </c>
      <c r="J47" s="3"/>
      <c r="K47" s="3"/>
      <c r="L47" s="3">
        <f t="shared" si="28"/>
        <v>6884.1445499999991</v>
      </c>
      <c r="M47" s="3"/>
      <c r="N47" s="22">
        <f>'Olieforbrug, TJ'!M47</f>
        <v>2021</v>
      </c>
      <c r="Q47" s="3"/>
      <c r="AB47" s="65"/>
      <c r="AC47" s="65"/>
      <c r="AD47" s="65"/>
      <c r="AE47" s="65"/>
      <c r="AF47" s="65"/>
      <c r="AG47" s="65"/>
      <c r="AH47" s="65"/>
      <c r="AI47" s="65"/>
      <c r="AJ47" s="57"/>
      <c r="AK47" s="65"/>
      <c r="AL47" s="65"/>
      <c r="AM47" s="65"/>
      <c r="AN47" s="65"/>
      <c r="AO47" s="65"/>
      <c r="AP47" s="65"/>
      <c r="AQ47" s="65"/>
      <c r="AR47" s="65"/>
      <c r="AS47" s="65"/>
    </row>
    <row r="48" spans="1:45" x14ac:dyDescent="0.25">
      <c r="A48" s="22">
        <f>'Olieforbrug, TJ'!A48</f>
        <v>2022</v>
      </c>
      <c r="C48" s="3">
        <f>SUM(C440:C441)</f>
        <v>445354</v>
      </c>
      <c r="D48" s="3">
        <f t="shared" ref="D48:L48" si="29">SUM(D440:D441)</f>
        <v>75218</v>
      </c>
      <c r="E48" s="3">
        <f t="shared" si="29"/>
        <v>270776</v>
      </c>
      <c r="F48" s="3">
        <f t="shared" si="29"/>
        <v>0</v>
      </c>
      <c r="G48" s="3">
        <f t="shared" si="29"/>
        <v>18676</v>
      </c>
      <c r="H48" s="3">
        <f t="shared" si="29"/>
        <v>255963</v>
      </c>
      <c r="I48" s="3">
        <f>I441</f>
        <v>487225</v>
      </c>
      <c r="J48" s="3"/>
      <c r="K48" s="3"/>
      <c r="L48" s="3">
        <f t="shared" si="29"/>
        <v>8408.3845499999989</v>
      </c>
      <c r="M48" s="3"/>
      <c r="N48" s="22">
        <f>'Olieforbrug, TJ'!M48</f>
        <v>2022</v>
      </c>
      <c r="O48" s="3"/>
      <c r="Q48" s="3"/>
      <c r="AB48" s="65"/>
      <c r="AC48" s="65"/>
      <c r="AD48" s="65"/>
      <c r="AE48" s="65"/>
      <c r="AF48" s="65"/>
      <c r="AG48" s="65"/>
      <c r="AH48" s="65"/>
      <c r="AI48" s="65"/>
      <c r="AJ48" s="57"/>
      <c r="AK48" s="65"/>
      <c r="AL48" s="65"/>
      <c r="AM48" s="65"/>
      <c r="AN48" s="65"/>
      <c r="AO48" s="65"/>
      <c r="AP48" s="65"/>
      <c r="AQ48" s="65"/>
      <c r="AR48" s="65"/>
      <c r="AS48" s="65"/>
    </row>
    <row r="49" spans="1:45" x14ac:dyDescent="0.25">
      <c r="A49" s="22">
        <f>'Olieforbrug, TJ'!A49</f>
        <v>2023</v>
      </c>
      <c r="C49" s="3">
        <f>SUM(C453:C454)</f>
        <v>405650</v>
      </c>
      <c r="D49" s="3">
        <f t="shared" ref="D49:L49" si="30">SUM(D453:D454)</f>
        <v>112568</v>
      </c>
      <c r="E49" s="3">
        <f t="shared" si="30"/>
        <v>261113</v>
      </c>
      <c r="F49" s="3">
        <f t="shared" si="30"/>
        <v>0</v>
      </c>
      <c r="G49" s="3">
        <f t="shared" si="30"/>
        <v>6535</v>
      </c>
      <c r="H49" s="3">
        <f t="shared" si="30"/>
        <v>261427</v>
      </c>
      <c r="I49" s="3">
        <f>I454</f>
        <v>518113</v>
      </c>
      <c r="J49" s="3"/>
      <c r="K49" s="3"/>
      <c r="L49" s="3">
        <f t="shared" si="30"/>
        <v>8587.8769499999999</v>
      </c>
      <c r="M49" s="3"/>
      <c r="N49" s="22">
        <f>'Olieforbrug, TJ'!M49</f>
        <v>2023</v>
      </c>
      <c r="Q49" s="3"/>
      <c r="AB49" s="65"/>
      <c r="AC49" s="65"/>
      <c r="AD49" s="65"/>
      <c r="AE49" s="65"/>
      <c r="AF49" s="65"/>
      <c r="AG49" s="65"/>
      <c r="AH49" s="65"/>
      <c r="AI49" s="65"/>
      <c r="AJ49" s="57"/>
      <c r="AK49" s="65"/>
      <c r="AL49" s="65"/>
      <c r="AM49" s="65"/>
      <c r="AN49" s="65"/>
      <c r="AO49" s="65"/>
      <c r="AP49" s="65"/>
      <c r="AQ49" s="65"/>
      <c r="AR49" s="65"/>
      <c r="AS49" s="65"/>
    </row>
    <row r="50" spans="1:45" x14ac:dyDescent="0.25">
      <c r="A50" s="22">
        <f>'Olieforbrug, TJ'!A50</f>
        <v>2024</v>
      </c>
      <c r="C50" s="3">
        <f>SUM(C466:C467)</f>
        <v>459490</v>
      </c>
      <c r="D50" s="3">
        <f t="shared" ref="D50:L50" si="31">SUM(D466:D467)</f>
        <v>119079</v>
      </c>
      <c r="E50" s="3">
        <f t="shared" si="31"/>
        <v>271696</v>
      </c>
      <c r="F50" s="3">
        <f t="shared" si="31"/>
        <v>0</v>
      </c>
      <c r="G50" s="3">
        <f t="shared" si="31"/>
        <v>-52371</v>
      </c>
      <c r="H50" s="3">
        <f t="shared" si="31"/>
        <v>255664</v>
      </c>
      <c r="I50" s="3">
        <f>I467</f>
        <v>565353</v>
      </c>
      <c r="J50" s="3"/>
      <c r="K50" s="3"/>
      <c r="L50" s="3">
        <f t="shared" si="31"/>
        <v>8398.5623999999989</v>
      </c>
      <c r="M50" s="3"/>
      <c r="N50" s="22">
        <f>'Olieforbrug, TJ'!M50</f>
        <v>2024</v>
      </c>
      <c r="Q50" s="3"/>
      <c r="AB50" s="65"/>
      <c r="AC50" s="65"/>
      <c r="AD50" s="65"/>
      <c r="AE50" s="65"/>
      <c r="AF50" s="65"/>
      <c r="AG50" s="65"/>
      <c r="AH50" s="65"/>
      <c r="AI50" s="65"/>
      <c r="AJ50" s="57"/>
      <c r="AK50" s="65"/>
      <c r="AL50" s="65"/>
      <c r="AM50" s="65"/>
      <c r="AN50" s="65"/>
      <c r="AO50" s="65"/>
      <c r="AP50" s="65"/>
      <c r="AQ50" s="65"/>
      <c r="AR50" s="65"/>
      <c r="AS50" s="65"/>
    </row>
    <row r="51" spans="1:45" x14ac:dyDescent="0.25">
      <c r="A51" s="22">
        <f>'Olieforbrug, TJ'!A51</f>
        <v>2025</v>
      </c>
      <c r="C51" s="3">
        <f>SUM(C479:C480)</f>
        <v>417754</v>
      </c>
      <c r="D51" s="3">
        <f t="shared" ref="D51:L51" si="32">SUM(D479:D480)</f>
        <v>118128</v>
      </c>
      <c r="E51" s="3">
        <f t="shared" si="32"/>
        <v>290453</v>
      </c>
      <c r="F51" s="3">
        <f t="shared" si="32"/>
        <v>0</v>
      </c>
      <c r="G51" s="3">
        <f t="shared" si="32"/>
        <v>23355</v>
      </c>
      <c r="H51" s="3">
        <f t="shared" si="32"/>
        <v>243460</v>
      </c>
      <c r="I51" s="3">
        <f>I480</f>
        <v>555485</v>
      </c>
      <c r="J51" s="3"/>
      <c r="K51" s="3"/>
      <c r="L51" s="3">
        <f t="shared" si="32"/>
        <v>7997.6610000000001</v>
      </c>
      <c r="M51" s="3"/>
      <c r="N51" s="22">
        <f>'Olieforbrug, TJ'!M51</f>
        <v>2025</v>
      </c>
      <c r="Q51" s="3"/>
      <c r="AB51" s="65"/>
      <c r="AC51" s="65"/>
      <c r="AD51" s="65"/>
      <c r="AE51" s="65"/>
      <c r="AF51" s="65"/>
      <c r="AG51" s="65"/>
      <c r="AH51" s="65"/>
      <c r="AI51" s="65"/>
      <c r="AJ51" s="57"/>
      <c r="AK51" s="65"/>
      <c r="AL51" s="65"/>
      <c r="AM51" s="65"/>
      <c r="AN51" s="65"/>
      <c r="AO51" s="65"/>
      <c r="AP51" s="65"/>
      <c r="AQ51" s="65"/>
      <c r="AR51" s="65"/>
      <c r="AS51" s="65"/>
    </row>
    <row r="52" spans="1:45" x14ac:dyDescent="0.25">
      <c r="A52" s="22">
        <f>'Olieforbrug, TJ'!A52</f>
        <v>2026</v>
      </c>
      <c r="C52" s="3">
        <f>SUM(C492:C493)</f>
        <v>459039</v>
      </c>
      <c r="D52" s="3">
        <f t="shared" ref="D52:L52" si="33">SUM(D492:D493)</f>
        <v>112091</v>
      </c>
      <c r="E52" s="3">
        <f t="shared" si="33"/>
        <v>315675</v>
      </c>
      <c r="F52" s="3">
        <f t="shared" si="33"/>
        <v>0</v>
      </c>
      <c r="G52" s="3">
        <f t="shared" si="33"/>
        <v>-23205</v>
      </c>
      <c r="H52" s="3">
        <f t="shared" si="33"/>
        <v>222072</v>
      </c>
      <c r="I52" s="3">
        <f>I493</f>
        <v>568896</v>
      </c>
      <c r="J52" s="3"/>
      <c r="K52" s="3"/>
      <c r="L52" s="3">
        <f t="shared" si="33"/>
        <v>7295.0651999999991</v>
      </c>
      <c r="M52" s="3"/>
      <c r="N52" s="22">
        <f>'Olieforbrug, TJ'!M52</f>
        <v>2026</v>
      </c>
      <c r="Q52" s="3"/>
      <c r="AB52" s="65"/>
      <c r="AC52" s="65"/>
      <c r="AD52" s="65"/>
      <c r="AE52" s="65"/>
      <c r="AF52" s="65"/>
      <c r="AG52" s="65"/>
      <c r="AH52" s="65"/>
      <c r="AI52" s="65"/>
      <c r="AJ52" s="57"/>
      <c r="AK52" s="65"/>
      <c r="AL52" s="65"/>
      <c r="AM52" s="65"/>
      <c r="AN52" s="65"/>
      <c r="AO52" s="65"/>
      <c r="AP52" s="65"/>
      <c r="AQ52" s="65"/>
      <c r="AR52" s="65"/>
      <c r="AS52" s="65"/>
    </row>
    <row r="53" spans="1:45" x14ac:dyDescent="0.25">
      <c r="A53" s="22"/>
      <c r="J53" s="3"/>
      <c r="K53" s="3"/>
      <c r="L53" s="83"/>
      <c r="M53" s="3"/>
      <c r="N53" s="22"/>
    </row>
    <row r="54" spans="1:45" ht="13.8" thickBot="1" x14ac:dyDescent="0.3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45" x14ac:dyDescent="0.25">
      <c r="A55" s="23" t="s">
        <v>40</v>
      </c>
      <c r="C55" s="3">
        <v>708034</v>
      </c>
      <c r="D55" s="3">
        <v>307660</v>
      </c>
      <c r="E55" s="3">
        <v>344605</v>
      </c>
      <c r="F55" s="3">
        <v>1</v>
      </c>
      <c r="G55" s="3">
        <v>-91218</v>
      </c>
      <c r="H55" s="3">
        <v>575244</v>
      </c>
      <c r="I55" s="3">
        <v>589416</v>
      </c>
      <c r="L55" s="3">
        <v>18896.7654</v>
      </c>
      <c r="N55" s="26" t="s">
        <v>61</v>
      </c>
    </row>
    <row r="56" spans="1:45" x14ac:dyDescent="0.25">
      <c r="A56" s="23" t="s">
        <v>41</v>
      </c>
      <c r="C56" s="3">
        <v>554055</v>
      </c>
      <c r="D56" s="3">
        <v>382036</v>
      </c>
      <c r="E56" s="3">
        <v>348912</v>
      </c>
      <c r="F56" s="3">
        <v>1</v>
      </c>
      <c r="G56" s="3">
        <v>58372</v>
      </c>
      <c r="H56" s="3">
        <v>657823</v>
      </c>
      <c r="I56" s="3">
        <v>531044</v>
      </c>
      <c r="L56" s="3">
        <v>21609.485549999998</v>
      </c>
      <c r="N56" s="26" t="s">
        <v>62</v>
      </c>
    </row>
    <row r="57" spans="1:45" x14ac:dyDescent="0.25">
      <c r="A57" s="23" t="s">
        <v>42</v>
      </c>
      <c r="C57" s="3">
        <v>641863</v>
      </c>
      <c r="D57" s="3">
        <v>357771</v>
      </c>
      <c r="E57" s="3">
        <v>347858</v>
      </c>
      <c r="F57" s="3">
        <v>0</v>
      </c>
      <c r="G57" s="3">
        <v>-12864</v>
      </c>
      <c r="H57" s="3">
        <v>646445</v>
      </c>
      <c r="I57" s="3">
        <v>543908</v>
      </c>
      <c r="L57" s="3">
        <v>21209.766749999999</v>
      </c>
      <c r="N57" s="26" t="s">
        <v>63</v>
      </c>
    </row>
    <row r="58" spans="1:45" x14ac:dyDescent="0.25">
      <c r="A58" s="23" t="s">
        <v>43</v>
      </c>
      <c r="C58" s="3">
        <v>654296</v>
      </c>
      <c r="D58" s="3">
        <v>335485</v>
      </c>
      <c r="E58" s="3">
        <v>372990</v>
      </c>
      <c r="F58" s="3">
        <v>0</v>
      </c>
      <c r="G58" s="3">
        <v>3088</v>
      </c>
      <c r="H58" s="3">
        <v>611777</v>
      </c>
      <c r="I58" s="3">
        <v>540820</v>
      </c>
      <c r="L58" s="3">
        <v>20096.874449999999</v>
      </c>
      <c r="N58" s="26" t="s">
        <v>64</v>
      </c>
    </row>
    <row r="59" spans="1:45" x14ac:dyDescent="0.25">
      <c r="A59" s="23"/>
      <c r="L59" s="3"/>
    </row>
    <row r="60" spans="1:45" x14ac:dyDescent="0.25">
      <c r="A60" s="23" t="s">
        <v>44</v>
      </c>
      <c r="C60" s="3">
        <v>653757</v>
      </c>
      <c r="D60" s="3">
        <v>298973</v>
      </c>
      <c r="E60" s="3">
        <v>394906</v>
      </c>
      <c r="F60" s="3">
        <v>1</v>
      </c>
      <c r="G60" s="3">
        <v>2781</v>
      </c>
      <c r="H60" s="3">
        <v>562103</v>
      </c>
      <c r="I60" s="3">
        <v>538039</v>
      </c>
      <c r="L60" s="3">
        <v>18465.083549999999</v>
      </c>
      <c r="N60" s="26" t="s">
        <v>81</v>
      </c>
    </row>
    <row r="61" spans="1:45" x14ac:dyDescent="0.25">
      <c r="A61" s="23" t="s">
        <v>45</v>
      </c>
      <c r="C61" s="3">
        <v>651034</v>
      </c>
      <c r="D61" s="3">
        <v>311673</v>
      </c>
      <c r="E61" s="3">
        <v>353356</v>
      </c>
      <c r="F61" s="3">
        <v>0</v>
      </c>
      <c r="G61" s="3">
        <v>28336</v>
      </c>
      <c r="H61" s="3">
        <v>635522</v>
      </c>
      <c r="I61" s="3">
        <v>509703</v>
      </c>
      <c r="L61" s="3">
        <v>20876.897699999998</v>
      </c>
      <c r="N61" s="26" t="s">
        <v>82</v>
      </c>
    </row>
    <row r="62" spans="1:45" x14ac:dyDescent="0.25">
      <c r="A62" s="23" t="s">
        <v>46</v>
      </c>
      <c r="C62" s="3">
        <v>625592</v>
      </c>
      <c r="D62" s="3">
        <v>350105</v>
      </c>
      <c r="E62" s="3">
        <v>357600</v>
      </c>
      <c r="F62" s="3">
        <v>0</v>
      </c>
      <c r="G62" s="3">
        <v>12369</v>
      </c>
      <c r="H62" s="3">
        <v>637648</v>
      </c>
      <c r="I62" s="3">
        <v>497334</v>
      </c>
      <c r="L62" s="3">
        <v>20946.736799999999</v>
      </c>
      <c r="N62" s="26" t="s">
        <v>83</v>
      </c>
    </row>
    <row r="63" spans="1:45" x14ac:dyDescent="0.25">
      <c r="A63" s="23" t="s">
        <v>47</v>
      </c>
      <c r="C63" s="3">
        <v>718311</v>
      </c>
      <c r="D63" s="3">
        <v>260134.7</v>
      </c>
      <c r="E63" s="3">
        <v>341078</v>
      </c>
      <c r="F63" s="3">
        <v>0</v>
      </c>
      <c r="G63" s="3">
        <v>-43507</v>
      </c>
      <c r="H63" s="3">
        <v>616460</v>
      </c>
      <c r="I63" s="3">
        <v>540841</v>
      </c>
      <c r="L63" s="3">
        <v>20250.710999999999</v>
      </c>
      <c r="N63" s="26" t="s">
        <v>84</v>
      </c>
    </row>
    <row r="64" spans="1:45" x14ac:dyDescent="0.25">
      <c r="A64" s="23"/>
      <c r="L64" s="3"/>
    </row>
    <row r="65" spans="1:14" x14ac:dyDescent="0.25">
      <c r="A65" s="23" t="s">
        <v>48</v>
      </c>
      <c r="C65" s="3">
        <v>664286</v>
      </c>
      <c r="D65" s="3">
        <v>288489</v>
      </c>
      <c r="E65" s="3">
        <v>385647</v>
      </c>
      <c r="F65" s="3">
        <v>0</v>
      </c>
      <c r="G65" s="3">
        <v>-6942</v>
      </c>
      <c r="H65" s="3">
        <v>556882</v>
      </c>
      <c r="I65" s="3">
        <v>547783</v>
      </c>
      <c r="L65" s="3">
        <v>18293.573700000001</v>
      </c>
      <c r="N65" s="26" t="s">
        <v>85</v>
      </c>
    </row>
    <row r="66" spans="1:14" x14ac:dyDescent="0.25">
      <c r="A66" s="23" t="s">
        <v>49</v>
      </c>
      <c r="C66" s="3">
        <v>539600</v>
      </c>
      <c r="D66" s="3">
        <v>396116</v>
      </c>
      <c r="E66" s="3">
        <v>341025</v>
      </c>
      <c r="F66" s="3">
        <v>0</v>
      </c>
      <c r="G66" s="3">
        <v>43101</v>
      </c>
      <c r="H66" s="3">
        <v>633274</v>
      </c>
      <c r="I66" s="3">
        <v>504682</v>
      </c>
      <c r="L66" s="3">
        <v>20803.050899999998</v>
      </c>
      <c r="N66" s="26" t="s">
        <v>86</v>
      </c>
    </row>
    <row r="67" spans="1:14" x14ac:dyDescent="0.25">
      <c r="A67" s="23" t="s">
        <v>50</v>
      </c>
      <c r="C67" s="3">
        <v>665623</v>
      </c>
      <c r="D67" s="3">
        <v>332805</v>
      </c>
      <c r="E67" s="3">
        <v>372912</v>
      </c>
      <c r="F67" s="3">
        <v>0</v>
      </c>
      <c r="G67" s="3">
        <v>15126</v>
      </c>
      <c r="H67" s="3">
        <v>637622</v>
      </c>
      <c r="I67" s="3">
        <v>489556</v>
      </c>
      <c r="L67" s="3">
        <v>20945.882699999998</v>
      </c>
      <c r="N67" s="26" t="s">
        <v>87</v>
      </c>
    </row>
    <row r="68" spans="1:14" x14ac:dyDescent="0.25">
      <c r="A68" s="23" t="s">
        <v>51</v>
      </c>
      <c r="C68" s="3">
        <v>746262</v>
      </c>
      <c r="D68" s="3">
        <v>284950</v>
      </c>
      <c r="E68" s="3">
        <v>395452</v>
      </c>
      <c r="F68" s="3">
        <v>0</v>
      </c>
      <c r="G68" s="3">
        <v>-24149</v>
      </c>
      <c r="H68" s="3">
        <v>607166</v>
      </c>
      <c r="I68" s="3">
        <v>513705</v>
      </c>
      <c r="L68" s="3">
        <v>19945.4031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634472</v>
      </c>
      <c r="D70" s="3">
        <v>253241</v>
      </c>
      <c r="E70" s="3">
        <v>329366</v>
      </c>
      <c r="F70" s="3">
        <v>0</v>
      </c>
      <c r="G70" s="3">
        <v>-10079</v>
      </c>
      <c r="H70" s="3">
        <v>544365</v>
      </c>
      <c r="I70" s="3">
        <v>523784</v>
      </c>
      <c r="L70" s="3">
        <v>17882.390249999997</v>
      </c>
      <c r="N70" s="26" t="s">
        <v>89</v>
      </c>
    </row>
    <row r="71" spans="1:14" x14ac:dyDescent="0.25">
      <c r="A71" s="23" t="s">
        <v>53</v>
      </c>
      <c r="C71" s="3">
        <v>607784</v>
      </c>
      <c r="D71" s="3">
        <v>307007</v>
      </c>
      <c r="E71" s="3">
        <v>339559</v>
      </c>
      <c r="F71" s="3">
        <v>0</v>
      </c>
      <c r="G71" s="3">
        <v>22689</v>
      </c>
      <c r="H71" s="3">
        <v>595015</v>
      </c>
      <c r="I71" s="3">
        <v>501095</v>
      </c>
      <c r="L71" s="3">
        <v>19546.242750000001</v>
      </c>
      <c r="N71" s="26" t="s">
        <v>90</v>
      </c>
    </row>
    <row r="72" spans="1:14" x14ac:dyDescent="0.25">
      <c r="A72" s="23" t="s">
        <v>54</v>
      </c>
      <c r="C72" s="3">
        <v>693754</v>
      </c>
      <c r="D72" s="3">
        <v>267608</v>
      </c>
      <c r="E72" s="3">
        <v>390303</v>
      </c>
      <c r="F72" s="3">
        <v>0</v>
      </c>
      <c r="G72" s="3">
        <v>-11773</v>
      </c>
      <c r="H72" s="3">
        <v>585169</v>
      </c>
      <c r="I72" s="3">
        <v>512868</v>
      </c>
      <c r="L72" s="3">
        <v>19222.801649999998</v>
      </c>
      <c r="N72" s="26" t="s">
        <v>91</v>
      </c>
    </row>
    <row r="73" spans="1:14" x14ac:dyDescent="0.25">
      <c r="A73" s="23" t="s">
        <v>55</v>
      </c>
      <c r="C73" s="3">
        <v>628825</v>
      </c>
      <c r="D73" s="3">
        <v>275300</v>
      </c>
      <c r="E73" s="3">
        <v>357662</v>
      </c>
      <c r="F73" s="3">
        <v>0</v>
      </c>
      <c r="G73" s="3">
        <v>52677</v>
      </c>
      <c r="H73" s="3">
        <v>591478</v>
      </c>
      <c r="I73" s="3">
        <v>460191</v>
      </c>
      <c r="L73" s="3">
        <v>19430.052299999996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762486</v>
      </c>
      <c r="D75" s="3">
        <v>202465</v>
      </c>
      <c r="E75" s="3">
        <v>383627</v>
      </c>
      <c r="F75" s="3">
        <v>0</v>
      </c>
      <c r="G75" s="3">
        <v>-76571</v>
      </c>
      <c r="H75" s="3">
        <v>511497</v>
      </c>
      <c r="I75" s="3">
        <v>536762</v>
      </c>
      <c r="L75" s="3">
        <v>16802.676449999999</v>
      </c>
      <c r="N75" s="26" t="s">
        <v>93</v>
      </c>
    </row>
    <row r="76" spans="1:14" x14ac:dyDescent="0.25">
      <c r="A76" s="23" t="s">
        <v>57</v>
      </c>
      <c r="C76" s="3">
        <v>671634</v>
      </c>
      <c r="D76" s="3">
        <v>281190</v>
      </c>
      <c r="E76" s="3">
        <v>408197</v>
      </c>
      <c r="F76" s="3">
        <v>0</v>
      </c>
      <c r="G76" s="3">
        <v>45475</v>
      </c>
      <c r="H76" s="3">
        <v>588933</v>
      </c>
      <c r="I76" s="3">
        <v>491287</v>
      </c>
      <c r="L76" s="3">
        <v>19346.449049999999</v>
      </c>
      <c r="N76" s="26" t="s">
        <v>94</v>
      </c>
    </row>
    <row r="77" spans="1:14" x14ac:dyDescent="0.25">
      <c r="A77" s="23" t="s">
        <v>58</v>
      </c>
      <c r="C77" s="3">
        <v>640814</v>
      </c>
      <c r="D77" s="3">
        <v>271541</v>
      </c>
      <c r="E77" s="3">
        <v>367552</v>
      </c>
      <c r="F77" s="3">
        <v>0</v>
      </c>
      <c r="G77" s="3">
        <v>29920</v>
      </c>
      <c r="H77" s="3">
        <v>580324</v>
      </c>
      <c r="I77" s="3">
        <v>461367</v>
      </c>
      <c r="L77" s="3">
        <v>19063.643399999997</v>
      </c>
      <c r="N77" s="26" t="s">
        <v>95</v>
      </c>
    </row>
    <row r="78" spans="1:14" x14ac:dyDescent="0.25">
      <c r="A78" s="23" t="s">
        <v>96</v>
      </c>
      <c r="C78" s="3">
        <v>713845</v>
      </c>
      <c r="D78" s="3">
        <v>224304</v>
      </c>
      <c r="E78" s="3">
        <v>365809</v>
      </c>
      <c r="F78" s="3">
        <v>0</v>
      </c>
      <c r="G78" s="3">
        <v>-34976</v>
      </c>
      <c r="H78" s="3">
        <v>524342</v>
      </c>
      <c r="I78" s="3">
        <v>496343</v>
      </c>
      <c r="L78" s="3">
        <v>17224.634699999995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692389</v>
      </c>
      <c r="D80" s="3">
        <v>154887</v>
      </c>
      <c r="E80" s="3">
        <v>360188</v>
      </c>
      <c r="F80" s="3">
        <v>0</v>
      </c>
      <c r="G80" s="3">
        <v>-15488</v>
      </c>
      <c r="H80" s="3">
        <v>480368</v>
      </c>
      <c r="I80" s="3">
        <v>511831</v>
      </c>
      <c r="L80" s="3">
        <v>15780.088799999998</v>
      </c>
      <c r="N80" s="26" t="s">
        <v>99</v>
      </c>
    </row>
    <row r="81" spans="1:14" x14ac:dyDescent="0.25">
      <c r="A81" s="32" t="s">
        <v>114</v>
      </c>
      <c r="C81" s="3">
        <v>620936</v>
      </c>
      <c r="D81" s="3">
        <v>280708</v>
      </c>
      <c r="E81" s="3">
        <v>335206</v>
      </c>
      <c r="F81" s="3">
        <v>0</v>
      </c>
      <c r="G81" s="3">
        <v>-22328</v>
      </c>
      <c r="H81" s="3">
        <v>554509</v>
      </c>
      <c r="I81" s="3">
        <v>534159</v>
      </c>
      <c r="J81" s="3"/>
      <c r="K81" s="3"/>
      <c r="L81" s="3">
        <v>18215.620650000001</v>
      </c>
      <c r="N81" s="26" t="s">
        <v>126</v>
      </c>
    </row>
    <row r="82" spans="1:14" x14ac:dyDescent="0.25">
      <c r="A82" s="32" t="s">
        <v>127</v>
      </c>
      <c r="C82" s="3">
        <v>627757</v>
      </c>
      <c r="D82" s="3">
        <v>260302</v>
      </c>
      <c r="E82" s="3">
        <v>325636</v>
      </c>
      <c r="F82" s="3">
        <v>0</v>
      </c>
      <c r="G82" s="3">
        <v>11019</v>
      </c>
      <c r="H82" s="3">
        <v>557306</v>
      </c>
      <c r="I82" s="3">
        <v>523140</v>
      </c>
      <c r="J82" s="3"/>
      <c r="K82" s="3"/>
      <c r="L82" s="3">
        <v>18307.502099999998</v>
      </c>
      <c r="N82" s="26" t="s">
        <v>128</v>
      </c>
    </row>
    <row r="83" spans="1:14" x14ac:dyDescent="0.25">
      <c r="A83" s="32" t="s">
        <v>132</v>
      </c>
      <c r="C83" s="3">
        <v>481779</v>
      </c>
      <c r="D83" s="3">
        <v>247965</v>
      </c>
      <c r="E83" s="3">
        <v>251901</v>
      </c>
      <c r="F83" s="3">
        <v>0</v>
      </c>
      <c r="G83" s="3">
        <v>16789</v>
      </c>
      <c r="H83" s="3">
        <v>497635</v>
      </c>
      <c r="I83" s="3">
        <v>506351</v>
      </c>
      <c r="J83" s="3"/>
      <c r="K83" s="3"/>
      <c r="L83" s="3">
        <v>16347.30975</v>
      </c>
      <c r="N83" s="26" t="s">
        <v>133</v>
      </c>
    </row>
    <row r="84" spans="1:14" x14ac:dyDescent="0.25">
      <c r="A84" s="32"/>
      <c r="J84" s="3"/>
      <c r="K84" s="3"/>
      <c r="L84" s="3"/>
      <c r="N84" s="26"/>
    </row>
    <row r="85" spans="1:14" x14ac:dyDescent="0.25">
      <c r="A85" s="32" t="s">
        <v>136</v>
      </c>
      <c r="C85" s="3">
        <v>601474</v>
      </c>
      <c r="D85" s="3">
        <v>205868</v>
      </c>
      <c r="E85" s="3">
        <v>270962</v>
      </c>
      <c r="F85" s="3">
        <v>0</v>
      </c>
      <c r="G85" s="3">
        <v>-80695</v>
      </c>
      <c r="H85" s="3">
        <v>467150</v>
      </c>
      <c r="I85" s="3">
        <v>587046</v>
      </c>
      <c r="J85" s="3"/>
      <c r="K85" s="3"/>
      <c r="L85" s="3">
        <v>15345.877499999999</v>
      </c>
      <c r="N85" s="26" t="s">
        <v>135</v>
      </c>
    </row>
    <row r="86" spans="1:14" x14ac:dyDescent="0.25">
      <c r="A86" s="32" t="s">
        <v>139</v>
      </c>
      <c r="C86" s="3">
        <v>645945</v>
      </c>
      <c r="D86" s="3">
        <v>248021</v>
      </c>
      <c r="E86" s="3">
        <v>435307</v>
      </c>
      <c r="F86" s="3">
        <v>0</v>
      </c>
      <c r="G86" s="3">
        <v>67026</v>
      </c>
      <c r="H86" s="3">
        <v>526201</v>
      </c>
      <c r="I86" s="3">
        <v>520020</v>
      </c>
      <c r="J86" s="3"/>
      <c r="K86" s="3"/>
      <c r="L86" s="3">
        <v>17285.702849999998</v>
      </c>
      <c r="N86" s="26" t="s">
        <v>140</v>
      </c>
    </row>
    <row r="87" spans="1:14" x14ac:dyDescent="0.25">
      <c r="A87" s="32" t="s">
        <v>141</v>
      </c>
      <c r="C87" s="3">
        <v>637471</v>
      </c>
      <c r="D87" s="3">
        <v>261425</v>
      </c>
      <c r="E87" s="3">
        <v>396781</v>
      </c>
      <c r="F87" s="3">
        <v>0</v>
      </c>
      <c r="G87" s="3">
        <v>-9089</v>
      </c>
      <c r="H87" s="3">
        <v>515071</v>
      </c>
      <c r="I87" s="3">
        <v>529109</v>
      </c>
      <c r="J87" s="3"/>
      <c r="K87" s="3"/>
      <c r="L87" s="3">
        <v>16920.082349999997</v>
      </c>
      <c r="N87" s="26" t="s">
        <v>142</v>
      </c>
    </row>
    <row r="88" spans="1:14" x14ac:dyDescent="0.25">
      <c r="A88" s="32" t="s">
        <v>151</v>
      </c>
      <c r="C88" s="3">
        <v>592702</v>
      </c>
      <c r="D88" s="3">
        <v>241979</v>
      </c>
      <c r="E88" s="3">
        <v>314921</v>
      </c>
      <c r="F88" s="3">
        <v>0</v>
      </c>
      <c r="G88" s="3">
        <v>-28045</v>
      </c>
      <c r="H88" s="3">
        <v>485604</v>
      </c>
      <c r="I88" s="3">
        <v>557154</v>
      </c>
      <c r="J88" s="3"/>
      <c r="K88" s="3"/>
      <c r="L88" s="3">
        <v>15952.091399999999</v>
      </c>
      <c r="N88" s="26" t="s">
        <v>152</v>
      </c>
    </row>
    <row r="89" spans="1:14" x14ac:dyDescent="0.25">
      <c r="A89" s="32"/>
      <c r="J89" s="3"/>
      <c r="K89" s="3"/>
      <c r="L89" s="3"/>
      <c r="N89" s="26"/>
    </row>
    <row r="90" spans="1:14" x14ac:dyDescent="0.25">
      <c r="A90" s="32" t="s">
        <v>156</v>
      </c>
      <c r="C90" s="3">
        <v>672657</v>
      </c>
      <c r="D90" s="3">
        <v>189787</v>
      </c>
      <c r="E90" s="3">
        <v>414944</v>
      </c>
      <c r="F90" s="3">
        <v>0</v>
      </c>
      <c r="G90" s="3">
        <v>7368</v>
      </c>
      <c r="H90" s="3">
        <v>450520</v>
      </c>
      <c r="I90" s="3">
        <v>549786</v>
      </c>
      <c r="J90" s="3"/>
      <c r="K90" s="3"/>
      <c r="L90" s="3">
        <v>14799.581999999999</v>
      </c>
      <c r="N90" s="26" t="s">
        <v>157</v>
      </c>
    </row>
    <row r="91" spans="1:14" x14ac:dyDescent="0.25">
      <c r="A91" s="32" t="s">
        <v>159</v>
      </c>
      <c r="C91" s="3">
        <v>607699</v>
      </c>
      <c r="D91" s="3">
        <v>293138</v>
      </c>
      <c r="E91" s="3">
        <v>459519</v>
      </c>
      <c r="F91" s="3">
        <v>0</v>
      </c>
      <c r="G91" s="3">
        <v>57506</v>
      </c>
      <c r="H91" s="3">
        <v>497209</v>
      </c>
      <c r="I91" s="3">
        <v>492280</v>
      </c>
      <c r="J91" s="3"/>
      <c r="K91" s="3"/>
      <c r="L91" s="3">
        <v>16333.31565</v>
      </c>
      <c r="N91" s="26" t="s">
        <v>160</v>
      </c>
    </row>
    <row r="92" spans="1:14" x14ac:dyDescent="0.25">
      <c r="A92" s="32" t="s">
        <v>161</v>
      </c>
      <c r="C92" s="3">
        <v>654617</v>
      </c>
      <c r="D92" s="3">
        <v>278472</v>
      </c>
      <c r="E92" s="3">
        <v>403970</v>
      </c>
      <c r="F92" s="3">
        <v>0</v>
      </c>
      <c r="G92" s="3">
        <v>-46364</v>
      </c>
      <c r="H92" s="3">
        <v>485405</v>
      </c>
      <c r="I92" s="3">
        <v>538644</v>
      </c>
      <c r="J92" s="3"/>
      <c r="K92" s="3"/>
      <c r="L92" s="3">
        <v>15945.554250000001</v>
      </c>
      <c r="N92" s="26" t="s">
        <v>162</v>
      </c>
    </row>
    <row r="93" spans="1:14" x14ac:dyDescent="0.25">
      <c r="A93" s="32" t="s">
        <v>163</v>
      </c>
      <c r="C93" s="3">
        <v>746286</v>
      </c>
      <c r="D93" s="3">
        <v>248798</v>
      </c>
      <c r="E93" s="3">
        <v>540100</v>
      </c>
      <c r="F93" s="3">
        <v>0</v>
      </c>
      <c r="G93" s="3">
        <v>-1945</v>
      </c>
      <c r="H93" s="3">
        <v>450173</v>
      </c>
      <c r="I93" s="3">
        <v>540589</v>
      </c>
      <c r="J93" s="3"/>
      <c r="K93" s="3"/>
      <c r="L93" s="3">
        <v>14788.18305</v>
      </c>
      <c r="N93" s="26" t="s">
        <v>164</v>
      </c>
    </row>
    <row r="94" spans="1:14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640550</v>
      </c>
      <c r="D95" s="3">
        <v>147004</v>
      </c>
      <c r="E95" s="3">
        <v>406730</v>
      </c>
      <c r="F95" s="3">
        <v>0</v>
      </c>
      <c r="G95" s="3">
        <v>40350</v>
      </c>
      <c r="H95" s="3">
        <v>415504.5</v>
      </c>
      <c r="I95" s="3">
        <v>500239</v>
      </c>
      <c r="J95" s="3"/>
      <c r="K95" s="3"/>
      <c r="L95" s="3">
        <v>13649.322824999997</v>
      </c>
      <c r="M95" s="3"/>
      <c r="N95" s="26" t="s">
        <v>166</v>
      </c>
    </row>
    <row r="96" spans="1:14" x14ac:dyDescent="0.25">
      <c r="A96" s="32" t="s">
        <v>167</v>
      </c>
      <c r="C96" s="3">
        <v>693110</v>
      </c>
      <c r="D96" s="3">
        <v>288381</v>
      </c>
      <c r="E96" s="3">
        <v>470880</v>
      </c>
      <c r="F96" s="3">
        <v>0</v>
      </c>
      <c r="G96" s="3">
        <v>10072</v>
      </c>
      <c r="H96" s="3">
        <v>485034</v>
      </c>
      <c r="I96" s="3">
        <v>523508</v>
      </c>
      <c r="J96" s="3"/>
      <c r="K96" s="3"/>
      <c r="L96" s="3">
        <v>15933.366899999997</v>
      </c>
      <c r="M96" s="3"/>
      <c r="N96" s="26" t="s">
        <v>168</v>
      </c>
    </row>
    <row r="97" spans="1:14" x14ac:dyDescent="0.25">
      <c r="A97" s="32" t="s">
        <v>169</v>
      </c>
      <c r="C97" s="3">
        <v>672152</v>
      </c>
      <c r="D97" s="3">
        <v>259061</v>
      </c>
      <c r="E97" s="3">
        <v>482087</v>
      </c>
      <c r="F97" s="3">
        <v>0</v>
      </c>
      <c r="G97" s="3">
        <v>26836</v>
      </c>
      <c r="H97" s="3">
        <v>476416</v>
      </c>
      <c r="I97" s="3">
        <v>496672</v>
      </c>
      <c r="J97" s="3"/>
      <c r="K97" s="3"/>
      <c r="L97" s="3">
        <v>15650.265599999999</v>
      </c>
      <c r="M97" s="3"/>
      <c r="N97" s="26" t="s">
        <v>170</v>
      </c>
    </row>
    <row r="98" spans="1:14" x14ac:dyDescent="0.25">
      <c r="A98" s="32" t="s">
        <v>171</v>
      </c>
      <c r="C98" s="3">
        <v>704926</v>
      </c>
      <c r="D98" s="3">
        <v>232384</v>
      </c>
      <c r="E98" s="3">
        <v>439564</v>
      </c>
      <c r="F98" s="3">
        <v>0</v>
      </c>
      <c r="G98" s="3">
        <v>-45430</v>
      </c>
      <c r="H98" s="3">
        <v>448378</v>
      </c>
      <c r="I98" s="3">
        <v>542102</v>
      </c>
      <c r="J98" s="3"/>
      <c r="L98" s="3">
        <v>14729.217299999997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618931</v>
      </c>
      <c r="D100" s="3">
        <f t="shared" si="34"/>
        <v>227855</v>
      </c>
      <c r="E100" s="3">
        <f t="shared" si="34"/>
        <v>422752</v>
      </c>
      <c r="F100" s="3">
        <f t="shared" si="34"/>
        <v>0</v>
      </c>
      <c r="G100" s="3">
        <f t="shared" si="34"/>
        <v>-5003</v>
      </c>
      <c r="H100" s="3">
        <f t="shared" si="34"/>
        <v>413731</v>
      </c>
      <c r="I100" s="3">
        <f>I338</f>
        <v>547105</v>
      </c>
      <c r="J100" s="3"/>
      <c r="K100" s="3"/>
      <c r="L100" s="3">
        <f>SUM(L336:L338)</f>
        <v>13591.06335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656118</v>
      </c>
      <c r="D101" s="3">
        <f t="shared" si="35"/>
        <v>224446</v>
      </c>
      <c r="E101" s="3">
        <f t="shared" si="35"/>
        <v>436061</v>
      </c>
      <c r="F101" s="3">
        <f t="shared" si="35"/>
        <v>0</v>
      </c>
      <c r="G101" s="3">
        <f t="shared" si="35"/>
        <v>30714</v>
      </c>
      <c r="H101" s="3">
        <f t="shared" si="35"/>
        <v>473754.25</v>
      </c>
      <c r="I101" s="3">
        <f>I341</f>
        <v>516391</v>
      </c>
      <c r="J101" s="3"/>
      <c r="L101" s="3">
        <f>SUM(L339:L341)</f>
        <v>15562.827112499999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6">SUM(C342:C344)</f>
        <v>635275</v>
      </c>
      <c r="D102" s="3">
        <f t="shared" si="36"/>
        <v>245464</v>
      </c>
      <c r="E102" s="3">
        <f t="shared" si="36"/>
        <v>425876</v>
      </c>
      <c r="F102" s="3">
        <f t="shared" si="36"/>
        <v>0</v>
      </c>
      <c r="G102" s="3">
        <f t="shared" si="36"/>
        <v>17826</v>
      </c>
      <c r="H102" s="3">
        <f t="shared" si="36"/>
        <v>470347.65</v>
      </c>
      <c r="I102" s="3">
        <f>I344</f>
        <v>498565</v>
      </c>
      <c r="J102" s="3"/>
      <c r="L102" s="3">
        <f>SUM(L342:L344)</f>
        <v>15450.920302499999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561726</v>
      </c>
      <c r="D103" s="3">
        <f t="shared" si="37"/>
        <v>255043</v>
      </c>
      <c r="E103" s="3">
        <f t="shared" si="37"/>
        <v>335320</v>
      </c>
      <c r="F103" s="3">
        <f t="shared" si="37"/>
        <v>0</v>
      </c>
      <c r="G103" s="3">
        <f t="shared" si="37"/>
        <v>-36050</v>
      </c>
      <c r="H103" s="3">
        <f t="shared" si="37"/>
        <v>446349.25</v>
      </c>
      <c r="I103" s="3">
        <f>I347</f>
        <v>534615</v>
      </c>
      <c r="J103" s="3"/>
      <c r="L103" s="3">
        <f>SUM(L345:L347)</f>
        <v>14662.572862500001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664512</v>
      </c>
      <c r="D105" s="3">
        <f t="shared" si="38"/>
        <v>245373</v>
      </c>
      <c r="E105" s="3">
        <f t="shared" si="38"/>
        <v>455446</v>
      </c>
      <c r="F105" s="3">
        <f t="shared" si="38"/>
        <v>0</v>
      </c>
      <c r="G105" s="3">
        <f t="shared" si="38"/>
        <v>-32916</v>
      </c>
      <c r="H105" s="3">
        <f t="shared" si="38"/>
        <v>416224</v>
      </c>
      <c r="I105" s="3">
        <f>I351</f>
        <v>567060</v>
      </c>
      <c r="J105" s="65"/>
      <c r="L105" s="3">
        <f>SUM(L349:L351)</f>
        <v>13672.9584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618803</v>
      </c>
      <c r="D106" s="3">
        <f t="shared" si="39"/>
        <v>262110</v>
      </c>
      <c r="E106" s="3">
        <f t="shared" si="39"/>
        <v>462738</v>
      </c>
      <c r="F106" s="3">
        <f t="shared" si="39"/>
        <v>0</v>
      </c>
      <c r="G106" s="3">
        <f t="shared" si="39"/>
        <v>50603</v>
      </c>
      <c r="H106" s="3">
        <f t="shared" si="39"/>
        <v>467007</v>
      </c>
      <c r="I106" s="3">
        <f>I354</f>
        <v>516498</v>
      </c>
      <c r="J106" s="65"/>
      <c r="L106" s="3">
        <f>SUM(L352:L354)</f>
        <v>15341.179949999998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622695</v>
      </c>
      <c r="D107" s="3">
        <f t="shared" si="40"/>
        <v>245033</v>
      </c>
      <c r="E107" s="3">
        <f t="shared" si="40"/>
        <v>409980</v>
      </c>
      <c r="F107" s="3">
        <f t="shared" si="40"/>
        <v>0</v>
      </c>
      <c r="G107" s="3">
        <f t="shared" si="40"/>
        <v>13725</v>
      </c>
      <c r="H107" s="3">
        <f t="shared" si="40"/>
        <v>470689</v>
      </c>
      <c r="I107" s="3">
        <f>I357</f>
        <v>503358</v>
      </c>
      <c r="J107" s="65"/>
      <c r="L107" s="3">
        <f>SUM(L355:L357)</f>
        <v>15462.13365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739566</v>
      </c>
      <c r="D108" s="3">
        <f t="shared" si="41"/>
        <v>223724</v>
      </c>
      <c r="E108" s="3">
        <f t="shared" si="41"/>
        <v>452576</v>
      </c>
      <c r="F108" s="3">
        <f t="shared" si="41"/>
        <v>0</v>
      </c>
      <c r="G108" s="3">
        <f t="shared" si="41"/>
        <v>-64564</v>
      </c>
      <c r="H108" s="3">
        <f t="shared" si="41"/>
        <v>441356</v>
      </c>
      <c r="I108" s="3">
        <f>I360</f>
        <v>567318</v>
      </c>
      <c r="J108" s="65"/>
      <c r="L108" s="3">
        <f>SUM(L358:L360)</f>
        <v>14498.544599999999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 t="shared" ref="C110:H110" si="42">SUM(C362:C364)</f>
        <v>707941</v>
      </c>
      <c r="D110" s="3">
        <f t="shared" si="42"/>
        <v>164267</v>
      </c>
      <c r="E110" s="3">
        <f t="shared" si="42"/>
        <v>461161</v>
      </c>
      <c r="F110" s="3">
        <f t="shared" si="42"/>
        <v>0</v>
      </c>
      <c r="G110" s="3">
        <f t="shared" si="42"/>
        <v>5553</v>
      </c>
      <c r="H110" s="3">
        <f t="shared" si="42"/>
        <v>413296</v>
      </c>
      <c r="I110" s="3">
        <f>I364</f>
        <v>562514</v>
      </c>
      <c r="J110" s="65"/>
      <c r="L110" s="3">
        <f>SUM(L362:L364)</f>
        <v>13576.773599999999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368338</v>
      </c>
      <c r="D111" s="3">
        <f t="shared" si="43"/>
        <v>209415</v>
      </c>
      <c r="E111" s="3">
        <f t="shared" si="43"/>
        <v>212998</v>
      </c>
      <c r="F111" s="3">
        <f t="shared" si="43"/>
        <v>0</v>
      </c>
      <c r="G111" s="3">
        <f t="shared" si="43"/>
        <v>115490</v>
      </c>
      <c r="H111" s="3">
        <f t="shared" si="43"/>
        <v>478818</v>
      </c>
      <c r="I111" s="3">
        <f>I367</f>
        <v>446964</v>
      </c>
      <c r="J111" s="65"/>
      <c r="L111" s="3">
        <f>SUM(L365:L367)</f>
        <v>15729.171299999998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694334</v>
      </c>
      <c r="D112" s="3">
        <f t="shared" ref="D112:L112" si="44">SUM(D368:D370)</f>
        <v>232500</v>
      </c>
      <c r="E112" s="3">
        <f t="shared" si="44"/>
        <v>370167</v>
      </c>
      <c r="F112" s="3">
        <f t="shared" si="44"/>
        <v>0</v>
      </c>
      <c r="G112" s="3">
        <f t="shared" si="44"/>
        <v>-91536</v>
      </c>
      <c r="H112" s="3">
        <f t="shared" si="44"/>
        <v>466101</v>
      </c>
      <c r="I112" s="3">
        <f>I370</f>
        <v>538767</v>
      </c>
      <c r="J112" s="3"/>
      <c r="K112" s="3"/>
      <c r="L112" s="3">
        <f t="shared" si="44"/>
        <v>15311.417849999998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725351</v>
      </c>
      <c r="D113" s="3">
        <f t="shared" ref="D113:L113" si="45">SUM(D371:D373)</f>
        <v>128547</v>
      </c>
      <c r="E113" s="3">
        <f t="shared" si="45"/>
        <v>405138</v>
      </c>
      <c r="F113" s="3">
        <f t="shared" si="45"/>
        <v>0</v>
      </c>
      <c r="G113" s="3">
        <f t="shared" si="45"/>
        <v>-1856</v>
      </c>
      <c r="H113" s="3">
        <f t="shared" si="45"/>
        <v>441948</v>
      </c>
      <c r="I113" s="3">
        <f>I373</f>
        <v>540052</v>
      </c>
      <c r="J113" s="3"/>
      <c r="K113" s="3"/>
      <c r="L113" s="3">
        <f t="shared" si="45"/>
        <v>14517.9918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719052</v>
      </c>
      <c r="D115" s="3">
        <f t="shared" si="46"/>
        <v>121304</v>
      </c>
      <c r="E115" s="3">
        <f t="shared" si="46"/>
        <v>452245</v>
      </c>
      <c r="F115" s="3">
        <f t="shared" si="46"/>
        <v>0</v>
      </c>
      <c r="G115" s="3">
        <f t="shared" si="46"/>
        <v>26530</v>
      </c>
      <c r="H115" s="3">
        <f t="shared" si="46"/>
        <v>411894</v>
      </c>
      <c r="I115" s="3">
        <f>I377</f>
        <v>513305</v>
      </c>
      <c r="J115" s="3"/>
      <c r="K115" s="3"/>
      <c r="L115" s="3">
        <f>SUM(L375:L377)</f>
        <v>13530.7179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690572</v>
      </c>
      <c r="D116" s="3">
        <f t="shared" si="47"/>
        <v>189641</v>
      </c>
      <c r="E116" s="3">
        <f t="shared" si="47"/>
        <v>416844</v>
      </c>
      <c r="F116" s="3">
        <f t="shared" si="47"/>
        <v>0</v>
      </c>
      <c r="G116" s="3">
        <f t="shared" si="47"/>
        <v>12754</v>
      </c>
      <c r="H116" s="3">
        <f t="shared" si="47"/>
        <v>475176</v>
      </c>
      <c r="I116" s="3">
        <f>I380</f>
        <v>500375</v>
      </c>
      <c r="J116" s="3"/>
      <c r="K116" s="3"/>
      <c r="L116" s="3">
        <f>SUM(L378:L380)</f>
        <v>15609.531599999998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655264</v>
      </c>
      <c r="D117" s="3">
        <f t="shared" ref="D117:L117" si="48">SUM(D381:D383)</f>
        <v>151112</v>
      </c>
      <c r="E117" s="3">
        <f t="shared" si="48"/>
        <v>379494</v>
      </c>
      <c r="F117" s="3">
        <f t="shared" si="48"/>
        <v>0</v>
      </c>
      <c r="G117" s="3">
        <f t="shared" si="48"/>
        <v>28059</v>
      </c>
      <c r="H117" s="3">
        <f t="shared" si="48"/>
        <v>454853</v>
      </c>
      <c r="I117" s="3">
        <f>I383</f>
        <v>472300</v>
      </c>
      <c r="J117" s="3"/>
      <c r="K117" s="3"/>
      <c r="L117" s="3">
        <f t="shared" si="48"/>
        <v>14941.921049999997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713396</v>
      </c>
      <c r="D118" s="3">
        <f t="shared" si="49"/>
        <v>150167</v>
      </c>
      <c r="E118" s="3">
        <f t="shared" si="49"/>
        <v>381325</v>
      </c>
      <c r="F118" s="3">
        <f t="shared" si="49"/>
        <v>0</v>
      </c>
      <c r="G118" s="3">
        <f t="shared" si="49"/>
        <v>-32658</v>
      </c>
      <c r="H118" s="3">
        <f t="shared" si="49"/>
        <v>447123</v>
      </c>
      <c r="I118" s="3">
        <f>I386</f>
        <v>504896</v>
      </c>
      <c r="J118" s="3"/>
      <c r="K118" s="3"/>
      <c r="L118" s="3">
        <f>SUM(L384:L386)</f>
        <v>14687.990549999997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710175</v>
      </c>
      <c r="D120" s="3">
        <f t="shared" si="50"/>
        <v>143243</v>
      </c>
      <c r="E120" s="3">
        <f t="shared" si="50"/>
        <v>407055</v>
      </c>
      <c r="F120" s="3">
        <f t="shared" si="50"/>
        <v>0</v>
      </c>
      <c r="G120" s="3">
        <f t="shared" si="50"/>
        <v>-33140</v>
      </c>
      <c r="H120" s="3">
        <f t="shared" si="50"/>
        <v>407566</v>
      </c>
      <c r="I120" s="3">
        <f>I390</f>
        <v>539411</v>
      </c>
      <c r="J120" s="3"/>
      <c r="L120" s="3">
        <f>SUM(L388:L390)</f>
        <v>13388.543099999999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 t="shared" ref="C121:H121" si="51">SUM(C391:C393)</f>
        <v>655958</v>
      </c>
      <c r="D121" s="3">
        <f t="shared" si="51"/>
        <v>191084</v>
      </c>
      <c r="E121" s="3">
        <f t="shared" si="51"/>
        <v>416447</v>
      </c>
      <c r="F121" s="3">
        <f t="shared" si="51"/>
        <v>0</v>
      </c>
      <c r="G121" s="3">
        <f t="shared" si="51"/>
        <v>54037</v>
      </c>
      <c r="H121" s="3">
        <f t="shared" si="51"/>
        <v>448928</v>
      </c>
      <c r="I121" s="3">
        <f>I393</f>
        <v>484949</v>
      </c>
      <c r="J121" s="3"/>
      <c r="K121" s="3"/>
      <c r="L121" s="3">
        <f>SUM(L391:L393)</f>
        <v>14747.284799999998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2">SUM(C394:C396)</f>
        <v>621436</v>
      </c>
      <c r="D122" s="3">
        <f t="shared" si="52"/>
        <v>199080</v>
      </c>
      <c r="E122" s="3">
        <f t="shared" si="52"/>
        <v>353932</v>
      </c>
      <c r="F122" s="3">
        <f t="shared" si="52"/>
        <v>0</v>
      </c>
      <c r="G122" s="3">
        <f t="shared" si="52"/>
        <v>-5523</v>
      </c>
      <c r="H122" s="3">
        <f t="shared" si="52"/>
        <v>461104</v>
      </c>
      <c r="I122" s="3">
        <f>I396</f>
        <v>490936</v>
      </c>
      <c r="J122" s="3"/>
      <c r="L122" s="3">
        <f>SUM(L394:L396)</f>
        <v>15147.266399999999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689808</v>
      </c>
      <c r="D123" s="3">
        <f t="shared" si="53"/>
        <v>154568</v>
      </c>
      <c r="E123" s="3">
        <f t="shared" si="53"/>
        <v>418791</v>
      </c>
      <c r="F123" s="3">
        <f t="shared" si="53"/>
        <v>0</v>
      </c>
      <c r="G123" s="3">
        <f t="shared" si="53"/>
        <v>27377</v>
      </c>
      <c r="H123" s="3">
        <f t="shared" si="53"/>
        <v>450213</v>
      </c>
      <c r="I123" s="3">
        <f>I399</f>
        <v>463366</v>
      </c>
      <c r="J123" s="3"/>
      <c r="L123" s="3">
        <f>SUM(L397:L399)</f>
        <v>14789.497049999998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712124</v>
      </c>
      <c r="D125" s="3">
        <f t="shared" si="54"/>
        <v>173621</v>
      </c>
      <c r="E125" s="3">
        <f t="shared" si="54"/>
        <v>393522</v>
      </c>
      <c r="F125" s="3">
        <f t="shared" si="54"/>
        <v>0</v>
      </c>
      <c r="G125" s="3">
        <f t="shared" si="54"/>
        <v>-84625</v>
      </c>
      <c r="H125" s="3">
        <f t="shared" si="54"/>
        <v>410408</v>
      </c>
      <c r="I125" s="3">
        <f>SUM(I403)</f>
        <v>547888</v>
      </c>
      <c r="J125" s="3"/>
      <c r="L125" s="3">
        <f>SUM(L401:L403)</f>
        <v>13481.9028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680327</v>
      </c>
      <c r="D126" s="3">
        <f t="shared" si="55"/>
        <v>161877</v>
      </c>
      <c r="E126" s="3">
        <f t="shared" si="55"/>
        <v>462797</v>
      </c>
      <c r="F126" s="3">
        <f t="shared" si="55"/>
        <v>0</v>
      </c>
      <c r="G126" s="3">
        <f t="shared" si="55"/>
        <v>96538</v>
      </c>
      <c r="H126" s="3">
        <f t="shared" si="55"/>
        <v>474018</v>
      </c>
      <c r="I126" s="3">
        <f>SUM(I406)</f>
        <v>451601</v>
      </c>
      <c r="J126" s="3"/>
      <c r="L126" s="3">
        <f>SUM(L404:L406)</f>
        <v>15571.491299999998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644888</v>
      </c>
      <c r="D127" s="3">
        <f t="shared" si="56"/>
        <v>184950</v>
      </c>
      <c r="E127" s="3">
        <f t="shared" si="56"/>
        <v>384322</v>
      </c>
      <c r="F127" s="3">
        <f t="shared" si="56"/>
        <v>0</v>
      </c>
      <c r="G127" s="3">
        <f t="shared" si="56"/>
        <v>21966</v>
      </c>
      <c r="H127" s="3">
        <f t="shared" si="56"/>
        <v>467114</v>
      </c>
      <c r="I127" s="3">
        <f>SUM(I409)</f>
        <v>429050</v>
      </c>
      <c r="J127" s="3"/>
      <c r="L127" s="3">
        <f>SUM(L407:L409)</f>
        <v>15344.6949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748471</v>
      </c>
      <c r="D128" s="3">
        <f t="shared" si="57"/>
        <v>187709</v>
      </c>
      <c r="E128" s="3">
        <f t="shared" si="57"/>
        <v>466367</v>
      </c>
      <c r="F128" s="3">
        <f t="shared" si="57"/>
        <v>0</v>
      </c>
      <c r="G128" s="3">
        <f t="shared" si="57"/>
        <v>-23861</v>
      </c>
      <c r="H128" s="3">
        <f t="shared" si="57"/>
        <v>442419</v>
      </c>
      <c r="I128" s="3">
        <f>SUM(I412)</f>
        <v>452610</v>
      </c>
      <c r="J128" s="3"/>
      <c r="L128" s="3">
        <f>SUM(L410:L412)</f>
        <v>14533.464149999998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657588</v>
      </c>
      <c r="D130" s="3">
        <f t="shared" si="58"/>
        <v>225936</v>
      </c>
      <c r="E130" s="3">
        <f t="shared" si="58"/>
        <v>386788</v>
      </c>
      <c r="F130" s="3">
        <f t="shared" si="58"/>
        <v>0</v>
      </c>
      <c r="G130" s="3">
        <f t="shared" si="58"/>
        <v>-100922</v>
      </c>
      <c r="H130" s="3">
        <f t="shared" si="58"/>
        <v>391731</v>
      </c>
      <c r="I130" s="3">
        <f>SUM(I416)</f>
        <v>554481</v>
      </c>
      <c r="J130" s="3"/>
      <c r="K130" s="3"/>
      <c r="L130" s="3">
        <f>SUM(L414:L416)</f>
        <v>12868.36335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619142</v>
      </c>
      <c r="D131" s="3">
        <f t="shared" si="59"/>
        <v>186540</v>
      </c>
      <c r="E131" s="3">
        <f t="shared" si="59"/>
        <v>428630</v>
      </c>
      <c r="F131" s="3">
        <f t="shared" si="59"/>
        <v>0</v>
      </c>
      <c r="G131" s="3">
        <f t="shared" si="59"/>
        <v>20325</v>
      </c>
      <c r="H131" s="3">
        <f t="shared" si="59"/>
        <v>395941</v>
      </c>
      <c r="I131" s="3">
        <f>SUM(I419)</f>
        <v>533624</v>
      </c>
      <c r="J131" s="3"/>
      <c r="L131" s="3">
        <f>SUM(L417:L419)</f>
        <v>13006.66185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527534</v>
      </c>
      <c r="D132" s="3">
        <f t="shared" si="60"/>
        <v>187714</v>
      </c>
      <c r="E132" s="3">
        <f t="shared" si="60"/>
        <v>308436</v>
      </c>
      <c r="F132" s="3">
        <f t="shared" si="60"/>
        <v>0</v>
      </c>
      <c r="G132" s="3">
        <f t="shared" si="60"/>
        <v>63276</v>
      </c>
      <c r="H132" s="3">
        <f t="shared" si="60"/>
        <v>478322</v>
      </c>
      <c r="I132" s="3">
        <f>SUM(I422)</f>
        <v>470197</v>
      </c>
      <c r="J132" s="3"/>
      <c r="K132" s="3"/>
      <c r="L132" s="3">
        <f>SUM(L420:L422)</f>
        <v>15712.877699999997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723177</v>
      </c>
      <c r="D133" s="3">
        <f t="shared" si="61"/>
        <v>152854</v>
      </c>
      <c r="E133" s="3">
        <f t="shared" si="61"/>
        <v>391411</v>
      </c>
      <c r="F133" s="3">
        <f t="shared" si="61"/>
        <v>0</v>
      </c>
      <c r="G133" s="3">
        <f t="shared" si="61"/>
        <v>-68649</v>
      </c>
      <c r="H133" s="3">
        <f t="shared" si="61"/>
        <v>414655</v>
      </c>
      <c r="I133" s="3">
        <f>SUM(I425)</f>
        <v>538591</v>
      </c>
      <c r="J133" s="3"/>
      <c r="L133" s="3">
        <f>SUM(L423:L425)</f>
        <v>13621.41675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2">SUM(C427:C429)</f>
        <v>653998</v>
      </c>
      <c r="D135" s="3">
        <f t="shared" si="62"/>
        <v>135429</v>
      </c>
      <c r="E135" s="3">
        <f t="shared" si="62"/>
        <v>446664</v>
      </c>
      <c r="F135" s="3">
        <f t="shared" si="62"/>
        <v>0</v>
      </c>
      <c r="G135" s="3">
        <f t="shared" si="62"/>
        <v>6133</v>
      </c>
      <c r="H135" s="3">
        <f t="shared" si="62"/>
        <v>347330</v>
      </c>
      <c r="I135" s="3">
        <f>SUM(I429)</f>
        <v>531964</v>
      </c>
      <c r="J135" s="3"/>
      <c r="L135" s="3">
        <f>SUM(L427:L429)</f>
        <v>11409.790499999999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644313</v>
      </c>
      <c r="D136" s="3">
        <f t="shared" si="63"/>
        <v>159447</v>
      </c>
      <c r="E136" s="3">
        <f t="shared" si="63"/>
        <v>458632</v>
      </c>
      <c r="F136" s="3">
        <f t="shared" si="63"/>
        <v>0</v>
      </c>
      <c r="G136" s="3">
        <f t="shared" si="63"/>
        <v>110095</v>
      </c>
      <c r="H136" s="3">
        <f t="shared" si="63"/>
        <v>455039</v>
      </c>
      <c r="I136" s="3">
        <f>SUM(I432)</f>
        <v>421869</v>
      </c>
      <c r="J136" s="3"/>
      <c r="L136" s="3">
        <f>SUM(L430:L432)</f>
        <v>14948.031149999999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679166</v>
      </c>
      <c r="D137" s="3">
        <f t="shared" si="64"/>
        <v>161172</v>
      </c>
      <c r="E137" s="3">
        <f t="shared" si="64"/>
        <v>307381</v>
      </c>
      <c r="F137" s="3">
        <f t="shared" si="64"/>
        <v>0</v>
      </c>
      <c r="G137" s="3">
        <f t="shared" si="64"/>
        <v>-47225</v>
      </c>
      <c r="H137" s="3">
        <f t="shared" si="64"/>
        <v>479147</v>
      </c>
      <c r="I137" s="3">
        <f>SUM(I435)</f>
        <v>469094</v>
      </c>
      <c r="J137" s="3"/>
      <c r="L137" s="3">
        <f>SUM(L433:L435)</f>
        <v>15739.978949999999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725758</v>
      </c>
      <c r="D138" s="3">
        <f t="shared" si="65"/>
        <v>161909</v>
      </c>
      <c r="E138" s="3">
        <f t="shared" si="65"/>
        <v>398250</v>
      </c>
      <c r="F138" s="3">
        <f t="shared" si="65"/>
        <v>0</v>
      </c>
      <c r="G138" s="3">
        <f t="shared" si="65"/>
        <v>-36807</v>
      </c>
      <c r="H138" s="3">
        <f t="shared" si="65"/>
        <v>442801</v>
      </c>
      <c r="I138" s="3">
        <f>SUM(I438)</f>
        <v>505901</v>
      </c>
      <c r="J138" s="3"/>
      <c r="K138" s="3"/>
      <c r="L138" s="3">
        <f>SUM(L436:L438)</f>
        <v>14546.012849999999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633419</v>
      </c>
      <c r="D140" s="3">
        <f t="shared" ref="D140:H140" si="66">SUM(D440:D442)</f>
        <v>133939</v>
      </c>
      <c r="E140" s="3">
        <f t="shared" si="66"/>
        <v>369184</v>
      </c>
      <c r="F140" s="3">
        <f t="shared" si="66"/>
        <v>0</v>
      </c>
      <c r="G140" s="3">
        <f t="shared" si="66"/>
        <v>20242</v>
      </c>
      <c r="H140" s="3">
        <f t="shared" si="66"/>
        <v>403244</v>
      </c>
      <c r="I140" s="3">
        <f>SUM(I442)</f>
        <v>485659</v>
      </c>
      <c r="J140" s="3"/>
      <c r="K140" s="3"/>
      <c r="L140" s="3">
        <f>SUM(L440:L442)</f>
        <v>13246.565399999999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681122</v>
      </c>
      <c r="D141" s="3">
        <f t="shared" ref="D141:L141" si="67">SUM(D443:D445)</f>
        <v>186834</v>
      </c>
      <c r="E141" s="3">
        <f t="shared" si="67"/>
        <v>410023</v>
      </c>
      <c r="F141" s="3">
        <f t="shared" si="67"/>
        <v>0</v>
      </c>
      <c r="G141" s="3">
        <f t="shared" si="67"/>
        <v>-7441</v>
      </c>
      <c r="H141" s="3">
        <f t="shared" si="67"/>
        <v>446562</v>
      </c>
      <c r="I141" s="3">
        <f>SUM(I445)</f>
        <v>493100</v>
      </c>
      <c r="J141" s="3"/>
      <c r="K141" s="3"/>
      <c r="L141" s="3">
        <f t="shared" si="67"/>
        <v>14669.561699999998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659586</v>
      </c>
      <c r="D142" s="3">
        <f t="shared" ref="D142:L142" si="68">SUM(D446:D448)</f>
        <v>167745</v>
      </c>
      <c r="E142" s="3">
        <f t="shared" si="68"/>
        <v>356524</v>
      </c>
      <c r="F142" s="3">
        <f t="shared" si="68"/>
        <v>0</v>
      </c>
      <c r="G142" s="3">
        <f t="shared" si="68"/>
        <v>-30014</v>
      </c>
      <c r="H142" s="3">
        <f t="shared" si="68"/>
        <v>435512</v>
      </c>
      <c r="I142" s="3">
        <f>SUM(I448)</f>
        <v>523114</v>
      </c>
      <c r="J142" s="3"/>
      <c r="K142" s="3"/>
      <c r="L142" s="3">
        <f t="shared" si="68"/>
        <v>14306.569199999998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597871</v>
      </c>
      <c r="D143" s="3">
        <f t="shared" si="69"/>
        <v>165934</v>
      </c>
      <c r="E143" s="3">
        <f t="shared" si="69"/>
        <v>328614</v>
      </c>
      <c r="F143" s="3">
        <f t="shared" si="69"/>
        <v>0</v>
      </c>
      <c r="G143" s="3">
        <f t="shared" si="69"/>
        <v>-1534</v>
      </c>
      <c r="H143" s="3">
        <f t="shared" si="69"/>
        <v>422594</v>
      </c>
      <c r="I143" s="3">
        <f>SUM(I451)</f>
        <v>524648</v>
      </c>
      <c r="J143" s="3"/>
      <c r="K143" s="3"/>
      <c r="L143" s="3">
        <f>SUM(L449:L451)</f>
        <v>13882.212899999999</v>
      </c>
      <c r="M143" s="65"/>
      <c r="N143" s="26" t="str">
        <f>'Olieforbrug, TJ'!M143</f>
        <v>4. Quarter 2022</v>
      </c>
    </row>
    <row r="144" spans="1:14" x14ac:dyDescent="0.25">
      <c r="A144" s="32"/>
      <c r="J144" s="3"/>
      <c r="K144" s="3"/>
      <c r="L144" s="3"/>
      <c r="M144" s="3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625050</v>
      </c>
      <c r="D145" s="3">
        <f t="shared" ref="D145:L145" si="70">SUM(D453:D455)</f>
        <v>150967</v>
      </c>
      <c r="E145" s="3">
        <f t="shared" si="70"/>
        <v>377041</v>
      </c>
      <c r="F145" s="3">
        <f t="shared" si="70"/>
        <v>0</v>
      </c>
      <c r="G145" s="3">
        <f t="shared" si="70"/>
        <v>12924</v>
      </c>
      <c r="H145" s="3">
        <f t="shared" si="70"/>
        <v>406817</v>
      </c>
      <c r="I145" s="3">
        <f>SUM(I455)</f>
        <v>511724</v>
      </c>
      <c r="J145" s="3"/>
      <c r="K145" s="3"/>
      <c r="L145" s="3">
        <f t="shared" si="70"/>
        <v>13363.93845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646594</v>
      </c>
      <c r="D146" s="3">
        <f t="shared" si="71"/>
        <v>214078</v>
      </c>
      <c r="E146" s="3">
        <f t="shared" si="71"/>
        <v>434332</v>
      </c>
      <c r="F146" s="3">
        <f t="shared" si="71"/>
        <v>0</v>
      </c>
      <c r="G146" s="3">
        <f t="shared" si="71"/>
        <v>36396</v>
      </c>
      <c r="H146" s="3">
        <f t="shared" si="71"/>
        <v>455299</v>
      </c>
      <c r="I146" s="3">
        <f>SUM(I458)</f>
        <v>475328</v>
      </c>
      <c r="J146" s="3"/>
      <c r="K146" s="3"/>
      <c r="L146" s="3">
        <f>SUM(L456:L458)</f>
        <v>14956.57215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642966</v>
      </c>
      <c r="D147" s="3">
        <f t="shared" ref="D147:L147" si="72">SUM(D459:D461)</f>
        <v>208954</v>
      </c>
      <c r="E147" s="3">
        <f t="shared" si="72"/>
        <v>344978</v>
      </c>
      <c r="F147" s="3">
        <f t="shared" si="72"/>
        <v>0</v>
      </c>
      <c r="G147" s="3">
        <f t="shared" si="72"/>
        <v>-58541</v>
      </c>
      <c r="H147" s="3">
        <f t="shared" si="72"/>
        <v>440129</v>
      </c>
      <c r="I147" s="3">
        <f>SUM(I461)</f>
        <v>533869</v>
      </c>
      <c r="J147" s="3"/>
      <c r="K147" s="3"/>
      <c r="L147" s="3">
        <f t="shared" si="72"/>
        <v>14458.237649999999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694106</v>
      </c>
      <c r="D148" s="3">
        <f t="shared" ref="D148:L148" si="73">SUM(D462:D464)</f>
        <v>189970</v>
      </c>
      <c r="E148" s="3">
        <f t="shared" si="73"/>
        <v>472336</v>
      </c>
      <c r="F148" s="3">
        <f t="shared" si="73"/>
        <v>0</v>
      </c>
      <c r="G148" s="3">
        <f t="shared" si="73"/>
        <v>20887</v>
      </c>
      <c r="H148" s="3">
        <f t="shared" si="73"/>
        <v>428676</v>
      </c>
      <c r="I148" s="3">
        <f>SUM(I464)</f>
        <v>512982</v>
      </c>
      <c r="J148" s="3"/>
      <c r="K148" s="3"/>
      <c r="L148" s="3">
        <f t="shared" si="73"/>
        <v>14082.006600000001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648537</v>
      </c>
      <c r="D150" s="3">
        <f t="shared" si="74"/>
        <v>174880</v>
      </c>
      <c r="E150" s="3">
        <f t="shared" si="74"/>
        <v>404417</v>
      </c>
      <c r="F150" s="3">
        <f t="shared" si="74"/>
        <v>0</v>
      </c>
      <c r="G150" s="3">
        <f t="shared" si="74"/>
        <v>-24820</v>
      </c>
      <c r="H150" s="3">
        <f t="shared" si="74"/>
        <v>390219</v>
      </c>
      <c r="I150" s="3">
        <f>SUM(I468)</f>
        <v>537802</v>
      </c>
      <c r="J150" s="3"/>
      <c r="K150" s="3"/>
      <c r="L150" s="3">
        <f>SUM(L466:L468)</f>
        <v>12818.694149999999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504703</v>
      </c>
      <c r="D151" s="3">
        <f t="shared" ref="D151:L151" si="75">SUM(D469:D471)</f>
        <v>229744</v>
      </c>
      <c r="E151" s="3">
        <f t="shared" si="75"/>
        <v>322240</v>
      </c>
      <c r="F151" s="3">
        <f t="shared" si="75"/>
        <v>0</v>
      </c>
      <c r="G151" s="3">
        <f t="shared" si="75"/>
        <v>29338</v>
      </c>
      <c r="H151" s="3">
        <f t="shared" si="75"/>
        <v>440137</v>
      </c>
      <c r="I151" s="3">
        <f>SUM(I471)</f>
        <v>508464</v>
      </c>
      <c r="J151" s="3"/>
      <c r="K151" s="3"/>
      <c r="L151" s="3">
        <f t="shared" si="75"/>
        <v>14458.50045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613139</v>
      </c>
      <c r="D152" s="3">
        <f t="shared" ref="D152:L152" si="76">SUM(D472:D474)</f>
        <v>208059</v>
      </c>
      <c r="E152" s="3">
        <f t="shared" si="76"/>
        <v>370529</v>
      </c>
      <c r="F152" s="3">
        <f t="shared" si="76"/>
        <v>0</v>
      </c>
      <c r="G152" s="3">
        <f t="shared" si="76"/>
        <v>-23912</v>
      </c>
      <c r="H152" s="3">
        <f t="shared" si="76"/>
        <v>423801</v>
      </c>
      <c r="I152" s="3">
        <f>I474</f>
        <v>532376</v>
      </c>
      <c r="J152" s="3"/>
      <c r="K152" s="3"/>
      <c r="L152" s="3">
        <f t="shared" si="76"/>
        <v>13921.862849999998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685069</v>
      </c>
      <c r="D153" s="3">
        <f t="shared" ref="D153:H153" si="77">SUM(D475:D477)</f>
        <v>170061</v>
      </c>
      <c r="E153" s="3">
        <f t="shared" si="77"/>
        <v>405849</v>
      </c>
      <c r="F153" s="3">
        <f t="shared" si="77"/>
        <v>0</v>
      </c>
      <c r="G153" s="3">
        <f t="shared" si="77"/>
        <v>-46464</v>
      </c>
      <c r="H153" s="3">
        <f t="shared" si="77"/>
        <v>398755</v>
      </c>
      <c r="I153" s="3">
        <f>I477</f>
        <v>578840</v>
      </c>
      <c r="J153" s="3"/>
      <c r="K153" s="3"/>
      <c r="L153" s="3">
        <f>SUM(L475:L477)</f>
        <v>13099.101750000002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590650</v>
      </c>
      <c r="D155" s="3">
        <f t="shared" ref="D155:L155" si="78">SUM(D479:D481)</f>
        <v>179833</v>
      </c>
      <c r="E155" s="3">
        <f t="shared" si="78"/>
        <v>395789</v>
      </c>
      <c r="F155" s="3">
        <f t="shared" si="78"/>
        <v>0</v>
      </c>
      <c r="G155" s="3">
        <f t="shared" si="78"/>
        <v>21177</v>
      </c>
      <c r="H155" s="3">
        <f t="shared" si="78"/>
        <v>369264</v>
      </c>
      <c r="I155" s="3">
        <f>I481</f>
        <v>557663</v>
      </c>
      <c r="J155" s="3"/>
      <c r="K155" s="3"/>
      <c r="L155" s="3">
        <f t="shared" si="78"/>
        <v>12130.322400000001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654065</v>
      </c>
      <c r="D156" s="3">
        <f t="shared" ref="D156:H156" si="79">SUM(D482:D484)</f>
        <v>248347</v>
      </c>
      <c r="E156" s="3">
        <f t="shared" si="79"/>
        <v>519659</v>
      </c>
      <c r="F156" s="3">
        <f t="shared" si="79"/>
        <v>0</v>
      </c>
      <c r="G156" s="3">
        <f t="shared" si="79"/>
        <v>23430</v>
      </c>
      <c r="H156" s="3">
        <f t="shared" si="79"/>
        <v>415880</v>
      </c>
      <c r="I156" s="3">
        <f>I484</f>
        <v>534233</v>
      </c>
      <c r="J156" s="3"/>
      <c r="K156" s="3"/>
      <c r="L156" s="3">
        <f>SUM(L482:L484)</f>
        <v>13661.657999999999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698679</v>
      </c>
      <c r="D157" s="3">
        <f t="shared" ref="D157:L157" si="80">SUM(D485:D487)</f>
        <v>199978</v>
      </c>
      <c r="E157" s="3">
        <f t="shared" si="80"/>
        <v>487025</v>
      </c>
      <c r="F157" s="3">
        <f t="shared" si="80"/>
        <v>0</v>
      </c>
      <c r="G157" s="3">
        <f t="shared" si="80"/>
        <v>-7588</v>
      </c>
      <c r="H157" s="3">
        <f t="shared" si="80"/>
        <v>400431</v>
      </c>
      <c r="I157" s="3">
        <f>I487</f>
        <v>541821</v>
      </c>
      <c r="J157" s="3"/>
      <c r="K157" s="3"/>
      <c r="L157" s="3">
        <f t="shared" si="80"/>
        <v>13154.158349999998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689947</v>
      </c>
      <c r="D158" s="3">
        <f t="shared" ref="D158:H158" si="81">SUM(D488:D490)</f>
        <v>193852</v>
      </c>
      <c r="E158" s="3">
        <f t="shared" si="81"/>
        <v>481777</v>
      </c>
      <c r="F158" s="3">
        <f t="shared" si="81"/>
        <v>0</v>
      </c>
      <c r="G158" s="3">
        <f t="shared" si="81"/>
        <v>-3870</v>
      </c>
      <c r="H158" s="3">
        <f t="shared" si="81"/>
        <v>377752</v>
      </c>
      <c r="I158" s="3">
        <f>I490</f>
        <v>545691</v>
      </c>
      <c r="J158"/>
      <c r="K158"/>
      <c r="L158" s="3">
        <f t="shared" ref="L158" si="82">SUM(L488:L490)</f>
        <v>12409.153199999999</v>
      </c>
      <c r="M158" s="65"/>
      <c r="N158" s="26" t="str">
        <f>'Olieforbrug, TJ'!M158</f>
        <v>4. Quarter 2025</v>
      </c>
    </row>
    <row r="159" spans="1:14" s="57" customFormat="1" x14ac:dyDescent="0.25">
      <c r="A159" s="179"/>
      <c r="C159" s="3"/>
      <c r="D159" s="3"/>
      <c r="E159" s="3"/>
      <c r="F159" s="3"/>
      <c r="G159" s="3"/>
      <c r="H159" s="3"/>
      <c r="I159" s="3"/>
      <c r="J159" s="3"/>
      <c r="K159"/>
      <c r="L159" s="3"/>
      <c r="M159" s="65"/>
      <c r="N159" s="26"/>
    </row>
    <row r="160" spans="1:14" s="57" customFormat="1" x14ac:dyDescent="0.25">
      <c r="A160" s="179" t="str">
        <f>'Olieforbrug, TJ'!A160</f>
        <v>1. kvartal 2026</v>
      </c>
      <c r="D160" s="3"/>
      <c r="E160" s="3"/>
      <c r="F160" s="3"/>
      <c r="G160" s="3"/>
      <c r="H160" s="3"/>
      <c r="I160" s="3"/>
      <c r="J160" s="3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79" t="str">
        <f>'Olieforbrug, TJ'!A161</f>
        <v>2. kvartal 2026</v>
      </c>
      <c r="D161" s="3"/>
      <c r="E161" s="3"/>
      <c r="F161" s="3"/>
      <c r="G161" s="3"/>
      <c r="H161" s="3"/>
      <c r="I161" s="3"/>
      <c r="J161" s="3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79" t="str">
        <f>'Olieforbrug, TJ'!A162</f>
        <v>3. kvartal 2026</v>
      </c>
      <c r="D162" s="3"/>
      <c r="E162" s="3"/>
      <c r="F162" s="3"/>
      <c r="G162" s="3"/>
      <c r="H162" s="3"/>
      <c r="I162" s="3"/>
      <c r="J162" s="3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79" t="str">
        <f>'Olieforbrug, TJ'!A163</f>
        <v>4. kvartal 2026</v>
      </c>
      <c r="K163"/>
      <c r="L163" s="3"/>
      <c r="M163" s="65"/>
      <c r="N163" s="26" t="str">
        <f>'Olieforbrug, TJ'!M163</f>
        <v>4. Quarter 2026</v>
      </c>
    </row>
    <row r="164" spans="1:14" s="57" customFormat="1" x14ac:dyDescent="0.25">
      <c r="A164" s="3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65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153</v>
      </c>
      <c r="C167" s="3">
        <v>261367</v>
      </c>
      <c r="D167" s="3">
        <v>113401</v>
      </c>
      <c r="E167" s="3">
        <v>151555</v>
      </c>
      <c r="F167" s="3">
        <v>0</v>
      </c>
      <c r="G167" s="3">
        <v>-34042</v>
      </c>
      <c r="H167" s="3">
        <v>193565</v>
      </c>
      <c r="I167" s="3">
        <v>578668</v>
      </c>
      <c r="N167" s="23" t="s">
        <v>115</v>
      </c>
    </row>
    <row r="168" spans="1:14" x14ac:dyDescent="0.25">
      <c r="A168" s="33" t="s">
        <v>103</v>
      </c>
      <c r="C168" s="3">
        <v>243413</v>
      </c>
      <c r="D168" s="3">
        <v>124846</v>
      </c>
      <c r="E168" s="3">
        <v>149164</v>
      </c>
      <c r="F168" s="3">
        <v>0</v>
      </c>
      <c r="G168" s="3">
        <v>-33993</v>
      </c>
      <c r="H168" s="3">
        <v>185169</v>
      </c>
      <c r="I168" s="3">
        <v>612661</v>
      </c>
      <c r="N168" s="23" t="s">
        <v>116</v>
      </c>
    </row>
    <row r="169" spans="1:14" x14ac:dyDescent="0.25">
      <c r="A169" s="33" t="s">
        <v>104</v>
      </c>
      <c r="C169" s="3">
        <v>235937</v>
      </c>
      <c r="D169" s="3">
        <v>117301</v>
      </c>
      <c r="E169" s="3">
        <v>169834</v>
      </c>
      <c r="F169" s="3">
        <v>0</v>
      </c>
      <c r="G169" s="3">
        <v>49698</v>
      </c>
      <c r="H169" s="3">
        <v>213979</v>
      </c>
      <c r="I169" s="3">
        <v>562963</v>
      </c>
      <c r="N169" s="23" t="s">
        <v>117</v>
      </c>
    </row>
    <row r="170" spans="1:14" x14ac:dyDescent="0.25">
      <c r="A170" s="33" t="s">
        <v>105</v>
      </c>
      <c r="B170" s="15"/>
      <c r="C170" s="16">
        <v>238883</v>
      </c>
      <c r="D170" s="16">
        <v>100752</v>
      </c>
      <c r="E170" s="16">
        <v>133950</v>
      </c>
      <c r="F170" s="16">
        <v>0</v>
      </c>
      <c r="G170" s="16">
        <v>14572</v>
      </c>
      <c r="H170" s="16">
        <v>211987</v>
      </c>
      <c r="I170" s="16">
        <v>548391</v>
      </c>
      <c r="J170" s="15"/>
      <c r="K170" s="15"/>
      <c r="L170" s="15"/>
      <c r="N170" s="23" t="s">
        <v>118</v>
      </c>
    </row>
    <row r="171" spans="1:14" x14ac:dyDescent="0.25">
      <c r="A171" s="33" t="s">
        <v>106</v>
      </c>
      <c r="B171" s="15"/>
      <c r="C171" s="16">
        <v>270636</v>
      </c>
      <c r="D171" s="16">
        <v>126298</v>
      </c>
      <c r="E171" s="16">
        <v>139197</v>
      </c>
      <c r="F171" s="16">
        <v>0</v>
      </c>
      <c r="G171" s="16">
        <v>5444</v>
      </c>
      <c r="H171" s="16">
        <v>242056</v>
      </c>
      <c r="I171" s="16">
        <v>542947</v>
      </c>
      <c r="J171" s="15"/>
      <c r="K171" s="15"/>
      <c r="L171" s="15"/>
      <c r="N171" s="23" t="s">
        <v>119</v>
      </c>
    </row>
    <row r="172" spans="1:14" x14ac:dyDescent="0.25">
      <c r="A172" s="33" t="s">
        <v>107</v>
      </c>
      <c r="B172" s="15"/>
      <c r="C172" s="16">
        <v>262023</v>
      </c>
      <c r="D172" s="16">
        <v>137625</v>
      </c>
      <c r="E172" s="16">
        <v>135259</v>
      </c>
      <c r="F172" s="16">
        <v>0</v>
      </c>
      <c r="G172" s="16">
        <v>-42590</v>
      </c>
      <c r="H172" s="16">
        <v>217507</v>
      </c>
      <c r="I172" s="16">
        <v>585537</v>
      </c>
      <c r="J172" s="15"/>
      <c r="K172" s="15"/>
      <c r="L172" s="15"/>
      <c r="N172" s="23" t="s">
        <v>120</v>
      </c>
    </row>
    <row r="173" spans="1:14" x14ac:dyDescent="0.25">
      <c r="A173" s="33" t="s">
        <v>108</v>
      </c>
      <c r="B173" s="15"/>
      <c r="C173" s="16">
        <v>249691</v>
      </c>
      <c r="D173" s="16">
        <v>108081</v>
      </c>
      <c r="E173" s="16">
        <v>130230</v>
      </c>
      <c r="F173" s="16">
        <v>2</v>
      </c>
      <c r="G173" s="16">
        <v>-5948</v>
      </c>
      <c r="H173" s="16">
        <v>225849</v>
      </c>
      <c r="I173" s="16">
        <v>591485</v>
      </c>
      <c r="J173" s="15"/>
      <c r="K173" s="15"/>
      <c r="L173" s="15"/>
      <c r="N173" s="23" t="s">
        <v>121</v>
      </c>
    </row>
    <row r="174" spans="1:14" x14ac:dyDescent="0.25">
      <c r="A174" s="33" t="s">
        <v>109</v>
      </c>
      <c r="B174" s="15"/>
      <c r="C174" s="16">
        <v>262696</v>
      </c>
      <c r="D174" s="16">
        <v>102500</v>
      </c>
      <c r="E174" s="16">
        <v>154687</v>
      </c>
      <c r="F174" s="16">
        <v>0</v>
      </c>
      <c r="G174" s="16">
        <v>16349</v>
      </c>
      <c r="H174" s="16">
        <v>234781</v>
      </c>
      <c r="I174" s="16">
        <v>575136</v>
      </c>
      <c r="J174" s="15"/>
      <c r="K174" s="15"/>
      <c r="L174" s="15"/>
      <c r="N174" s="23" t="s">
        <v>122</v>
      </c>
    </row>
    <row r="175" spans="1:14" x14ac:dyDescent="0.25">
      <c r="A175" s="33" t="s">
        <v>110</v>
      </c>
      <c r="B175" s="15"/>
      <c r="C175" s="16">
        <v>162478</v>
      </c>
      <c r="D175" s="16">
        <v>109712</v>
      </c>
      <c r="E175" s="16">
        <v>106629</v>
      </c>
      <c r="F175" s="16">
        <v>0</v>
      </c>
      <c r="G175" s="16">
        <v>9656</v>
      </c>
      <c r="H175" s="16">
        <v>201535</v>
      </c>
      <c r="I175" s="16">
        <v>565480</v>
      </c>
      <c r="J175" s="15"/>
      <c r="K175" s="15"/>
      <c r="L175" s="15"/>
      <c r="N175" s="23" t="s">
        <v>123</v>
      </c>
    </row>
    <row r="176" spans="1:14" x14ac:dyDescent="0.25">
      <c r="A176" s="33" t="s">
        <v>111</v>
      </c>
      <c r="B176" s="15"/>
      <c r="C176" s="16">
        <v>275515</v>
      </c>
      <c r="D176" s="16">
        <v>127181</v>
      </c>
      <c r="E176" s="16">
        <v>137903</v>
      </c>
      <c r="F176" s="16">
        <v>0</v>
      </c>
      <c r="G176" s="16">
        <v>-26949</v>
      </c>
      <c r="H176" s="16">
        <v>227899</v>
      </c>
      <c r="I176" s="16">
        <v>592429</v>
      </c>
      <c r="J176" s="15"/>
      <c r="K176" s="15"/>
      <c r="L176" s="15"/>
      <c r="N176" s="23" t="s">
        <v>124</v>
      </c>
    </row>
    <row r="177" spans="1:14" x14ac:dyDescent="0.25">
      <c r="A177" s="33" t="s">
        <v>112</v>
      </c>
      <c r="B177" s="15"/>
      <c r="C177" s="16">
        <v>244047</v>
      </c>
      <c r="D177" s="16">
        <v>109300</v>
      </c>
      <c r="E177" s="16">
        <v>132927</v>
      </c>
      <c r="F177" s="16">
        <v>0</v>
      </c>
      <c r="G177" s="16">
        <v>17122</v>
      </c>
      <c r="H177" s="16">
        <v>218819</v>
      </c>
      <c r="I177" s="16">
        <v>575307</v>
      </c>
      <c r="J177" s="15"/>
      <c r="K177" s="15"/>
      <c r="L177" s="15"/>
      <c r="N177" s="23" t="s">
        <v>125</v>
      </c>
    </row>
    <row r="178" spans="1:14" ht="13.8" thickBot="1" x14ac:dyDescent="0.3">
      <c r="A178" s="41" t="s">
        <v>113</v>
      </c>
      <c r="C178" s="42">
        <v>279274</v>
      </c>
      <c r="D178" s="42">
        <v>98240</v>
      </c>
      <c r="E178" s="42">
        <v>186409</v>
      </c>
      <c r="F178" s="42">
        <v>0</v>
      </c>
      <c r="G178" s="42">
        <v>12621</v>
      </c>
      <c r="H178" s="42">
        <v>210567</v>
      </c>
      <c r="I178" s="42">
        <v>562686</v>
      </c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153</v>
      </c>
      <c r="B180" s="15"/>
      <c r="C180" s="16">
        <v>264319</v>
      </c>
      <c r="D180" s="16">
        <v>110953</v>
      </c>
      <c r="E180" s="16">
        <v>147869</v>
      </c>
      <c r="F180" s="16">
        <v>0</v>
      </c>
      <c r="G180" s="16">
        <v>-31084</v>
      </c>
      <c r="H180" s="16">
        <v>194932</v>
      </c>
      <c r="I180" s="16">
        <v>593770</v>
      </c>
      <c r="J180" s="15"/>
      <c r="K180" s="15"/>
      <c r="L180" s="15"/>
      <c r="N180" s="23" t="s">
        <v>115</v>
      </c>
    </row>
    <row r="181" spans="1:14" x14ac:dyDescent="0.25">
      <c r="A181" s="33" t="s">
        <v>103</v>
      </c>
      <c r="B181" s="15"/>
      <c r="C181" s="16">
        <v>230134</v>
      </c>
      <c r="D181" s="16">
        <v>85718</v>
      </c>
      <c r="E181" s="16">
        <v>141771</v>
      </c>
      <c r="F181" s="16">
        <v>0</v>
      </c>
      <c r="G181" s="16">
        <v>17717</v>
      </c>
      <c r="H181" s="16">
        <v>186877</v>
      </c>
      <c r="I181" s="16">
        <v>576053</v>
      </c>
      <c r="J181" s="15"/>
      <c r="K181" s="15"/>
      <c r="L181" s="15"/>
      <c r="N181" s="23" t="s">
        <v>116</v>
      </c>
    </row>
    <row r="182" spans="1:14" x14ac:dyDescent="0.25">
      <c r="A182" s="33" t="s">
        <v>104</v>
      </c>
      <c r="B182" s="15"/>
      <c r="C182" s="16">
        <v>236895</v>
      </c>
      <c r="D182" s="16">
        <v>112006</v>
      </c>
      <c r="E182" s="16">
        <v>118906</v>
      </c>
      <c r="F182" s="16">
        <v>0</v>
      </c>
      <c r="G182" s="16">
        <v>-6468</v>
      </c>
      <c r="H182" s="16">
        <v>217851</v>
      </c>
      <c r="I182" s="16">
        <v>582521</v>
      </c>
      <c r="J182" s="15"/>
      <c r="K182" s="15"/>
      <c r="L182" s="15"/>
      <c r="N182" s="23" t="s">
        <v>117</v>
      </c>
    </row>
    <row r="183" spans="1:14" x14ac:dyDescent="0.25">
      <c r="A183" s="33" t="s">
        <v>105</v>
      </c>
      <c r="B183" s="15"/>
      <c r="C183" s="16">
        <v>209384</v>
      </c>
      <c r="D183" s="16">
        <v>107358</v>
      </c>
      <c r="E183" s="16">
        <v>113853</v>
      </c>
      <c r="F183" s="16">
        <v>0</v>
      </c>
      <c r="G183" s="16">
        <v>-2215</v>
      </c>
      <c r="H183" s="16">
        <v>213886</v>
      </c>
      <c r="I183" s="16">
        <v>584736</v>
      </c>
      <c r="J183" s="15"/>
      <c r="K183" s="15"/>
      <c r="L183" s="15"/>
      <c r="N183" s="23" t="s">
        <v>118</v>
      </c>
    </row>
    <row r="184" spans="1:14" x14ac:dyDescent="0.25">
      <c r="A184" s="33" t="s">
        <v>106</v>
      </c>
      <c r="B184" s="15"/>
      <c r="C184" s="16">
        <v>232846</v>
      </c>
      <c r="D184" s="16">
        <v>129189</v>
      </c>
      <c r="E184" s="16">
        <v>152477</v>
      </c>
      <c r="F184" s="16">
        <v>0</v>
      </c>
      <c r="G184" s="16">
        <v>27963</v>
      </c>
      <c r="H184" s="16">
        <v>240215</v>
      </c>
      <c r="I184" s="16">
        <v>556773</v>
      </c>
      <c r="J184" s="15"/>
      <c r="K184" s="15"/>
      <c r="L184" s="15"/>
      <c r="N184" s="23" t="s">
        <v>119</v>
      </c>
    </row>
    <row r="185" spans="1:14" x14ac:dyDescent="0.25">
      <c r="A185" s="33" t="s">
        <v>107</v>
      </c>
      <c r="B185" s="15"/>
      <c r="C185" s="16">
        <v>213186</v>
      </c>
      <c r="D185" s="16">
        <v>100729</v>
      </c>
      <c r="E185" s="16">
        <v>110802</v>
      </c>
      <c r="F185" s="16">
        <v>0</v>
      </c>
      <c r="G185" s="16">
        <v>10956</v>
      </c>
      <c r="H185" s="16">
        <v>208011</v>
      </c>
      <c r="I185" s="16">
        <v>545817</v>
      </c>
      <c r="J185" s="15"/>
      <c r="K185" s="15"/>
      <c r="L185" s="15"/>
      <c r="N185" s="23" t="s">
        <v>120</v>
      </c>
    </row>
    <row r="186" spans="1:14" x14ac:dyDescent="0.25">
      <c r="A186" s="33" t="s">
        <v>108</v>
      </c>
      <c r="B186" s="15"/>
      <c r="C186" s="16">
        <v>262680</v>
      </c>
      <c r="D186" s="16">
        <v>126072</v>
      </c>
      <c r="E186" s="16">
        <v>159127</v>
      </c>
      <c r="F186" s="16">
        <v>2</v>
      </c>
      <c r="G186" s="16">
        <v>13904</v>
      </c>
      <c r="H186" s="16">
        <v>234582</v>
      </c>
      <c r="I186" s="16">
        <v>531913</v>
      </c>
      <c r="J186" s="15"/>
      <c r="K186" s="15"/>
      <c r="L186" s="15"/>
      <c r="N186" s="23" t="s">
        <v>121</v>
      </c>
    </row>
    <row r="187" spans="1:14" x14ac:dyDescent="0.25">
      <c r="A187" s="33" t="s">
        <v>109</v>
      </c>
      <c r="B187" s="15"/>
      <c r="C187" s="16">
        <v>239261</v>
      </c>
      <c r="D187" s="16">
        <v>130449</v>
      </c>
      <c r="E187" s="16">
        <v>136208</v>
      </c>
      <c r="F187" s="16">
        <v>0</v>
      </c>
      <c r="G187" s="16">
        <v>-5109</v>
      </c>
      <c r="H187" s="16">
        <v>232876</v>
      </c>
      <c r="I187" s="16">
        <v>537022</v>
      </c>
      <c r="J187" s="15"/>
      <c r="K187" s="15"/>
      <c r="L187" s="15"/>
      <c r="N187" s="23" t="s">
        <v>122</v>
      </c>
    </row>
    <row r="188" spans="1:14" x14ac:dyDescent="0.25">
      <c r="A188" s="33" t="s">
        <v>110</v>
      </c>
      <c r="B188" s="15"/>
      <c r="C188" s="16">
        <v>238483</v>
      </c>
      <c r="D188" s="16">
        <v>127428</v>
      </c>
      <c r="E188" s="16">
        <v>158797</v>
      </c>
      <c r="F188" s="16">
        <v>0</v>
      </c>
      <c r="G188" s="16">
        <v>-7691</v>
      </c>
      <c r="H188" s="16">
        <v>212563</v>
      </c>
      <c r="I188" s="16">
        <v>544713</v>
      </c>
      <c r="J188" s="15"/>
      <c r="K188" s="15"/>
      <c r="L188" s="15"/>
      <c r="N188" s="23" t="s">
        <v>123</v>
      </c>
    </row>
    <row r="189" spans="1:14" x14ac:dyDescent="0.25">
      <c r="A189" s="33" t="s">
        <v>111</v>
      </c>
      <c r="B189" s="15"/>
      <c r="C189" s="16">
        <v>198460</v>
      </c>
      <c r="D189" s="16">
        <v>80035</v>
      </c>
      <c r="E189" s="16">
        <v>81520</v>
      </c>
      <c r="F189" s="16">
        <v>0</v>
      </c>
      <c r="G189" s="16">
        <v>50356</v>
      </c>
      <c r="H189" s="16">
        <v>229242</v>
      </c>
      <c r="I189" s="16">
        <v>494357</v>
      </c>
      <c r="J189" s="15"/>
      <c r="K189" s="15"/>
      <c r="L189" s="15"/>
      <c r="N189" s="23" t="s">
        <v>124</v>
      </c>
    </row>
    <row r="190" spans="1:14" x14ac:dyDescent="0.25">
      <c r="A190" s="33" t="s">
        <v>112</v>
      </c>
      <c r="B190" s="15"/>
      <c r="C190" s="16">
        <v>205299</v>
      </c>
      <c r="D190" s="16">
        <v>122518</v>
      </c>
      <c r="E190" s="16">
        <v>81778</v>
      </c>
      <c r="F190" s="16">
        <v>0</v>
      </c>
      <c r="G190" s="16">
        <v>-32690</v>
      </c>
      <c r="H190" s="16">
        <v>207582</v>
      </c>
      <c r="I190" s="16">
        <v>527047</v>
      </c>
      <c r="J190" s="15"/>
      <c r="K190" s="15"/>
      <c r="L190" s="15"/>
      <c r="N190" s="23" t="s">
        <v>125</v>
      </c>
    </row>
    <row r="191" spans="1:14" ht="13.8" thickBot="1" x14ac:dyDescent="0.3">
      <c r="A191" s="41" t="s">
        <v>113</v>
      </c>
      <c r="C191" s="42">
        <v>234599</v>
      </c>
      <c r="D191" s="42">
        <v>104916</v>
      </c>
      <c r="E191" s="42">
        <v>97818</v>
      </c>
      <c r="F191" s="42">
        <v>0</v>
      </c>
      <c r="G191" s="42">
        <v>-39703</v>
      </c>
      <c r="H191" s="42">
        <v>214950</v>
      </c>
      <c r="I191" s="42">
        <v>566750</v>
      </c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153</v>
      </c>
      <c r="B193" s="15"/>
      <c r="C193" s="16">
        <v>223221</v>
      </c>
      <c r="D193" s="16">
        <v>77287</v>
      </c>
      <c r="E193" s="16">
        <v>108278</v>
      </c>
      <c r="F193" s="16">
        <v>0</v>
      </c>
      <c r="G193" s="16">
        <v>-4639</v>
      </c>
      <c r="H193" s="16">
        <v>202246</v>
      </c>
      <c r="I193" s="16">
        <v>571389</v>
      </c>
      <c r="J193" s="15"/>
      <c r="K193" s="15"/>
      <c r="L193" s="15"/>
      <c r="N193" s="23" t="s">
        <v>115</v>
      </c>
    </row>
    <row r="194" spans="1:14" x14ac:dyDescent="0.25">
      <c r="A194" s="33" t="s">
        <v>103</v>
      </c>
      <c r="B194" s="15"/>
      <c r="C194" s="16">
        <v>194697</v>
      </c>
      <c r="D194" s="16">
        <v>73621</v>
      </c>
      <c r="E194" s="16">
        <v>89686</v>
      </c>
      <c r="F194" s="16">
        <v>0</v>
      </c>
      <c r="G194" s="16">
        <v>25974</v>
      </c>
      <c r="H194" s="16">
        <v>187855</v>
      </c>
      <c r="I194" s="16">
        <v>545415</v>
      </c>
      <c r="J194" s="15"/>
      <c r="K194" s="15"/>
      <c r="L194" s="15"/>
      <c r="N194" s="23" t="s">
        <v>116</v>
      </c>
    </row>
    <row r="195" spans="1:14" x14ac:dyDescent="0.25">
      <c r="A195" s="33" t="s">
        <v>104</v>
      </c>
      <c r="B195" s="15"/>
      <c r="C195" s="16">
        <v>255107</v>
      </c>
      <c r="D195" s="16">
        <v>79121</v>
      </c>
      <c r="E195" s="16">
        <v>133992</v>
      </c>
      <c r="F195" s="16">
        <v>0</v>
      </c>
      <c r="G195" s="16">
        <v>7266</v>
      </c>
      <c r="H195" s="16">
        <v>205947</v>
      </c>
      <c r="I195" s="16">
        <v>538149</v>
      </c>
      <c r="J195" s="15"/>
      <c r="K195" s="15"/>
      <c r="L195" s="15"/>
      <c r="N195" s="23" t="s">
        <v>117</v>
      </c>
    </row>
    <row r="196" spans="1:14" x14ac:dyDescent="0.25">
      <c r="A196" s="33" t="s">
        <v>105</v>
      </c>
      <c r="B196" s="15"/>
      <c r="C196" s="16">
        <v>228778</v>
      </c>
      <c r="D196" s="16">
        <v>131088</v>
      </c>
      <c r="E196" s="16">
        <v>125423</v>
      </c>
      <c r="F196" s="16">
        <v>0</v>
      </c>
      <c r="G196" s="16">
        <v>-2031</v>
      </c>
      <c r="H196" s="16">
        <v>224187</v>
      </c>
      <c r="I196" s="16">
        <v>540180</v>
      </c>
      <c r="J196" s="15"/>
      <c r="K196" s="15"/>
      <c r="L196" s="15"/>
      <c r="N196" s="23" t="s">
        <v>118</v>
      </c>
    </row>
    <row r="197" spans="1:14" x14ac:dyDescent="0.25">
      <c r="A197" s="33" t="s">
        <v>106</v>
      </c>
      <c r="B197" s="15"/>
      <c r="C197" s="16">
        <v>254037</v>
      </c>
      <c r="D197" s="16">
        <v>116717</v>
      </c>
      <c r="E197" s="16">
        <v>108810</v>
      </c>
      <c r="F197" s="16">
        <v>0</v>
      </c>
      <c r="G197" s="16">
        <v>-32185</v>
      </c>
      <c r="H197" s="16">
        <v>232254</v>
      </c>
      <c r="I197" s="16">
        <v>572365</v>
      </c>
      <c r="J197" s="15"/>
      <c r="K197" s="15"/>
      <c r="L197" s="15"/>
      <c r="N197" s="23" t="s">
        <v>119</v>
      </c>
    </row>
    <row r="198" spans="1:14" x14ac:dyDescent="0.25">
      <c r="A198" s="33" t="s">
        <v>107</v>
      </c>
      <c r="B198" s="15"/>
      <c r="C198" s="16">
        <v>233834</v>
      </c>
      <c r="D198" s="16">
        <v>102467</v>
      </c>
      <c r="E198" s="16">
        <v>131332</v>
      </c>
      <c r="F198" s="16">
        <v>0</v>
      </c>
      <c r="G198" s="16">
        <v>20880</v>
      </c>
      <c r="H198" s="16">
        <v>223278</v>
      </c>
      <c r="I198" s="16">
        <v>551485</v>
      </c>
      <c r="J198" s="15"/>
      <c r="K198" s="15"/>
      <c r="L198" s="15"/>
      <c r="N198" s="23" t="s">
        <v>120</v>
      </c>
    </row>
    <row r="199" spans="1:14" x14ac:dyDescent="0.25">
      <c r="A199" s="33" t="s">
        <v>108</v>
      </c>
      <c r="B199" s="15"/>
      <c r="C199" s="16">
        <v>240682</v>
      </c>
      <c r="D199" s="16">
        <v>104150</v>
      </c>
      <c r="E199" s="16">
        <v>120174</v>
      </c>
      <c r="F199" s="16">
        <v>1</v>
      </c>
      <c r="G199" s="16">
        <v>18397</v>
      </c>
      <c r="H199" s="16">
        <v>231148</v>
      </c>
      <c r="I199" s="16">
        <v>533088</v>
      </c>
      <c r="J199" s="15"/>
      <c r="K199" s="15"/>
      <c r="L199" s="15"/>
      <c r="N199" s="23" t="s">
        <v>121</v>
      </c>
    </row>
    <row r="200" spans="1:14" x14ac:dyDescent="0.25">
      <c r="A200" s="33" t="s">
        <v>109</v>
      </c>
      <c r="B200" s="15"/>
      <c r="C200" s="16">
        <v>237901</v>
      </c>
      <c r="D200" s="16">
        <v>117063</v>
      </c>
      <c r="E200" s="16">
        <v>120466</v>
      </c>
      <c r="F200" s="16">
        <v>0</v>
      </c>
      <c r="G200" s="16">
        <v>-18644</v>
      </c>
      <c r="H200" s="16">
        <v>219639</v>
      </c>
      <c r="I200" s="16">
        <v>551732</v>
      </c>
      <c r="J200" s="15"/>
      <c r="K200" s="15"/>
      <c r="L200" s="15"/>
      <c r="N200" s="23" t="s">
        <v>122</v>
      </c>
    </row>
    <row r="201" spans="1:14" x14ac:dyDescent="0.25">
      <c r="A201" s="33" t="s">
        <v>110</v>
      </c>
      <c r="B201" s="15"/>
      <c r="C201" s="16">
        <v>185705</v>
      </c>
      <c r="D201" s="16">
        <v>79012</v>
      </c>
      <c r="E201" s="16">
        <v>76575</v>
      </c>
      <c r="F201" s="16">
        <v>0</v>
      </c>
      <c r="G201" s="16">
        <v>38346</v>
      </c>
      <c r="H201" s="16">
        <v>226685</v>
      </c>
      <c r="I201" s="16">
        <v>513386</v>
      </c>
      <c r="J201" s="15"/>
      <c r="K201" s="15"/>
      <c r="L201" s="15"/>
      <c r="N201" s="23" t="s">
        <v>123</v>
      </c>
    </row>
    <row r="202" spans="1:14" x14ac:dyDescent="0.25">
      <c r="A202" s="33" t="s">
        <v>111</v>
      </c>
      <c r="B202" s="15"/>
      <c r="C202" s="16">
        <v>212523</v>
      </c>
      <c r="D202" s="16">
        <v>111657</v>
      </c>
      <c r="E202" s="16">
        <v>78010</v>
      </c>
      <c r="F202" s="16">
        <v>0</v>
      </c>
      <c r="G202" s="16">
        <v>-19479</v>
      </c>
      <c r="H202" s="16">
        <v>225634</v>
      </c>
      <c r="I202" s="16">
        <v>532865</v>
      </c>
      <c r="J202" s="15"/>
      <c r="K202" s="15"/>
      <c r="L202" s="15"/>
      <c r="N202" s="23" t="s">
        <v>124</v>
      </c>
    </row>
    <row r="203" spans="1:14" x14ac:dyDescent="0.25">
      <c r="A203" s="33" t="s">
        <v>112</v>
      </c>
      <c r="B203" s="15"/>
      <c r="C203" s="16">
        <v>254652</v>
      </c>
      <c r="D203" s="16">
        <v>86546</v>
      </c>
      <c r="E203" s="16">
        <v>130762</v>
      </c>
      <c r="F203" s="16">
        <v>0</v>
      </c>
      <c r="G203" s="16">
        <v>-4448</v>
      </c>
      <c r="H203" s="16">
        <v>200495</v>
      </c>
      <c r="I203" s="16">
        <v>537313</v>
      </c>
      <c r="J203" s="15"/>
      <c r="K203" s="15"/>
      <c r="L203" s="15"/>
      <c r="N203" s="23" t="s">
        <v>125</v>
      </c>
    </row>
    <row r="204" spans="1:14" ht="13.8" thickBot="1" x14ac:dyDescent="0.3">
      <c r="A204" s="41" t="s">
        <v>113</v>
      </c>
      <c r="C204" s="42">
        <v>255469</v>
      </c>
      <c r="D204" s="42">
        <v>83460</v>
      </c>
      <c r="E204" s="42">
        <v>126953</v>
      </c>
      <c r="F204" s="42">
        <v>0</v>
      </c>
      <c r="G204" s="42">
        <v>3346</v>
      </c>
      <c r="H204" s="42">
        <v>219619</v>
      </c>
      <c r="I204" s="42">
        <v>533967</v>
      </c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153</v>
      </c>
      <c r="B206" s="15"/>
      <c r="C206" s="16">
        <v>243315</v>
      </c>
      <c r="D206" s="16">
        <v>98136</v>
      </c>
      <c r="E206" s="16">
        <v>129521</v>
      </c>
      <c r="F206" s="16">
        <v>0</v>
      </c>
      <c r="G206" s="16">
        <v>-23789</v>
      </c>
      <c r="H206" s="16">
        <v>187407</v>
      </c>
      <c r="I206" s="16">
        <v>557756</v>
      </c>
      <c r="J206" s="15"/>
      <c r="K206" s="15"/>
      <c r="L206" s="15"/>
      <c r="N206" s="23" t="s">
        <v>115</v>
      </c>
    </row>
    <row r="207" spans="1:14" x14ac:dyDescent="0.25">
      <c r="A207" s="33" t="s">
        <v>103</v>
      </c>
      <c r="B207" s="15"/>
      <c r="C207" s="16">
        <v>225562</v>
      </c>
      <c r="D207" s="16">
        <v>81017</v>
      </c>
      <c r="E207" s="16">
        <v>99162</v>
      </c>
      <c r="F207" s="16">
        <v>0</v>
      </c>
      <c r="G207" s="16">
        <v>-13512</v>
      </c>
      <c r="H207" s="16">
        <v>192698</v>
      </c>
      <c r="I207" s="16">
        <v>571268</v>
      </c>
      <c r="J207" s="15"/>
      <c r="K207" s="15"/>
      <c r="L207" s="15"/>
      <c r="N207" s="23" t="s">
        <v>116</v>
      </c>
    </row>
    <row r="208" spans="1:14" x14ac:dyDescent="0.25">
      <c r="A208" s="33" t="s">
        <v>104</v>
      </c>
      <c r="B208" s="15"/>
      <c r="C208" s="16">
        <v>233715</v>
      </c>
      <c r="D208" s="16">
        <v>76369</v>
      </c>
      <c r="E208" s="16">
        <v>141834</v>
      </c>
      <c r="F208" s="16">
        <v>0</v>
      </c>
      <c r="G208" s="16">
        <v>61238</v>
      </c>
      <c r="H208" s="16">
        <v>222694</v>
      </c>
      <c r="I208" s="16">
        <v>510030</v>
      </c>
      <c r="J208" s="15"/>
      <c r="K208" s="15"/>
      <c r="L208" s="15"/>
      <c r="N208" s="23" t="s">
        <v>117</v>
      </c>
    </row>
    <row r="209" spans="1:14" x14ac:dyDescent="0.25">
      <c r="A209" s="33" t="s">
        <v>105</v>
      </c>
      <c r="B209" s="15"/>
      <c r="C209" s="16">
        <v>222946</v>
      </c>
      <c r="D209" s="16">
        <v>107418</v>
      </c>
      <c r="E209" s="16">
        <v>112661</v>
      </c>
      <c r="F209" s="16">
        <v>0</v>
      </c>
      <c r="G209" s="16">
        <v>-5936</v>
      </c>
      <c r="H209" s="16">
        <v>217164</v>
      </c>
      <c r="I209" s="16">
        <v>515966</v>
      </c>
      <c r="J209" s="15"/>
      <c r="K209" s="15"/>
      <c r="L209" s="15"/>
      <c r="N209" s="23" t="s">
        <v>118</v>
      </c>
    </row>
    <row r="210" spans="1:14" x14ac:dyDescent="0.25">
      <c r="A210" s="33" t="s">
        <v>106</v>
      </c>
      <c r="B210" s="15"/>
      <c r="C210" s="16">
        <v>216724</v>
      </c>
      <c r="D210" s="16">
        <v>112286</v>
      </c>
      <c r="E210" s="16">
        <v>88935</v>
      </c>
      <c r="F210" s="16">
        <v>0</v>
      </c>
      <c r="G210" s="16">
        <v>-19386</v>
      </c>
      <c r="H210" s="16">
        <v>217939</v>
      </c>
      <c r="I210" s="16">
        <v>535352</v>
      </c>
      <c r="J210" s="15"/>
      <c r="K210" s="15"/>
      <c r="L210" s="15"/>
      <c r="N210" s="23" t="s">
        <v>119</v>
      </c>
    </row>
    <row r="211" spans="1:14" x14ac:dyDescent="0.25">
      <c r="A211" s="33" t="s">
        <v>107</v>
      </c>
      <c r="B211" s="15"/>
      <c r="C211" s="16">
        <v>177438</v>
      </c>
      <c r="D211" s="16">
        <v>88266</v>
      </c>
      <c r="E211" s="16">
        <v>101308</v>
      </c>
      <c r="F211" s="16">
        <v>0</v>
      </c>
      <c r="G211" s="16">
        <v>72278</v>
      </c>
      <c r="H211" s="16">
        <v>225706</v>
      </c>
      <c r="I211" s="16">
        <v>463074</v>
      </c>
      <c r="J211" s="15"/>
      <c r="K211" s="15"/>
      <c r="L211" s="15"/>
      <c r="N211" s="23" t="s">
        <v>120</v>
      </c>
    </row>
    <row r="212" spans="1:14" x14ac:dyDescent="0.25">
      <c r="A212" s="33" t="s">
        <v>108</v>
      </c>
      <c r="B212" s="15"/>
      <c r="C212" s="16">
        <v>232315</v>
      </c>
      <c r="D212" s="16">
        <v>104745</v>
      </c>
      <c r="E212" s="16">
        <v>105543</v>
      </c>
      <c r="F212" s="16">
        <v>0</v>
      </c>
      <c r="G212" s="16">
        <v>-23263</v>
      </c>
      <c r="H212" s="16">
        <v>218167</v>
      </c>
      <c r="I212" s="16">
        <v>486337</v>
      </c>
      <c r="J212" s="15"/>
      <c r="K212" s="15"/>
      <c r="L212" s="15"/>
      <c r="N212" s="23" t="s">
        <v>121</v>
      </c>
    </row>
    <row r="213" spans="1:14" x14ac:dyDescent="0.25">
      <c r="A213" s="33" t="s">
        <v>109</v>
      </c>
      <c r="B213" s="15"/>
      <c r="C213" s="16">
        <v>253878</v>
      </c>
      <c r="D213" s="16">
        <v>101183</v>
      </c>
      <c r="E213" s="16">
        <v>97928</v>
      </c>
      <c r="F213" s="16">
        <v>0</v>
      </c>
      <c r="G213" s="16">
        <v>-34953</v>
      </c>
      <c r="H213" s="16">
        <v>227700</v>
      </c>
      <c r="I213" s="16">
        <v>521290</v>
      </c>
      <c r="J213" s="15"/>
      <c r="K213" s="15"/>
      <c r="L213" s="15"/>
      <c r="N213" s="23" t="s">
        <v>122</v>
      </c>
    </row>
    <row r="214" spans="1:14" x14ac:dyDescent="0.25">
      <c r="A214" s="33" t="s">
        <v>110</v>
      </c>
      <c r="B214" s="15"/>
      <c r="C214" s="16">
        <v>184541</v>
      </c>
      <c r="D214" s="16">
        <v>83299</v>
      </c>
      <c r="E214" s="16">
        <v>105022</v>
      </c>
      <c r="F214" s="16">
        <v>1</v>
      </c>
      <c r="G214" s="16">
        <v>54078</v>
      </c>
      <c r="H214" s="16">
        <v>214889</v>
      </c>
      <c r="I214" s="16">
        <v>467212</v>
      </c>
      <c r="J214" s="15"/>
      <c r="K214" s="15"/>
      <c r="L214" s="15"/>
      <c r="N214" s="23" t="s">
        <v>123</v>
      </c>
    </row>
    <row r="215" spans="1:14" x14ac:dyDescent="0.25">
      <c r="A215" s="33" t="s">
        <v>111</v>
      </c>
      <c r="B215" s="15"/>
      <c r="C215" s="16">
        <v>251346</v>
      </c>
      <c r="D215" s="16">
        <v>121508</v>
      </c>
      <c r="E215" s="16">
        <v>122957</v>
      </c>
      <c r="F215" s="16">
        <v>0</v>
      </c>
      <c r="G215" s="16">
        <v>-39164</v>
      </c>
      <c r="H215" s="16">
        <v>209154</v>
      </c>
      <c r="I215" s="16">
        <v>506376</v>
      </c>
      <c r="J215" s="15"/>
      <c r="K215" s="15"/>
      <c r="L215" s="15"/>
      <c r="N215" s="23" t="s">
        <v>124</v>
      </c>
    </row>
    <row r="216" spans="1:14" x14ac:dyDescent="0.25">
      <c r="A216" s="33" t="s">
        <v>112</v>
      </c>
      <c r="B216" s="15"/>
      <c r="C216" s="16">
        <v>189872</v>
      </c>
      <c r="D216" s="16">
        <v>92862</v>
      </c>
      <c r="E216" s="16">
        <v>94318</v>
      </c>
      <c r="F216" s="16">
        <v>0</v>
      </c>
      <c r="G216" s="16">
        <v>24419</v>
      </c>
      <c r="H216" s="16">
        <v>212738</v>
      </c>
      <c r="I216" s="16">
        <v>481957</v>
      </c>
      <c r="J216" s="15"/>
      <c r="K216" s="15"/>
      <c r="L216" s="15"/>
      <c r="N216" s="23" t="s">
        <v>125</v>
      </c>
    </row>
    <row r="217" spans="1:14" ht="13.8" thickBot="1" x14ac:dyDescent="0.3">
      <c r="A217" s="41" t="s">
        <v>113</v>
      </c>
      <c r="C217" s="42">
        <v>216436</v>
      </c>
      <c r="D217" s="42">
        <v>99424</v>
      </c>
      <c r="E217" s="42">
        <v>77887</v>
      </c>
      <c r="F217" s="42">
        <v>0</v>
      </c>
      <c r="G217" s="42">
        <v>-16241</v>
      </c>
      <c r="H217" s="42">
        <v>223678</v>
      </c>
      <c r="I217" s="42">
        <v>498198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153</v>
      </c>
      <c r="B219" s="15"/>
      <c r="C219" s="16">
        <v>247372</v>
      </c>
      <c r="D219" s="16">
        <v>117665</v>
      </c>
      <c r="E219" s="16">
        <v>126209</v>
      </c>
      <c r="F219" s="16">
        <v>1</v>
      </c>
      <c r="G219" s="16">
        <v>-53787</v>
      </c>
      <c r="H219" s="16">
        <v>180341</v>
      </c>
      <c r="I219" s="16">
        <v>551985</v>
      </c>
      <c r="J219" s="15"/>
      <c r="K219" s="15"/>
      <c r="L219" s="14">
        <v>5924.2018499999995</v>
      </c>
      <c r="N219" s="23" t="s">
        <v>115</v>
      </c>
    </row>
    <row r="220" spans="1:14" x14ac:dyDescent="0.25">
      <c r="A220" s="33" t="s">
        <v>103</v>
      </c>
      <c r="B220" s="15"/>
      <c r="C220" s="16">
        <v>221521</v>
      </c>
      <c r="D220" s="16">
        <v>97764</v>
      </c>
      <c r="E220" s="16">
        <v>96256</v>
      </c>
      <c r="F220" s="16">
        <v>0</v>
      </c>
      <c r="G220" s="16">
        <v>-45784</v>
      </c>
      <c r="H220" s="16">
        <v>179175</v>
      </c>
      <c r="I220" s="16">
        <v>597769</v>
      </c>
      <c r="J220" s="15"/>
      <c r="K220" s="15"/>
      <c r="L220" s="14">
        <v>5885.8987500000003</v>
      </c>
      <c r="N220" s="23" t="s">
        <v>116</v>
      </c>
    </row>
    <row r="221" spans="1:14" x14ac:dyDescent="0.25">
      <c r="A221" s="33" t="s">
        <v>104</v>
      </c>
      <c r="B221" s="15"/>
      <c r="C221" s="16">
        <v>239141</v>
      </c>
      <c r="D221" s="16">
        <v>92231</v>
      </c>
      <c r="E221" s="16">
        <v>122140</v>
      </c>
      <c r="F221" s="16">
        <v>0</v>
      </c>
      <c r="G221" s="16">
        <v>8353</v>
      </c>
      <c r="H221" s="16">
        <v>215728</v>
      </c>
      <c r="I221" s="16">
        <v>589416</v>
      </c>
      <c r="J221" s="15"/>
      <c r="K221" s="15"/>
      <c r="L221" s="14">
        <v>7086.6647999999996</v>
      </c>
      <c r="N221" s="23" t="s">
        <v>117</v>
      </c>
    </row>
    <row r="222" spans="1:14" x14ac:dyDescent="0.25">
      <c r="A222" s="33" t="s">
        <v>105</v>
      </c>
      <c r="B222" s="15"/>
      <c r="C222" s="16">
        <v>167092</v>
      </c>
      <c r="D222" s="16">
        <v>102050</v>
      </c>
      <c r="E222" s="16">
        <v>124447</v>
      </c>
      <c r="F222" s="16">
        <v>0</v>
      </c>
      <c r="G222" s="16">
        <v>70050</v>
      </c>
      <c r="H222" s="16">
        <v>209895</v>
      </c>
      <c r="I222" s="16">
        <v>519366</v>
      </c>
      <c r="J222" s="15"/>
      <c r="K222" s="15"/>
      <c r="L222" s="14">
        <v>6895.0507500000003</v>
      </c>
      <c r="N222" s="23" t="s">
        <v>118</v>
      </c>
    </row>
    <row r="223" spans="1:14" x14ac:dyDescent="0.25">
      <c r="A223" s="33" t="s">
        <v>106</v>
      </c>
      <c r="B223" s="15"/>
      <c r="C223" s="16">
        <v>165808</v>
      </c>
      <c r="D223" s="16">
        <v>148893</v>
      </c>
      <c r="E223" s="16">
        <v>94120</v>
      </c>
      <c r="F223" s="16">
        <v>0</v>
      </c>
      <c r="G223" s="16">
        <v>-1362</v>
      </c>
      <c r="H223" s="16">
        <v>227516</v>
      </c>
      <c r="I223" s="16">
        <v>520728</v>
      </c>
      <c r="J223" s="15"/>
      <c r="K223" s="15"/>
      <c r="L223" s="14">
        <v>7473.9005999999999</v>
      </c>
      <c r="N223" s="23" t="s">
        <v>119</v>
      </c>
    </row>
    <row r="224" spans="1:14" x14ac:dyDescent="0.25">
      <c r="A224" s="33" t="s">
        <v>107</v>
      </c>
      <c r="B224" s="15"/>
      <c r="C224" s="16">
        <v>221155</v>
      </c>
      <c r="D224" s="16">
        <v>131093</v>
      </c>
      <c r="E224" s="16">
        <v>130345</v>
      </c>
      <c r="F224" s="16">
        <v>1</v>
      </c>
      <c r="G224" s="16">
        <v>-10316</v>
      </c>
      <c r="H224" s="16">
        <v>220412</v>
      </c>
      <c r="I224" s="16">
        <v>531044</v>
      </c>
      <c r="J224" s="15"/>
      <c r="K224" s="15"/>
      <c r="L224" s="14">
        <v>7240.5341999999991</v>
      </c>
      <c r="N224" s="23" t="s">
        <v>120</v>
      </c>
    </row>
    <row r="225" spans="1:14" x14ac:dyDescent="0.25">
      <c r="A225" s="33" t="s">
        <v>108</v>
      </c>
      <c r="B225" s="15"/>
      <c r="C225" s="16">
        <v>233888</v>
      </c>
      <c r="D225" s="16">
        <v>116631</v>
      </c>
      <c r="E225" s="16">
        <v>106595</v>
      </c>
      <c r="F225" s="16">
        <v>0</v>
      </c>
      <c r="G225" s="16">
        <v>-39211</v>
      </c>
      <c r="H225" s="16">
        <v>207020</v>
      </c>
      <c r="I225" s="16">
        <v>570255</v>
      </c>
      <c r="J225" s="15"/>
      <c r="K225" s="15"/>
      <c r="L225" s="14">
        <v>6800.607</v>
      </c>
      <c r="N225" s="23" t="s">
        <v>121</v>
      </c>
    </row>
    <row r="226" spans="1:14" x14ac:dyDescent="0.25">
      <c r="A226" s="33" t="s">
        <v>109</v>
      </c>
      <c r="B226" s="15"/>
      <c r="C226" s="16">
        <v>240220</v>
      </c>
      <c r="D226" s="16">
        <v>118899</v>
      </c>
      <c r="E226" s="16">
        <v>125620</v>
      </c>
      <c r="F226" s="16">
        <v>0</v>
      </c>
      <c r="G226" s="16">
        <v>-2513</v>
      </c>
      <c r="H226" s="16">
        <v>236597</v>
      </c>
      <c r="I226" s="16">
        <v>572768</v>
      </c>
      <c r="J226" s="15"/>
      <c r="K226" s="15"/>
      <c r="L226" s="14">
        <v>7772.2114499999989</v>
      </c>
      <c r="N226" s="23" t="s">
        <v>122</v>
      </c>
    </row>
    <row r="227" spans="1:14" x14ac:dyDescent="0.25">
      <c r="A227" s="33" t="s">
        <v>110</v>
      </c>
      <c r="B227" s="15"/>
      <c r="C227" s="16">
        <v>167755</v>
      </c>
      <c r="D227" s="16">
        <v>122241</v>
      </c>
      <c r="E227" s="16">
        <v>115643</v>
      </c>
      <c r="F227" s="16">
        <v>0</v>
      </c>
      <c r="G227" s="16">
        <v>28860</v>
      </c>
      <c r="H227" s="16">
        <v>202828</v>
      </c>
      <c r="I227" s="16">
        <v>543908</v>
      </c>
      <c r="J227" s="15"/>
      <c r="K227" s="15"/>
      <c r="L227" s="14">
        <v>6636.9483</v>
      </c>
      <c r="N227" s="23" t="s">
        <v>123</v>
      </c>
    </row>
    <row r="228" spans="1:14" x14ac:dyDescent="0.25">
      <c r="A228" s="33" t="s">
        <v>111</v>
      </c>
      <c r="B228" s="15"/>
      <c r="C228" s="16">
        <v>211326</v>
      </c>
      <c r="D228" s="16">
        <v>121554</v>
      </c>
      <c r="E228" s="16">
        <v>120558</v>
      </c>
      <c r="F228" s="16">
        <v>0</v>
      </c>
      <c r="G228" s="16">
        <v>-8497</v>
      </c>
      <c r="H228" s="16">
        <v>205555</v>
      </c>
      <c r="I228" s="16">
        <v>552405</v>
      </c>
      <c r="J228" s="15"/>
      <c r="K228" s="15"/>
      <c r="L228" s="14">
        <v>6752.4817499999999</v>
      </c>
      <c r="N228" s="23" t="s">
        <v>124</v>
      </c>
    </row>
    <row r="229" spans="1:14" x14ac:dyDescent="0.25">
      <c r="A229" s="33" t="s">
        <v>112</v>
      </c>
      <c r="B229" s="15"/>
      <c r="C229" s="16">
        <v>192315</v>
      </c>
      <c r="D229" s="16">
        <v>112458</v>
      </c>
      <c r="E229" s="16">
        <v>116847</v>
      </c>
      <c r="F229" s="16">
        <v>0</v>
      </c>
      <c r="G229" s="16">
        <v>23526</v>
      </c>
      <c r="H229" s="16">
        <v>204184</v>
      </c>
      <c r="I229" s="16">
        <v>528879</v>
      </c>
      <c r="J229" s="15"/>
      <c r="K229" s="15"/>
      <c r="L229" s="14">
        <v>6707.4443999999994</v>
      </c>
      <c r="N229" s="23" t="s">
        <v>125</v>
      </c>
    </row>
    <row r="230" spans="1:14" ht="13.8" thickBot="1" x14ac:dyDescent="0.3">
      <c r="A230" s="41" t="s">
        <v>113</v>
      </c>
      <c r="C230" s="42">
        <v>250655</v>
      </c>
      <c r="D230" s="42">
        <v>101473</v>
      </c>
      <c r="E230" s="42">
        <v>135585</v>
      </c>
      <c r="F230" s="42">
        <v>0</v>
      </c>
      <c r="G230" s="42">
        <v>-11941</v>
      </c>
      <c r="H230" s="42">
        <v>202038</v>
      </c>
      <c r="I230" s="42">
        <v>540820</v>
      </c>
      <c r="J230" s="2"/>
      <c r="K230" s="2"/>
      <c r="L230" s="42">
        <v>6636.9483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153</v>
      </c>
      <c r="B232" s="15"/>
      <c r="C232" s="16">
        <v>245071</v>
      </c>
      <c r="D232" s="16">
        <v>89691</v>
      </c>
      <c r="E232" s="16">
        <v>151319</v>
      </c>
      <c r="F232" s="16">
        <v>0</v>
      </c>
      <c r="G232" s="16">
        <v>-4448</v>
      </c>
      <c r="H232" s="16">
        <v>180269</v>
      </c>
      <c r="I232" s="16">
        <v>545268</v>
      </c>
      <c r="J232" s="15"/>
      <c r="K232" s="15"/>
      <c r="L232" s="14">
        <v>5921.8366499999993</v>
      </c>
      <c r="N232" s="23" t="s">
        <v>115</v>
      </c>
    </row>
    <row r="233" spans="1:14" x14ac:dyDescent="0.25">
      <c r="A233" s="33" t="s">
        <v>103</v>
      </c>
      <c r="B233" s="15"/>
      <c r="C233" s="16">
        <v>214613</v>
      </c>
      <c r="D233" s="16">
        <v>75743</v>
      </c>
      <c r="E233" s="16">
        <v>119913</v>
      </c>
      <c r="F233" s="16">
        <v>0</v>
      </c>
      <c r="G233" s="16">
        <v>6659</v>
      </c>
      <c r="H233" s="16">
        <v>178524</v>
      </c>
      <c r="I233" s="16">
        <v>538609</v>
      </c>
      <c r="J233" s="15"/>
      <c r="K233" s="15"/>
      <c r="L233" s="14">
        <v>5864.5133999999998</v>
      </c>
      <c r="N233" s="23" t="s">
        <v>116</v>
      </c>
    </row>
    <row r="234" spans="1:14" x14ac:dyDescent="0.25">
      <c r="A234" s="33" t="s">
        <v>104</v>
      </c>
      <c r="B234" s="15"/>
      <c r="C234" s="16">
        <v>194073</v>
      </c>
      <c r="D234" s="16">
        <v>133539</v>
      </c>
      <c r="E234" s="16">
        <v>123674</v>
      </c>
      <c r="F234" s="16">
        <v>1</v>
      </c>
      <c r="G234" s="16">
        <v>570</v>
      </c>
      <c r="H234" s="16">
        <v>203310</v>
      </c>
      <c r="I234" s="16">
        <v>538039</v>
      </c>
      <c r="J234" s="15"/>
      <c r="K234" s="15"/>
      <c r="L234" s="14">
        <v>6678.7335000000003</v>
      </c>
      <c r="N234" s="23" t="s">
        <v>117</v>
      </c>
    </row>
    <row r="235" spans="1:14" x14ac:dyDescent="0.25">
      <c r="A235" s="33" t="s">
        <v>105</v>
      </c>
      <c r="B235" s="15"/>
      <c r="C235" s="16">
        <v>237805</v>
      </c>
      <c r="D235" s="16">
        <v>105927</v>
      </c>
      <c r="E235" s="16">
        <v>129697</v>
      </c>
      <c r="F235" s="16">
        <v>0</v>
      </c>
      <c r="G235" s="16">
        <v>-19182</v>
      </c>
      <c r="H235" s="16">
        <v>193232</v>
      </c>
      <c r="I235" s="16">
        <v>557221</v>
      </c>
      <c r="J235" s="15"/>
      <c r="K235" s="15"/>
      <c r="L235" s="14">
        <v>6347.6711999999989</v>
      </c>
      <c r="N235" s="23" t="s">
        <v>118</v>
      </c>
    </row>
    <row r="236" spans="1:14" x14ac:dyDescent="0.25">
      <c r="A236" s="33" t="s">
        <v>106</v>
      </c>
      <c r="B236" s="15"/>
      <c r="C236" s="16">
        <v>242596</v>
      </c>
      <c r="D236" s="16">
        <v>108917</v>
      </c>
      <c r="E236" s="16">
        <v>124123</v>
      </c>
      <c r="F236" s="16">
        <v>0</v>
      </c>
      <c r="G236" s="16">
        <v>-2676</v>
      </c>
      <c r="H236" s="16">
        <v>228197</v>
      </c>
      <c r="I236" s="16">
        <v>559897</v>
      </c>
      <c r="J236" s="15"/>
      <c r="K236" s="15"/>
      <c r="L236" s="14">
        <v>7496.2714499999993</v>
      </c>
      <c r="N236" s="23" t="s">
        <v>119</v>
      </c>
    </row>
    <row r="237" spans="1:14" x14ac:dyDescent="0.25">
      <c r="A237" s="33" t="s">
        <v>107</v>
      </c>
      <c r="B237" s="15"/>
      <c r="C237" s="16">
        <v>170633</v>
      </c>
      <c r="D237" s="16">
        <v>96829</v>
      </c>
      <c r="E237" s="16">
        <v>99536</v>
      </c>
      <c r="F237" s="16">
        <v>0</v>
      </c>
      <c r="G237" s="16">
        <v>50194</v>
      </c>
      <c r="H237" s="16">
        <v>214093</v>
      </c>
      <c r="I237" s="16">
        <v>509703</v>
      </c>
      <c r="J237" s="15"/>
      <c r="K237" s="15"/>
      <c r="L237" s="14">
        <v>7032.9550499999996</v>
      </c>
      <c r="N237" s="23" t="s">
        <v>120</v>
      </c>
    </row>
    <row r="238" spans="1:14" x14ac:dyDescent="0.25">
      <c r="A238" s="33" t="s">
        <v>108</v>
      </c>
      <c r="B238" s="15"/>
      <c r="C238" s="16">
        <v>219135</v>
      </c>
      <c r="D238" s="16">
        <v>139779</v>
      </c>
      <c r="E238" s="16">
        <v>95945</v>
      </c>
      <c r="F238" s="16">
        <v>0</v>
      </c>
      <c r="G238" s="16">
        <v>-62069</v>
      </c>
      <c r="H238" s="16">
        <v>203303</v>
      </c>
      <c r="I238" s="16">
        <v>571772</v>
      </c>
      <c r="J238" s="15"/>
      <c r="K238" s="15"/>
      <c r="L238" s="14">
        <v>6678.5035499999994</v>
      </c>
      <c r="N238" s="23" t="s">
        <v>121</v>
      </c>
    </row>
    <row r="239" spans="1:14" x14ac:dyDescent="0.25">
      <c r="A239" s="33" t="s">
        <v>109</v>
      </c>
      <c r="B239" s="15"/>
      <c r="C239" s="16">
        <v>223558</v>
      </c>
      <c r="D239" s="16">
        <v>107738</v>
      </c>
      <c r="E239" s="16">
        <v>157605</v>
      </c>
      <c r="F239" s="16">
        <v>0</v>
      </c>
      <c r="G239" s="16">
        <v>49960</v>
      </c>
      <c r="H239" s="16">
        <v>229026</v>
      </c>
      <c r="I239" s="16">
        <v>521812</v>
      </c>
      <c r="J239" s="15"/>
      <c r="K239" s="15"/>
      <c r="L239" s="14">
        <v>7523.5040999999992</v>
      </c>
      <c r="N239" s="23" t="s">
        <v>122</v>
      </c>
    </row>
    <row r="240" spans="1:14" x14ac:dyDescent="0.25">
      <c r="A240" s="33" t="s">
        <v>110</v>
      </c>
      <c r="B240" s="15"/>
      <c r="C240" s="16">
        <v>182899</v>
      </c>
      <c r="D240" s="16">
        <v>102588</v>
      </c>
      <c r="E240" s="16">
        <v>104050</v>
      </c>
      <c r="F240" s="16">
        <v>0</v>
      </c>
      <c r="G240" s="16">
        <v>24478</v>
      </c>
      <c r="H240" s="16">
        <v>205319</v>
      </c>
      <c r="I240" s="16">
        <v>497334</v>
      </c>
      <c r="J240" s="15"/>
      <c r="K240" s="15"/>
      <c r="L240" s="14">
        <v>6744.7291499999992</v>
      </c>
      <c r="N240" s="23" t="s">
        <v>123</v>
      </c>
    </row>
    <row r="241" spans="1:14" x14ac:dyDescent="0.25">
      <c r="A241" s="33" t="s">
        <v>111</v>
      </c>
      <c r="B241" s="15"/>
      <c r="C241" s="16">
        <v>248148</v>
      </c>
      <c r="D241" s="16">
        <v>79129</v>
      </c>
      <c r="E241" s="16">
        <v>104978</v>
      </c>
      <c r="F241" s="16">
        <v>0</v>
      </c>
      <c r="G241" s="16">
        <v>-41397</v>
      </c>
      <c r="H241" s="16">
        <v>207371</v>
      </c>
      <c r="I241" s="16">
        <v>538731</v>
      </c>
      <c r="J241" s="15"/>
      <c r="K241" s="15"/>
      <c r="L241" s="14">
        <v>6812.13735</v>
      </c>
      <c r="N241" s="23" t="s">
        <v>124</v>
      </c>
    </row>
    <row r="242" spans="1:14" x14ac:dyDescent="0.25">
      <c r="A242" s="33" t="s">
        <v>112</v>
      </c>
      <c r="B242" s="15"/>
      <c r="C242" s="16">
        <v>228770</v>
      </c>
      <c r="D242" s="16">
        <v>78301.7</v>
      </c>
      <c r="E242" s="16">
        <v>98679</v>
      </c>
      <c r="F242" s="16">
        <v>0</v>
      </c>
      <c r="G242" s="16">
        <v>-1169</v>
      </c>
      <c r="H242" s="16">
        <v>205402</v>
      </c>
      <c r="I242" s="16">
        <v>539900</v>
      </c>
      <c r="J242" s="15"/>
      <c r="K242" s="15"/>
      <c r="L242" s="14">
        <v>6747.4556999999995</v>
      </c>
      <c r="N242" s="23" t="s">
        <v>125</v>
      </c>
    </row>
    <row r="243" spans="1:14" ht="13.8" thickBot="1" x14ac:dyDescent="0.3">
      <c r="A243" s="41" t="s">
        <v>113</v>
      </c>
      <c r="C243" s="42">
        <v>241393</v>
      </c>
      <c r="D243" s="42">
        <v>102704</v>
      </c>
      <c r="E243" s="42">
        <v>137421</v>
      </c>
      <c r="F243" s="42">
        <v>0</v>
      </c>
      <c r="G243" s="42">
        <v>-941</v>
      </c>
      <c r="H243" s="42">
        <v>203687</v>
      </c>
      <c r="I243" s="42">
        <v>540841</v>
      </c>
      <c r="J243" s="2"/>
      <c r="K243" s="2"/>
      <c r="L243" s="42">
        <v>6691.1179499999989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153</v>
      </c>
      <c r="B245" s="15"/>
      <c r="C245" s="16">
        <v>239553</v>
      </c>
      <c r="D245" s="16">
        <v>81140</v>
      </c>
      <c r="E245" s="16">
        <v>118399</v>
      </c>
      <c r="F245" s="16">
        <v>0</v>
      </c>
      <c r="G245" s="16">
        <v>-16609</v>
      </c>
      <c r="H245" s="16">
        <v>185976</v>
      </c>
      <c r="I245" s="16">
        <v>557450</v>
      </c>
      <c r="J245" s="15"/>
      <c r="K245" s="15"/>
      <c r="L245" s="14">
        <v>6109.3116</v>
      </c>
      <c r="N245" s="23" t="s">
        <v>115</v>
      </c>
    </row>
    <row r="246" spans="1:14" x14ac:dyDescent="0.25">
      <c r="A246" s="33" t="s">
        <v>103</v>
      </c>
      <c r="B246" s="15"/>
      <c r="C246" s="16">
        <v>218489</v>
      </c>
      <c r="D246" s="16">
        <v>99906</v>
      </c>
      <c r="E246" s="16">
        <v>164783</v>
      </c>
      <c r="F246" s="16">
        <v>0</v>
      </c>
      <c r="G246" s="16">
        <v>14069</v>
      </c>
      <c r="H246" s="16">
        <v>164105</v>
      </c>
      <c r="I246" s="16">
        <v>543381</v>
      </c>
      <c r="J246" s="15"/>
      <c r="K246" s="15"/>
      <c r="L246" s="14">
        <v>5390.8492500000002</v>
      </c>
      <c r="N246" s="23" t="s">
        <v>116</v>
      </c>
    </row>
    <row r="247" spans="1:14" x14ac:dyDescent="0.25">
      <c r="A247" s="33" t="s">
        <v>104</v>
      </c>
      <c r="B247" s="15"/>
      <c r="C247" s="16">
        <v>206244</v>
      </c>
      <c r="D247" s="16">
        <v>107443</v>
      </c>
      <c r="E247" s="16">
        <v>102465</v>
      </c>
      <c r="F247" s="16">
        <v>0</v>
      </c>
      <c r="G247" s="16">
        <v>-4402</v>
      </c>
      <c r="H247" s="16">
        <v>206801</v>
      </c>
      <c r="I247" s="16">
        <v>547783</v>
      </c>
      <c r="J247" s="15"/>
      <c r="K247" s="15"/>
      <c r="L247" s="14">
        <v>6793.4128499999997</v>
      </c>
      <c r="N247" s="23" t="s">
        <v>117</v>
      </c>
    </row>
    <row r="248" spans="1:14" x14ac:dyDescent="0.25">
      <c r="A248" s="33" t="s">
        <v>105</v>
      </c>
      <c r="B248" s="15"/>
      <c r="C248" s="16">
        <v>174793</v>
      </c>
      <c r="D248" s="16">
        <v>134445</v>
      </c>
      <c r="E248" s="16">
        <v>117716</v>
      </c>
      <c r="F248" s="16">
        <v>0</v>
      </c>
      <c r="G248" s="16">
        <v>11057</v>
      </c>
      <c r="H248" s="16">
        <v>203238</v>
      </c>
      <c r="I248" s="16">
        <v>536726</v>
      </c>
      <c r="J248" s="15"/>
      <c r="K248" s="15"/>
      <c r="L248" s="14">
        <v>6676.3683000000001</v>
      </c>
      <c r="N248" s="23" t="s">
        <v>118</v>
      </c>
    </row>
    <row r="249" spans="1:14" x14ac:dyDescent="0.25">
      <c r="A249" s="33" t="s">
        <v>106</v>
      </c>
      <c r="B249" s="15"/>
      <c r="C249" s="16">
        <v>161001</v>
      </c>
      <c r="D249" s="16">
        <v>131632</v>
      </c>
      <c r="E249" s="16">
        <v>100042</v>
      </c>
      <c r="F249" s="16">
        <v>0</v>
      </c>
      <c r="G249" s="16">
        <v>28372</v>
      </c>
      <c r="H249" s="16">
        <v>219644</v>
      </c>
      <c r="I249" s="16">
        <v>508354</v>
      </c>
      <c r="J249" s="15"/>
      <c r="K249" s="15"/>
      <c r="L249" s="14">
        <v>7215.3053999999993</v>
      </c>
      <c r="N249" s="23" t="s">
        <v>119</v>
      </c>
    </row>
    <row r="250" spans="1:14" x14ac:dyDescent="0.25">
      <c r="A250" s="33" t="s">
        <v>107</v>
      </c>
      <c r="B250" s="15"/>
      <c r="C250" s="16">
        <v>203806</v>
      </c>
      <c r="D250" s="16">
        <v>130039</v>
      </c>
      <c r="E250" s="16">
        <v>123267</v>
      </c>
      <c r="F250" s="16">
        <v>0</v>
      </c>
      <c r="G250" s="16">
        <v>3672</v>
      </c>
      <c r="H250" s="16">
        <v>210392</v>
      </c>
      <c r="I250" s="16">
        <v>504682</v>
      </c>
      <c r="J250" s="15"/>
      <c r="K250" s="15"/>
      <c r="L250" s="14">
        <v>6911.377199999999</v>
      </c>
      <c r="N250" s="23" t="s">
        <v>120</v>
      </c>
    </row>
    <row r="251" spans="1:14" x14ac:dyDescent="0.25">
      <c r="A251" s="33" t="s">
        <v>108</v>
      </c>
      <c r="B251" s="15"/>
      <c r="C251" s="16">
        <v>207573</v>
      </c>
      <c r="D251" s="16">
        <v>131694</v>
      </c>
      <c r="E251" s="16">
        <v>124495</v>
      </c>
      <c r="F251" s="16">
        <v>0</v>
      </c>
      <c r="G251" s="16">
        <v>666</v>
      </c>
      <c r="H251" s="16">
        <v>211781</v>
      </c>
      <c r="I251" s="16">
        <v>504016</v>
      </c>
      <c r="J251" s="15"/>
      <c r="K251" s="15"/>
      <c r="L251" s="14">
        <v>6957.0058499999996</v>
      </c>
      <c r="N251" s="23" t="s">
        <v>121</v>
      </c>
    </row>
    <row r="252" spans="1:14" x14ac:dyDescent="0.25">
      <c r="A252" s="33" t="s">
        <v>109</v>
      </c>
      <c r="B252" s="15"/>
      <c r="C252" s="16">
        <v>206540</v>
      </c>
      <c r="D252" s="16">
        <v>100122</v>
      </c>
      <c r="E252" s="16">
        <v>88378</v>
      </c>
      <c r="F252" s="16">
        <v>0</v>
      </c>
      <c r="G252" s="16">
        <v>4171</v>
      </c>
      <c r="H252" s="16">
        <v>222604</v>
      </c>
      <c r="I252" s="16">
        <v>499845</v>
      </c>
      <c r="J252" s="15"/>
      <c r="K252" s="15"/>
      <c r="L252" s="14">
        <v>7312.5413999999992</v>
      </c>
      <c r="N252" s="23" t="s">
        <v>122</v>
      </c>
    </row>
    <row r="253" spans="1:14" x14ac:dyDescent="0.25">
      <c r="A253" s="33" t="s">
        <v>110</v>
      </c>
      <c r="B253" s="15"/>
      <c r="C253" s="16">
        <v>251510</v>
      </c>
      <c r="D253" s="16">
        <v>100989</v>
      </c>
      <c r="E253" s="16">
        <v>160039</v>
      </c>
      <c r="F253" s="16">
        <v>0</v>
      </c>
      <c r="G253" s="16">
        <v>10289</v>
      </c>
      <c r="H253" s="16">
        <v>203237</v>
      </c>
      <c r="I253" s="16">
        <v>489556</v>
      </c>
      <c r="J253" s="15"/>
      <c r="K253" s="15"/>
      <c r="L253" s="14">
        <v>6676.3354499999996</v>
      </c>
      <c r="N253" s="23" t="s">
        <v>123</v>
      </c>
    </row>
    <row r="254" spans="1:14" x14ac:dyDescent="0.25">
      <c r="A254" s="33" t="s">
        <v>111</v>
      </c>
      <c r="B254" s="15"/>
      <c r="C254" s="16">
        <v>258765</v>
      </c>
      <c r="D254" s="16">
        <v>109191</v>
      </c>
      <c r="E254" s="16">
        <v>137241</v>
      </c>
      <c r="F254" s="16">
        <v>0</v>
      </c>
      <c r="G254" s="16">
        <v>-18662</v>
      </c>
      <c r="H254" s="16">
        <v>210363</v>
      </c>
      <c r="I254" s="16">
        <v>508218</v>
      </c>
      <c r="J254" s="15"/>
      <c r="K254" s="15"/>
      <c r="L254" s="14">
        <v>6910.4245499999997</v>
      </c>
      <c r="N254" s="23" t="s">
        <v>124</v>
      </c>
    </row>
    <row r="255" spans="1:14" x14ac:dyDescent="0.25">
      <c r="A255" s="33" t="s">
        <v>112</v>
      </c>
      <c r="B255" s="15"/>
      <c r="C255" s="16">
        <v>223434</v>
      </c>
      <c r="D255" s="16">
        <v>81179</v>
      </c>
      <c r="E255" s="16">
        <v>124982</v>
      </c>
      <c r="F255" s="16">
        <v>0</v>
      </c>
      <c r="G255" s="16">
        <v>27978</v>
      </c>
      <c r="H255" s="16">
        <v>206512</v>
      </c>
      <c r="I255" s="16">
        <v>480240</v>
      </c>
      <c r="J255" s="15"/>
      <c r="K255" s="15"/>
      <c r="L255" s="14">
        <v>6783.9191999999994</v>
      </c>
      <c r="N255" s="23" t="s">
        <v>125</v>
      </c>
    </row>
    <row r="256" spans="1:14" ht="13.8" thickBot="1" x14ac:dyDescent="0.3">
      <c r="A256" s="41" t="s">
        <v>113</v>
      </c>
      <c r="C256" s="42">
        <v>264063</v>
      </c>
      <c r="D256" s="42">
        <v>94580</v>
      </c>
      <c r="E256" s="42">
        <v>133229</v>
      </c>
      <c r="F256" s="42">
        <v>0</v>
      </c>
      <c r="G256" s="42">
        <v>-33465</v>
      </c>
      <c r="H256" s="42">
        <v>190291</v>
      </c>
      <c r="I256" s="42">
        <v>513705</v>
      </c>
      <c r="J256" s="2"/>
      <c r="K256" s="2"/>
      <c r="L256" s="42">
        <v>6251.0593499999995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153</v>
      </c>
      <c r="B258" s="15"/>
      <c r="C258" s="16">
        <v>199133</v>
      </c>
      <c r="D258" s="16">
        <v>84724</v>
      </c>
      <c r="E258" s="16">
        <v>90725</v>
      </c>
      <c r="F258" s="16">
        <v>0</v>
      </c>
      <c r="G258" s="16">
        <v>-9399</v>
      </c>
      <c r="H258" s="16">
        <v>182064</v>
      </c>
      <c r="I258" s="16">
        <v>523104</v>
      </c>
      <c r="J258" s="15"/>
      <c r="K258" s="15"/>
      <c r="L258" s="14">
        <v>5980.8023999999996</v>
      </c>
      <c r="N258" s="23" t="s">
        <v>115</v>
      </c>
    </row>
    <row r="259" spans="1:15" x14ac:dyDescent="0.25">
      <c r="A259" s="33" t="s">
        <v>103</v>
      </c>
      <c r="B259" s="15"/>
      <c r="C259" s="16">
        <v>226653</v>
      </c>
      <c r="D259" s="16">
        <v>85006</v>
      </c>
      <c r="E259" s="16">
        <v>103400</v>
      </c>
      <c r="F259" s="16">
        <v>0</v>
      </c>
      <c r="G259" s="16">
        <v>-33842</v>
      </c>
      <c r="H259" s="16">
        <v>174578</v>
      </c>
      <c r="I259" s="16">
        <v>556946</v>
      </c>
      <c r="J259" s="15"/>
      <c r="K259" s="15"/>
      <c r="L259" s="14">
        <v>5734.8872999999994</v>
      </c>
      <c r="N259" s="23" t="s">
        <v>116</v>
      </c>
    </row>
    <row r="260" spans="1:15" x14ac:dyDescent="0.25">
      <c r="A260" s="33" t="s">
        <v>104</v>
      </c>
      <c r="B260" s="15"/>
      <c r="C260" s="16">
        <v>208686</v>
      </c>
      <c r="D260" s="16">
        <v>83511</v>
      </c>
      <c r="E260" s="16">
        <v>135241</v>
      </c>
      <c r="F260" s="16">
        <v>0</v>
      </c>
      <c r="G260" s="16">
        <v>33162</v>
      </c>
      <c r="H260" s="16">
        <v>187723</v>
      </c>
      <c r="I260" s="16">
        <v>523784</v>
      </c>
      <c r="J260" s="15"/>
      <c r="K260" s="15"/>
      <c r="L260" s="14">
        <v>6166.7005499999996</v>
      </c>
      <c r="N260" s="23" t="s">
        <v>117</v>
      </c>
    </row>
    <row r="261" spans="1:15" x14ac:dyDescent="0.25">
      <c r="A261" s="33" t="s">
        <v>105</v>
      </c>
      <c r="B261" s="15"/>
      <c r="C261" s="16">
        <v>181644</v>
      </c>
      <c r="D261" s="16">
        <v>123749</v>
      </c>
      <c r="E261" s="16">
        <v>114946</v>
      </c>
      <c r="F261" s="16">
        <v>0</v>
      </c>
      <c r="G261" s="16">
        <v>7817</v>
      </c>
      <c r="H261" s="16">
        <v>196545</v>
      </c>
      <c r="I261" s="16">
        <v>515967</v>
      </c>
      <c r="J261" s="15"/>
      <c r="K261" s="15"/>
      <c r="L261" s="14">
        <v>6456.5032499999998</v>
      </c>
      <c r="N261" s="23" t="s">
        <v>118</v>
      </c>
    </row>
    <row r="262" spans="1:15" x14ac:dyDescent="0.25">
      <c r="A262" s="33" t="s">
        <v>106</v>
      </c>
      <c r="B262" s="15"/>
      <c r="C262" s="16">
        <v>208258</v>
      </c>
      <c r="D262" s="16">
        <v>96669</v>
      </c>
      <c r="E262" s="16">
        <v>99448</v>
      </c>
      <c r="F262" s="16">
        <v>0</v>
      </c>
      <c r="G262" s="16">
        <v>1036</v>
      </c>
      <c r="H262" s="16">
        <v>206435</v>
      </c>
      <c r="I262" s="16">
        <v>514931</v>
      </c>
      <c r="J262" s="15"/>
      <c r="K262" s="15"/>
      <c r="L262" s="14">
        <v>6781.3897500000003</v>
      </c>
      <c r="N262" s="23" t="s">
        <v>119</v>
      </c>
    </row>
    <row r="263" spans="1:15" x14ac:dyDescent="0.25">
      <c r="A263" s="33" t="s">
        <v>107</v>
      </c>
      <c r="B263" s="15"/>
      <c r="C263" s="16">
        <v>217882</v>
      </c>
      <c r="D263" s="16">
        <v>86589</v>
      </c>
      <c r="E263" s="16">
        <v>125165</v>
      </c>
      <c r="F263" s="16">
        <v>0</v>
      </c>
      <c r="G263" s="16">
        <v>13836</v>
      </c>
      <c r="H263" s="16">
        <v>192035</v>
      </c>
      <c r="I263" s="16">
        <v>501095</v>
      </c>
      <c r="J263" s="15"/>
      <c r="K263" s="15"/>
      <c r="L263" s="14">
        <v>6308.3497500000003</v>
      </c>
      <c r="N263" s="23" t="s">
        <v>120</v>
      </c>
    </row>
    <row r="264" spans="1:15" x14ac:dyDescent="0.25">
      <c r="A264" s="33" t="s">
        <v>108</v>
      </c>
      <c r="B264" s="15"/>
      <c r="C264" s="16">
        <v>215358</v>
      </c>
      <c r="D264" s="16">
        <v>98141</v>
      </c>
      <c r="E264" s="16">
        <v>118907</v>
      </c>
      <c r="F264" s="16">
        <v>0</v>
      </c>
      <c r="G264" s="16">
        <v>-19233</v>
      </c>
      <c r="H264" s="16">
        <v>191901</v>
      </c>
      <c r="I264" s="16">
        <v>520328</v>
      </c>
      <c r="J264" s="15"/>
      <c r="K264" s="15"/>
      <c r="L264" s="14">
        <v>6303.9478499999996</v>
      </c>
      <c r="N264" s="23" t="s">
        <v>121</v>
      </c>
    </row>
    <row r="265" spans="1:15" x14ac:dyDescent="0.25">
      <c r="A265" s="33" t="s">
        <v>109</v>
      </c>
      <c r="B265" s="15"/>
      <c r="C265" s="16">
        <v>232483</v>
      </c>
      <c r="D265" s="16">
        <v>91893</v>
      </c>
      <c r="E265" s="16">
        <v>125937</v>
      </c>
      <c r="F265" s="16">
        <v>0</v>
      </c>
      <c r="G265" s="16">
        <v>-8932</v>
      </c>
      <c r="H265" s="16">
        <v>192974</v>
      </c>
      <c r="I265" s="16">
        <v>529260</v>
      </c>
      <c r="J265" s="15"/>
      <c r="K265" s="15"/>
      <c r="L265" s="14">
        <v>6339.1958999999997</v>
      </c>
      <c r="N265" s="23" t="s">
        <v>122</v>
      </c>
    </row>
    <row r="266" spans="1:15" x14ac:dyDescent="0.25">
      <c r="A266" s="33" t="s">
        <v>110</v>
      </c>
      <c r="B266" s="15"/>
      <c r="C266" s="16">
        <v>245913</v>
      </c>
      <c r="D266" s="16">
        <v>77574</v>
      </c>
      <c r="E266" s="16">
        <v>145459</v>
      </c>
      <c r="F266" s="16">
        <v>0</v>
      </c>
      <c r="G266" s="16">
        <v>16392</v>
      </c>
      <c r="H266" s="16">
        <v>200294</v>
      </c>
      <c r="I266" s="16">
        <v>512868</v>
      </c>
      <c r="J266" s="15"/>
      <c r="K266" s="15"/>
      <c r="L266" s="14">
        <v>6579.6578999999992</v>
      </c>
      <c r="N266" s="23" t="s">
        <v>123</v>
      </c>
    </row>
    <row r="267" spans="1:15" x14ac:dyDescent="0.25">
      <c r="A267" s="33" t="s">
        <v>111</v>
      </c>
      <c r="B267" s="15"/>
      <c r="C267" s="16">
        <v>243664</v>
      </c>
      <c r="D267" s="16">
        <v>72322</v>
      </c>
      <c r="E267" s="16">
        <v>128927</v>
      </c>
      <c r="F267" s="16">
        <v>0</v>
      </c>
      <c r="G267" s="16">
        <v>7413</v>
      </c>
      <c r="H267" s="16">
        <v>198443</v>
      </c>
      <c r="I267" s="16">
        <v>505455</v>
      </c>
      <c r="J267" s="15"/>
      <c r="K267" s="15"/>
      <c r="L267" s="14">
        <v>6518.8525499999996</v>
      </c>
      <c r="N267" s="23" t="s">
        <v>124</v>
      </c>
    </row>
    <row r="268" spans="1:15" x14ac:dyDescent="0.25">
      <c r="A268" s="33" t="s">
        <v>112</v>
      </c>
      <c r="B268" s="15"/>
      <c r="C268" s="16">
        <v>181707</v>
      </c>
      <c r="D268" s="16">
        <v>81544</v>
      </c>
      <c r="E268" s="16">
        <v>95303</v>
      </c>
      <c r="F268" s="16">
        <v>0</v>
      </c>
      <c r="G268" s="16">
        <v>13169</v>
      </c>
      <c r="H268" s="16">
        <v>179613</v>
      </c>
      <c r="I268" s="16">
        <v>492286</v>
      </c>
      <c r="J268" s="15"/>
      <c r="K268" s="15"/>
      <c r="L268" s="14">
        <v>5900.2870499999999</v>
      </c>
      <c r="N268" s="23" t="s">
        <v>125</v>
      </c>
    </row>
    <row r="269" spans="1:15" ht="13.8" thickBot="1" x14ac:dyDescent="0.3">
      <c r="A269" s="41" t="s">
        <v>113</v>
      </c>
      <c r="C269" s="42">
        <v>203454</v>
      </c>
      <c r="D269" s="42">
        <v>121434</v>
      </c>
      <c r="E269" s="42">
        <v>133432</v>
      </c>
      <c r="F269" s="42">
        <v>0</v>
      </c>
      <c r="G269" s="42">
        <v>32095</v>
      </c>
      <c r="H269" s="42">
        <v>213422</v>
      </c>
      <c r="I269" s="42">
        <v>460191</v>
      </c>
      <c r="J269" s="2"/>
      <c r="K269" s="2"/>
      <c r="L269" s="42">
        <v>7010.9126999999989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153</v>
      </c>
      <c r="B271" s="16"/>
      <c r="C271" s="16">
        <v>268362</v>
      </c>
      <c r="D271" s="16">
        <v>63866</v>
      </c>
      <c r="E271" s="16">
        <v>119074</v>
      </c>
      <c r="F271" s="16">
        <v>0</v>
      </c>
      <c r="G271" s="16">
        <v>-56501</v>
      </c>
      <c r="H271" s="16">
        <v>164021</v>
      </c>
      <c r="I271" s="16">
        <v>516692</v>
      </c>
      <c r="J271" s="15"/>
      <c r="K271" s="15"/>
      <c r="L271" s="14">
        <v>5388.0898499999994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237456</v>
      </c>
      <c r="D272" s="16">
        <v>61993</v>
      </c>
      <c r="E272" s="16">
        <v>105689</v>
      </c>
      <c r="F272" s="16">
        <v>0</v>
      </c>
      <c r="G272" s="16">
        <v>-29842</v>
      </c>
      <c r="H272" s="16">
        <v>164178</v>
      </c>
      <c r="I272" s="16">
        <v>546534</v>
      </c>
      <c r="J272" s="15"/>
      <c r="K272" s="15"/>
      <c r="L272" s="14">
        <v>5393.2473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256668</v>
      </c>
      <c r="D273" s="16">
        <v>76606</v>
      </c>
      <c r="E273" s="16">
        <v>158864</v>
      </c>
      <c r="F273" s="16">
        <v>0</v>
      </c>
      <c r="G273" s="16">
        <v>9772</v>
      </c>
      <c r="H273" s="16">
        <v>183298</v>
      </c>
      <c r="I273" s="16">
        <v>536762</v>
      </c>
      <c r="J273" s="15"/>
      <c r="K273" s="15"/>
      <c r="L273" s="14">
        <v>6021.3392999999996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219315</v>
      </c>
      <c r="D274" s="16">
        <v>88544</v>
      </c>
      <c r="E274" s="16">
        <v>145818</v>
      </c>
      <c r="F274" s="16">
        <v>0</v>
      </c>
      <c r="G274" s="16">
        <v>36935</v>
      </c>
      <c r="H274" s="16">
        <v>196368</v>
      </c>
      <c r="I274" s="16">
        <v>499827</v>
      </c>
      <c r="J274" s="15"/>
      <c r="K274" s="15"/>
      <c r="L274" s="14">
        <v>6450.6887999999999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236966</v>
      </c>
      <c r="D275" s="16">
        <v>91960</v>
      </c>
      <c r="E275" s="16">
        <v>123302</v>
      </c>
      <c r="F275" s="16">
        <v>0</v>
      </c>
      <c r="G275" s="16">
        <v>-14719</v>
      </c>
      <c r="H275" s="16">
        <v>193521</v>
      </c>
      <c r="I275" s="16">
        <v>514546</v>
      </c>
      <c r="J275" s="15"/>
      <c r="K275" s="15"/>
      <c r="L275" s="14">
        <v>6357.1648499999992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215353</v>
      </c>
      <c r="D276" s="16">
        <v>100686</v>
      </c>
      <c r="E276" s="16">
        <v>139077</v>
      </c>
      <c r="F276" s="16">
        <v>0</v>
      </c>
      <c r="G276" s="16">
        <v>23259</v>
      </c>
      <c r="H276" s="16">
        <v>199044</v>
      </c>
      <c r="I276" s="16">
        <v>491287</v>
      </c>
      <c r="J276" s="15"/>
      <c r="K276" s="15"/>
      <c r="L276" s="14">
        <v>6538.5953999999992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236807</v>
      </c>
      <c r="D277" s="16">
        <v>107584</v>
      </c>
      <c r="E277" s="16">
        <v>150303</v>
      </c>
      <c r="F277" s="16">
        <v>0</v>
      </c>
      <c r="G277" s="16">
        <v>1925</v>
      </c>
      <c r="H277" s="16">
        <v>195579</v>
      </c>
      <c r="I277" s="16">
        <v>489362</v>
      </c>
      <c r="J277" s="15"/>
      <c r="K277" s="15"/>
      <c r="L277" s="14">
        <v>6424.7701499999994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206627</v>
      </c>
      <c r="D278" s="16">
        <v>98108</v>
      </c>
      <c r="E278" s="16">
        <v>141338</v>
      </c>
      <c r="F278" s="16">
        <v>0</v>
      </c>
      <c r="G278" s="16">
        <v>23950</v>
      </c>
      <c r="H278" s="16">
        <v>199842</v>
      </c>
      <c r="I278" s="16">
        <v>465412</v>
      </c>
      <c r="J278" s="15"/>
      <c r="K278" s="15"/>
      <c r="L278" s="14">
        <v>6564.8096999999989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197380</v>
      </c>
      <c r="D279" s="16">
        <v>65849</v>
      </c>
      <c r="E279" s="16">
        <v>75911</v>
      </c>
      <c r="F279" s="16">
        <v>0</v>
      </c>
      <c r="G279" s="16">
        <v>4045</v>
      </c>
      <c r="H279" s="16">
        <v>184903</v>
      </c>
      <c r="I279" s="16">
        <v>461367</v>
      </c>
      <c r="J279" s="15"/>
      <c r="K279" s="15"/>
      <c r="L279" s="14">
        <v>6074.0635499999999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249280</v>
      </c>
      <c r="D280" s="16">
        <v>99487</v>
      </c>
      <c r="E280" s="16">
        <v>138890</v>
      </c>
      <c r="F280" s="16">
        <v>0</v>
      </c>
      <c r="G280" s="16">
        <v>-29379</v>
      </c>
      <c r="H280" s="16">
        <v>180851</v>
      </c>
      <c r="I280" s="16">
        <v>490746</v>
      </c>
      <c r="J280" s="15"/>
      <c r="K280" s="15"/>
      <c r="L280" s="14">
        <v>5940.9553499999993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234355</v>
      </c>
      <c r="D281" s="16">
        <v>43783</v>
      </c>
      <c r="E281" s="16">
        <v>92855</v>
      </c>
      <c r="F281" s="16">
        <v>0</v>
      </c>
      <c r="G281" s="16">
        <v>-2543</v>
      </c>
      <c r="H281" s="16">
        <v>176202</v>
      </c>
      <c r="I281" s="16">
        <v>493289</v>
      </c>
      <c r="J281" s="15"/>
      <c r="K281" s="15"/>
      <c r="L281" s="14">
        <v>5788.2356999999993</v>
      </c>
      <c r="N281" s="23" t="s">
        <v>125</v>
      </c>
      <c r="O281" s="10"/>
    </row>
    <row r="282" spans="1:15" ht="13.8" thickBot="1" x14ac:dyDescent="0.3">
      <c r="A282" s="41" t="s">
        <v>113</v>
      </c>
      <c r="C282" s="42">
        <v>230210</v>
      </c>
      <c r="D282" s="42">
        <v>81034</v>
      </c>
      <c r="E282" s="42">
        <v>134064</v>
      </c>
      <c r="F282" s="42">
        <v>0</v>
      </c>
      <c r="G282" s="42">
        <v>-3054</v>
      </c>
      <c r="H282" s="42">
        <v>167289</v>
      </c>
      <c r="I282" s="42">
        <v>496343</v>
      </c>
      <c r="J282" s="2"/>
      <c r="K282" s="2"/>
      <c r="L282" s="42">
        <v>5495.4436499999993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153</v>
      </c>
      <c r="B284" s="15"/>
      <c r="C284" s="16">
        <v>241108</v>
      </c>
      <c r="D284" s="16">
        <v>52321</v>
      </c>
      <c r="E284" s="16">
        <v>121004</v>
      </c>
      <c r="F284" s="16">
        <v>0</v>
      </c>
      <c r="G284" s="16">
        <v>-17644</v>
      </c>
      <c r="H284" s="16">
        <v>153395</v>
      </c>
      <c r="I284" s="16">
        <v>513987</v>
      </c>
      <c r="J284" s="15"/>
      <c r="K284" s="15"/>
      <c r="L284" s="14">
        <v>5039.0257499999998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221728</v>
      </c>
      <c r="D285" s="16">
        <v>46402</v>
      </c>
      <c r="E285" s="16">
        <v>121954</v>
      </c>
      <c r="F285" s="16">
        <v>0</v>
      </c>
      <c r="G285" s="16">
        <v>-1496</v>
      </c>
      <c r="H285" s="16">
        <v>144551</v>
      </c>
      <c r="I285" s="16">
        <v>515483</v>
      </c>
      <c r="J285" s="15"/>
      <c r="K285" s="15"/>
      <c r="L285" s="14">
        <v>4748.5003499999993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229553</v>
      </c>
      <c r="D286" s="16">
        <v>56164</v>
      </c>
      <c r="E286" s="16">
        <v>117230</v>
      </c>
      <c r="F286" s="16">
        <v>0</v>
      </c>
      <c r="G286" s="16">
        <v>3652</v>
      </c>
      <c r="H286" s="16">
        <v>182422</v>
      </c>
      <c r="I286" s="16">
        <v>511831</v>
      </c>
      <c r="J286" s="15"/>
      <c r="K286" s="15"/>
      <c r="L286" s="14">
        <v>5992.5626999999995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194429</v>
      </c>
      <c r="D287" s="16">
        <v>71229</v>
      </c>
      <c r="E287" s="16">
        <v>124564</v>
      </c>
      <c r="F287" s="16">
        <v>0</v>
      </c>
      <c r="G287" s="16">
        <v>43781</v>
      </c>
      <c r="H287" s="16">
        <v>178018</v>
      </c>
      <c r="I287" s="16">
        <v>468050</v>
      </c>
      <c r="J287" s="15"/>
      <c r="K287" s="15"/>
      <c r="L287" s="14">
        <v>5847.8913000000002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217197</v>
      </c>
      <c r="D288" s="16">
        <v>98116</v>
      </c>
      <c r="E288" s="16">
        <v>102395</v>
      </c>
      <c r="F288" s="16">
        <v>0</v>
      </c>
      <c r="G288" s="16">
        <v>-12644</v>
      </c>
      <c r="H288" s="16">
        <v>191808</v>
      </c>
      <c r="I288" s="16">
        <v>480694</v>
      </c>
      <c r="J288" s="15"/>
      <c r="K288" s="15"/>
      <c r="L288" s="14">
        <v>6300.8927999999996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209310</v>
      </c>
      <c r="D289" s="16">
        <v>111363</v>
      </c>
      <c r="E289" s="16">
        <v>108247</v>
      </c>
      <c r="F289" s="16">
        <v>0</v>
      </c>
      <c r="G289" s="16">
        <v>-53465</v>
      </c>
      <c r="H289" s="16">
        <v>184683</v>
      </c>
      <c r="I289" s="16">
        <v>534159</v>
      </c>
      <c r="J289" s="15"/>
      <c r="K289" s="15"/>
      <c r="L289" s="14">
        <v>6066.83655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233170</v>
      </c>
      <c r="D290" s="16">
        <v>73472</v>
      </c>
      <c r="E290" s="16">
        <v>127703</v>
      </c>
      <c r="F290" s="16">
        <v>0</v>
      </c>
      <c r="G290" s="16">
        <v>-31473</v>
      </c>
      <c r="H290" s="16">
        <v>186602</v>
      </c>
      <c r="I290" s="16">
        <v>565632</v>
      </c>
      <c r="J290" s="15"/>
      <c r="K290" s="15"/>
      <c r="L290" s="14">
        <v>6129.8756999999996</v>
      </c>
      <c r="N290" s="23" t="s">
        <v>121</v>
      </c>
    </row>
    <row r="291" spans="1:15" x14ac:dyDescent="0.25">
      <c r="A291" s="33" t="s">
        <v>122</v>
      </c>
      <c r="C291" s="16">
        <v>216050</v>
      </c>
      <c r="D291" s="16">
        <v>108363</v>
      </c>
      <c r="E291" s="16">
        <v>107191</v>
      </c>
      <c r="F291" s="16">
        <v>0</v>
      </c>
      <c r="G291" s="16">
        <v>11571</v>
      </c>
      <c r="H291" s="16">
        <v>186687</v>
      </c>
      <c r="I291" s="16">
        <v>554061</v>
      </c>
      <c r="J291" s="15"/>
      <c r="K291" s="15"/>
      <c r="L291" s="14">
        <v>6132.6679499999991</v>
      </c>
      <c r="N291" s="23" t="s">
        <v>122</v>
      </c>
    </row>
    <row r="292" spans="1:15" x14ac:dyDescent="0.25">
      <c r="A292" s="33" t="s">
        <v>123</v>
      </c>
      <c r="C292" s="16">
        <v>178537</v>
      </c>
      <c r="D292" s="16">
        <v>78467</v>
      </c>
      <c r="E292" s="16">
        <v>90742</v>
      </c>
      <c r="F292" s="16">
        <v>0</v>
      </c>
      <c r="G292" s="16">
        <v>30921</v>
      </c>
      <c r="H292" s="16">
        <v>184017</v>
      </c>
      <c r="I292" s="16">
        <v>523140</v>
      </c>
      <c r="J292" s="15"/>
      <c r="K292" s="15"/>
      <c r="L292" s="14">
        <v>6044.9584499999992</v>
      </c>
      <c r="N292" s="23" t="s">
        <v>123</v>
      </c>
    </row>
    <row r="293" spans="1:15" x14ac:dyDescent="0.25">
      <c r="A293" s="33" t="s">
        <v>131</v>
      </c>
      <c r="C293" s="3">
        <v>120247</v>
      </c>
      <c r="D293" s="3">
        <v>91184</v>
      </c>
      <c r="E293" s="3">
        <v>77171</v>
      </c>
      <c r="F293" s="3">
        <v>0</v>
      </c>
      <c r="G293" s="3">
        <v>42162</v>
      </c>
      <c r="H293" s="16">
        <v>171355</v>
      </c>
      <c r="I293" s="16">
        <v>480978</v>
      </c>
      <c r="J293" s="15"/>
      <c r="K293" s="15"/>
      <c r="L293" s="14">
        <v>5629.0117499999997</v>
      </c>
      <c r="N293" s="23" t="s">
        <v>124</v>
      </c>
    </row>
    <row r="294" spans="1:15" x14ac:dyDescent="0.25">
      <c r="A294" s="33" t="s">
        <v>125</v>
      </c>
      <c r="C294" s="3">
        <v>138806</v>
      </c>
      <c r="D294" s="3">
        <v>107467</v>
      </c>
      <c r="E294" s="3">
        <v>68198</v>
      </c>
      <c r="F294" s="3">
        <v>0</v>
      </c>
      <c r="G294" s="3">
        <v>726</v>
      </c>
      <c r="H294" s="16">
        <v>169776</v>
      </c>
      <c r="I294" s="16">
        <v>480252</v>
      </c>
      <c r="J294" s="15"/>
      <c r="K294" s="15"/>
      <c r="L294" s="14">
        <v>5577.1415999999999</v>
      </c>
      <c r="N294" s="23" t="s">
        <v>125</v>
      </c>
    </row>
    <row r="295" spans="1:15" ht="13.8" thickBot="1" x14ac:dyDescent="0.3">
      <c r="A295" s="41" t="s">
        <v>113</v>
      </c>
      <c r="C295" s="42">
        <v>222726</v>
      </c>
      <c r="D295" s="42">
        <v>49314</v>
      </c>
      <c r="E295" s="42">
        <v>106532</v>
      </c>
      <c r="F295" s="42">
        <v>0</v>
      </c>
      <c r="G295" s="42">
        <v>-26099</v>
      </c>
      <c r="H295" s="42">
        <v>156504</v>
      </c>
      <c r="I295" s="42">
        <v>506351</v>
      </c>
      <c r="J295" s="2"/>
      <c r="K295" s="2"/>
      <c r="L295" s="42">
        <v>5141.1563999999998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153</v>
      </c>
      <c r="C297" s="3">
        <v>237620</v>
      </c>
      <c r="D297" s="3">
        <v>72754</v>
      </c>
      <c r="E297" s="3">
        <v>121885</v>
      </c>
      <c r="F297" s="3">
        <v>0</v>
      </c>
      <c r="G297" s="3">
        <v>-53279</v>
      </c>
      <c r="H297" s="16">
        <v>149940</v>
      </c>
      <c r="I297" s="16">
        <v>559630</v>
      </c>
      <c r="J297" s="15"/>
      <c r="K297" s="15"/>
      <c r="L297" s="14">
        <v>4925.5290000000005</v>
      </c>
      <c r="N297" s="23" t="s">
        <v>115</v>
      </c>
    </row>
    <row r="298" spans="1:15" x14ac:dyDescent="0.25">
      <c r="A298" s="33" t="s">
        <v>103</v>
      </c>
      <c r="C298" s="3">
        <v>200721</v>
      </c>
      <c r="D298" s="3">
        <v>61394</v>
      </c>
      <c r="E298" s="3">
        <v>90624</v>
      </c>
      <c r="F298" s="3">
        <v>0</v>
      </c>
      <c r="G298" s="3">
        <v>-33577</v>
      </c>
      <c r="H298" s="16">
        <v>144941</v>
      </c>
      <c r="I298" s="16">
        <v>593207</v>
      </c>
      <c r="J298" s="15"/>
      <c r="K298" s="15"/>
      <c r="L298" s="14">
        <v>4761.31185</v>
      </c>
      <c r="N298" s="23" t="s">
        <v>116</v>
      </c>
    </row>
    <row r="299" spans="1:15" x14ac:dyDescent="0.25">
      <c r="A299" s="33" t="s">
        <v>104</v>
      </c>
      <c r="C299" s="3">
        <v>163133</v>
      </c>
      <c r="D299" s="3">
        <v>71720</v>
      </c>
      <c r="E299" s="3">
        <v>58453</v>
      </c>
      <c r="F299" s="3">
        <v>0</v>
      </c>
      <c r="G299" s="3">
        <v>6161</v>
      </c>
      <c r="H299" s="16">
        <v>172269</v>
      </c>
      <c r="I299" s="16">
        <v>587046</v>
      </c>
      <c r="J299" s="15"/>
      <c r="K299" s="15"/>
      <c r="L299" s="14">
        <v>5659.0366499999991</v>
      </c>
      <c r="N299" s="23" t="s">
        <v>117</v>
      </c>
    </row>
    <row r="300" spans="1:15" x14ac:dyDescent="0.25">
      <c r="A300" s="33" t="s">
        <v>105</v>
      </c>
      <c r="C300" s="3">
        <v>187642</v>
      </c>
      <c r="D300" s="3">
        <v>67311</v>
      </c>
      <c r="E300" s="3">
        <v>159187</v>
      </c>
      <c r="F300" s="3">
        <v>0</v>
      </c>
      <c r="G300" s="3">
        <v>69268</v>
      </c>
      <c r="H300" s="16">
        <v>168137</v>
      </c>
      <c r="I300" s="16">
        <v>517778</v>
      </c>
      <c r="J300" s="15"/>
      <c r="K300" s="15"/>
      <c r="L300" s="14">
        <v>5523.3004499999988</v>
      </c>
      <c r="N300" s="23" t="s">
        <v>118</v>
      </c>
    </row>
    <row r="301" spans="1:15" x14ac:dyDescent="0.25">
      <c r="A301" s="33" t="s">
        <v>137</v>
      </c>
      <c r="C301" s="3">
        <v>238586</v>
      </c>
      <c r="D301" s="3">
        <v>87701</v>
      </c>
      <c r="E301" s="3">
        <v>151113</v>
      </c>
      <c r="F301" s="3">
        <v>0</v>
      </c>
      <c r="G301" s="3">
        <v>13209</v>
      </c>
      <c r="H301" s="16">
        <v>181337</v>
      </c>
      <c r="I301" s="16">
        <v>504569</v>
      </c>
      <c r="J301" s="15"/>
      <c r="K301" s="15"/>
      <c r="L301" s="14">
        <v>5956.9204499999996</v>
      </c>
      <c r="N301" s="23" t="s">
        <v>119</v>
      </c>
    </row>
    <row r="302" spans="1:15" x14ac:dyDescent="0.25">
      <c r="A302" s="33" t="s">
        <v>138</v>
      </c>
      <c r="C302" s="3">
        <v>219717</v>
      </c>
      <c r="D302" s="3">
        <v>93009</v>
      </c>
      <c r="E302" s="3">
        <v>125007</v>
      </c>
      <c r="F302" s="3">
        <v>0</v>
      </c>
      <c r="G302" s="3">
        <v>-15451</v>
      </c>
      <c r="H302" s="16">
        <v>176727</v>
      </c>
      <c r="I302" s="16">
        <v>520020</v>
      </c>
      <c r="J302" s="15"/>
      <c r="K302" s="15"/>
      <c r="L302" s="14">
        <v>5805.4819499999994</v>
      </c>
      <c r="N302" s="23" t="s">
        <v>120</v>
      </c>
    </row>
    <row r="303" spans="1:15" x14ac:dyDescent="0.25">
      <c r="A303" s="33" t="s">
        <v>129</v>
      </c>
      <c r="C303" s="3">
        <v>200224</v>
      </c>
      <c r="D303" s="3">
        <v>93476</v>
      </c>
      <c r="E303" s="3">
        <v>113699</v>
      </c>
      <c r="F303" s="3">
        <v>0</v>
      </c>
      <c r="G303" s="3">
        <v>-33807</v>
      </c>
      <c r="H303" s="16">
        <v>162272</v>
      </c>
      <c r="I303" s="16">
        <v>553827</v>
      </c>
      <c r="J303" s="15"/>
      <c r="K303" s="15"/>
      <c r="L303" s="14">
        <v>5330.6351999999988</v>
      </c>
      <c r="N303" s="23" t="s">
        <v>121</v>
      </c>
    </row>
    <row r="304" spans="1:15" x14ac:dyDescent="0.25">
      <c r="A304" s="33" t="s">
        <v>122</v>
      </c>
      <c r="C304" s="3">
        <v>225530</v>
      </c>
      <c r="D304" s="3">
        <v>69439</v>
      </c>
      <c r="E304" s="3">
        <v>156691</v>
      </c>
      <c r="F304" s="3">
        <v>0</v>
      </c>
      <c r="G304" s="3">
        <v>41283</v>
      </c>
      <c r="H304" s="16">
        <v>183761</v>
      </c>
      <c r="I304" s="16">
        <v>512544</v>
      </c>
      <c r="J304" s="15"/>
      <c r="K304" s="15"/>
      <c r="L304" s="14">
        <v>6036.5488499999992</v>
      </c>
      <c r="N304" s="23" t="s">
        <v>122</v>
      </c>
    </row>
    <row r="305" spans="1:14" x14ac:dyDescent="0.25">
      <c r="A305" s="33" t="s">
        <v>123</v>
      </c>
      <c r="C305" s="3">
        <v>211717</v>
      </c>
      <c r="D305" s="3">
        <v>98510</v>
      </c>
      <c r="E305" s="3">
        <v>126391</v>
      </c>
      <c r="F305" s="3">
        <v>0</v>
      </c>
      <c r="G305" s="3">
        <v>-16565</v>
      </c>
      <c r="H305" s="16">
        <v>169038</v>
      </c>
      <c r="I305" s="16">
        <v>529109</v>
      </c>
      <c r="J305" s="15"/>
      <c r="K305" s="15"/>
      <c r="L305" s="14">
        <v>5552.8982999999998</v>
      </c>
      <c r="N305" s="23" t="s">
        <v>123</v>
      </c>
    </row>
    <row r="306" spans="1:14" x14ac:dyDescent="0.25">
      <c r="A306" s="33" t="s">
        <v>131</v>
      </c>
      <c r="C306" s="3">
        <v>164715</v>
      </c>
      <c r="D306" s="3">
        <v>78358</v>
      </c>
      <c r="E306" s="3">
        <v>100247</v>
      </c>
      <c r="F306" s="3">
        <v>0</v>
      </c>
      <c r="G306" s="3">
        <v>23645</v>
      </c>
      <c r="H306" s="16">
        <v>164571</v>
      </c>
      <c r="I306" s="16">
        <v>505464</v>
      </c>
      <c r="J306" s="15"/>
      <c r="K306" s="15"/>
      <c r="L306" s="14">
        <v>5406.1573499999995</v>
      </c>
      <c r="N306" s="23" t="s">
        <v>124</v>
      </c>
    </row>
    <row r="307" spans="1:14" x14ac:dyDescent="0.25">
      <c r="A307" s="33" t="s">
        <v>125</v>
      </c>
      <c r="C307" s="3">
        <v>187301</v>
      </c>
      <c r="D307" s="3">
        <v>75464</v>
      </c>
      <c r="E307" s="3">
        <v>110443</v>
      </c>
      <c r="F307" s="3">
        <v>0</v>
      </c>
      <c r="G307" s="3">
        <v>11195</v>
      </c>
      <c r="H307" s="16">
        <v>162595</v>
      </c>
      <c r="I307" s="16">
        <v>494269</v>
      </c>
      <c r="J307" s="15"/>
      <c r="K307" s="15"/>
      <c r="L307" s="14">
        <v>5341.24575</v>
      </c>
      <c r="N307" s="23" t="s">
        <v>125</v>
      </c>
    </row>
    <row r="308" spans="1:14" ht="13.8" thickBot="1" x14ac:dyDescent="0.3">
      <c r="A308" s="41" t="s">
        <v>113</v>
      </c>
      <c r="C308" s="42">
        <v>240686</v>
      </c>
      <c r="D308" s="42">
        <v>88157</v>
      </c>
      <c r="E308" s="42">
        <v>104231</v>
      </c>
      <c r="F308" s="42">
        <v>0</v>
      </c>
      <c r="G308" s="42">
        <v>-62885</v>
      </c>
      <c r="H308" s="42">
        <v>158438</v>
      </c>
      <c r="I308" s="42">
        <v>557154</v>
      </c>
      <c r="J308" s="2"/>
      <c r="K308" s="2"/>
      <c r="L308" s="42">
        <v>5204.6882999999998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228245</v>
      </c>
      <c r="D310" s="3">
        <v>63039</v>
      </c>
      <c r="E310" s="3">
        <v>123438</v>
      </c>
      <c r="F310" s="3">
        <v>0</v>
      </c>
      <c r="G310" s="3">
        <v>-21681</v>
      </c>
      <c r="H310" s="16">
        <v>146571</v>
      </c>
      <c r="I310" s="16">
        <v>578835</v>
      </c>
      <c r="J310" s="15"/>
      <c r="K310" s="15"/>
      <c r="L310" s="14">
        <v>4814.8573499999993</v>
      </c>
      <c r="N310" s="23" t="s">
        <v>115</v>
      </c>
    </row>
    <row r="311" spans="1:14" x14ac:dyDescent="0.25">
      <c r="A311" s="33" t="s">
        <v>154</v>
      </c>
      <c r="C311" s="3">
        <v>219795</v>
      </c>
      <c r="D311" s="3">
        <v>45197</v>
      </c>
      <c r="E311" s="3">
        <v>145348</v>
      </c>
      <c r="F311" s="3">
        <v>0</v>
      </c>
      <c r="G311" s="3">
        <v>31100</v>
      </c>
      <c r="H311" s="16">
        <v>147298</v>
      </c>
      <c r="I311" s="16">
        <v>547735</v>
      </c>
      <c r="J311" s="15"/>
      <c r="K311" s="15"/>
      <c r="L311" s="14">
        <v>4838.7393000000002</v>
      </c>
      <c r="N311" s="23" t="s">
        <v>116</v>
      </c>
    </row>
    <row r="312" spans="1:14" x14ac:dyDescent="0.25">
      <c r="A312" s="33" t="s">
        <v>155</v>
      </c>
      <c r="C312" s="3">
        <v>224617</v>
      </c>
      <c r="D312" s="3">
        <v>81551</v>
      </c>
      <c r="E312" s="3">
        <v>146158</v>
      </c>
      <c r="F312" s="3">
        <v>0</v>
      </c>
      <c r="G312" s="3">
        <v>-2051</v>
      </c>
      <c r="H312" s="16">
        <v>156651</v>
      </c>
      <c r="I312" s="16">
        <v>549786</v>
      </c>
      <c r="J312" s="15"/>
      <c r="K312" s="15"/>
      <c r="L312" s="14">
        <v>5145.9853499999999</v>
      </c>
      <c r="N312" s="23" t="s">
        <v>117</v>
      </c>
    </row>
    <row r="313" spans="1:14" x14ac:dyDescent="0.25">
      <c r="A313" s="33" t="s">
        <v>118</v>
      </c>
      <c r="C313" s="3">
        <v>221059</v>
      </c>
      <c r="D313" s="3">
        <v>84956</v>
      </c>
      <c r="E313" s="3">
        <v>151708</v>
      </c>
      <c r="F313" s="3">
        <v>0</v>
      </c>
      <c r="G313" s="3">
        <v>8935</v>
      </c>
      <c r="H313" s="16">
        <v>160743</v>
      </c>
      <c r="I313" s="16">
        <v>540851</v>
      </c>
      <c r="J313" s="15"/>
      <c r="K313" s="15"/>
      <c r="L313" s="14">
        <v>5280.4075499999999</v>
      </c>
      <c r="N313" s="23" t="s">
        <v>118</v>
      </c>
    </row>
    <row r="314" spans="1:14" x14ac:dyDescent="0.25">
      <c r="A314" s="33" t="s">
        <v>137</v>
      </c>
      <c r="C314" s="3">
        <v>187699</v>
      </c>
      <c r="D314" s="3">
        <v>107978</v>
      </c>
      <c r="E314" s="3">
        <v>169454</v>
      </c>
      <c r="F314" s="3">
        <v>0</v>
      </c>
      <c r="G314" s="3">
        <v>43259</v>
      </c>
      <c r="H314" s="16">
        <v>171510</v>
      </c>
      <c r="I314" s="16">
        <v>497592</v>
      </c>
      <c r="J314" s="15"/>
      <c r="K314" s="15"/>
      <c r="L314" s="14">
        <v>5634.1035000000002</v>
      </c>
      <c r="N314" s="23" t="s">
        <v>119</v>
      </c>
    </row>
    <row r="315" spans="1:14" x14ac:dyDescent="0.25">
      <c r="A315" s="33" t="s">
        <v>138</v>
      </c>
      <c r="C315" s="3">
        <v>198941</v>
      </c>
      <c r="D315" s="3">
        <v>100204</v>
      </c>
      <c r="E315" s="3">
        <v>138357</v>
      </c>
      <c r="F315" s="3">
        <v>0</v>
      </c>
      <c r="G315" s="3">
        <v>5312</v>
      </c>
      <c r="H315" s="16">
        <v>164956</v>
      </c>
      <c r="I315" s="16">
        <v>492280</v>
      </c>
      <c r="J315" s="15"/>
      <c r="K315" s="15"/>
      <c r="L315" s="14">
        <v>5418.8045999999995</v>
      </c>
      <c r="N315" s="23" t="s">
        <v>120</v>
      </c>
    </row>
    <row r="316" spans="1:14" x14ac:dyDescent="0.25">
      <c r="A316" s="33" t="s">
        <v>129</v>
      </c>
      <c r="C316" s="3">
        <v>242747</v>
      </c>
      <c r="D316" s="3">
        <v>111561</v>
      </c>
      <c r="E316" s="3">
        <v>157968</v>
      </c>
      <c r="F316" s="3">
        <v>0</v>
      </c>
      <c r="G316" s="3">
        <v>-38727</v>
      </c>
      <c r="H316" s="16">
        <v>158380</v>
      </c>
      <c r="I316" s="16">
        <v>531007</v>
      </c>
      <c r="J316" s="15"/>
      <c r="K316" s="15"/>
      <c r="L316" s="14">
        <v>5202.7830000000004</v>
      </c>
      <c r="N316" s="23" t="s">
        <v>121</v>
      </c>
    </row>
    <row r="317" spans="1:14" x14ac:dyDescent="0.25">
      <c r="A317" s="33" t="s">
        <v>122</v>
      </c>
      <c r="C317" s="3">
        <v>236878</v>
      </c>
      <c r="D317" s="3">
        <v>72148</v>
      </c>
      <c r="E317" s="3">
        <v>129550</v>
      </c>
      <c r="F317" s="3">
        <v>0</v>
      </c>
      <c r="G317" s="3">
        <v>-8930</v>
      </c>
      <c r="H317" s="16">
        <v>172140</v>
      </c>
      <c r="I317" s="16">
        <v>539937</v>
      </c>
      <c r="J317" s="15"/>
      <c r="K317" s="15"/>
      <c r="L317" s="14">
        <v>5654.799</v>
      </c>
      <c r="N317" s="23" t="s">
        <v>122</v>
      </c>
    </row>
    <row r="318" spans="1:14" x14ac:dyDescent="0.25">
      <c r="A318" s="33" t="s">
        <v>123</v>
      </c>
      <c r="C318" s="3">
        <v>174992</v>
      </c>
      <c r="D318" s="3">
        <v>94763</v>
      </c>
      <c r="E318" s="3">
        <v>116452</v>
      </c>
      <c r="F318" s="3">
        <v>0</v>
      </c>
      <c r="G318" s="3">
        <v>1293</v>
      </c>
      <c r="H318" s="16">
        <v>154885</v>
      </c>
      <c r="I318" s="16">
        <v>538644</v>
      </c>
      <c r="J318" s="15"/>
      <c r="K318" s="15"/>
      <c r="L318" s="14">
        <v>5087.9722499999998</v>
      </c>
      <c r="N318" s="23" t="s">
        <v>123</v>
      </c>
    </row>
    <row r="319" spans="1:14" x14ac:dyDescent="0.25">
      <c r="A319" s="33" t="s">
        <v>131</v>
      </c>
      <c r="C319" s="3">
        <v>237776</v>
      </c>
      <c r="D319" s="3">
        <v>88667</v>
      </c>
      <c r="E319" s="3">
        <v>186330</v>
      </c>
      <c r="F319" s="3">
        <v>0</v>
      </c>
      <c r="G319" s="3">
        <v>24840</v>
      </c>
      <c r="H319" s="16">
        <v>160960</v>
      </c>
      <c r="I319" s="16">
        <v>513804</v>
      </c>
      <c r="J319" s="15"/>
      <c r="K319" s="15"/>
      <c r="L319" s="14">
        <v>5287.5360000000001</v>
      </c>
      <c r="N319" s="23" t="s">
        <v>124</v>
      </c>
    </row>
    <row r="320" spans="1:14" x14ac:dyDescent="0.25">
      <c r="A320" s="33" t="s">
        <v>125</v>
      </c>
      <c r="C320" s="3">
        <v>259826</v>
      </c>
      <c r="D320" s="3">
        <v>87806</v>
      </c>
      <c r="E320" s="3">
        <v>187327</v>
      </c>
      <c r="F320" s="3">
        <v>0</v>
      </c>
      <c r="G320" s="3">
        <v>-13539</v>
      </c>
      <c r="H320" s="16">
        <v>151592</v>
      </c>
      <c r="I320" s="16">
        <v>527343</v>
      </c>
      <c r="J320" s="15"/>
      <c r="K320" s="15"/>
      <c r="L320" s="14">
        <v>4979.7971999999991</v>
      </c>
      <c r="N320" s="23" t="s">
        <v>125</v>
      </c>
    </row>
    <row r="321" spans="1:14" ht="13.8" thickBot="1" x14ac:dyDescent="0.3">
      <c r="A321" s="41" t="s">
        <v>113</v>
      </c>
      <c r="C321" s="42">
        <v>248684</v>
      </c>
      <c r="D321" s="42">
        <v>72325</v>
      </c>
      <c r="E321" s="42">
        <v>166443</v>
      </c>
      <c r="F321" s="42">
        <v>0</v>
      </c>
      <c r="G321" s="42">
        <v>-13246</v>
      </c>
      <c r="H321" s="42">
        <v>137621</v>
      </c>
      <c r="I321" s="42">
        <v>540589</v>
      </c>
      <c r="J321" s="2"/>
      <c r="K321" s="2"/>
      <c r="L321" s="42">
        <v>4520.8498499999996</v>
      </c>
      <c r="N321" s="43" t="s">
        <v>113</v>
      </c>
    </row>
    <row r="322" spans="1:14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238388</v>
      </c>
      <c r="D323" s="3">
        <v>50170</v>
      </c>
      <c r="E323" s="3">
        <v>150090</v>
      </c>
      <c r="F323" s="3">
        <v>0</v>
      </c>
      <c r="G323" s="3">
        <v>3079</v>
      </c>
      <c r="H323" s="16">
        <v>138901.85</v>
      </c>
      <c r="I323" s="16">
        <v>537510</v>
      </c>
      <c r="J323" s="15"/>
      <c r="K323" s="15"/>
      <c r="L323" s="14">
        <v>4562.9257724999998</v>
      </c>
      <c r="N323" s="23" t="s">
        <v>115</v>
      </c>
    </row>
    <row r="324" spans="1:14" x14ac:dyDescent="0.25">
      <c r="A324" s="33" t="s">
        <v>154</v>
      </c>
      <c r="C324" s="3">
        <v>196329</v>
      </c>
      <c r="D324" s="3">
        <v>55017</v>
      </c>
      <c r="E324" s="3">
        <v>123077</v>
      </c>
      <c r="F324" s="3">
        <v>0</v>
      </c>
      <c r="G324" s="3">
        <v>3930</v>
      </c>
      <c r="H324" s="16">
        <v>131234.65</v>
      </c>
      <c r="I324" s="16">
        <v>533580</v>
      </c>
      <c r="J324" s="15"/>
      <c r="K324" s="15"/>
      <c r="L324" s="14">
        <v>4311.0582524999991</v>
      </c>
      <c r="N324" s="23" t="s">
        <v>116</v>
      </c>
    </row>
    <row r="325" spans="1:14" x14ac:dyDescent="0.25">
      <c r="A325" s="33" t="s">
        <v>155</v>
      </c>
      <c r="C325" s="3">
        <v>205833</v>
      </c>
      <c r="D325" s="3">
        <v>41817</v>
      </c>
      <c r="E325" s="3">
        <v>133563</v>
      </c>
      <c r="F325" s="3">
        <v>0</v>
      </c>
      <c r="G325" s="3">
        <v>33341</v>
      </c>
      <c r="H325" s="16">
        <v>145368</v>
      </c>
      <c r="I325" s="16">
        <v>500239</v>
      </c>
      <c r="J325" s="15"/>
      <c r="K325" s="15"/>
      <c r="L325" s="14">
        <v>4775.3387999999995</v>
      </c>
      <c r="N325" s="23" t="s">
        <v>117</v>
      </c>
    </row>
    <row r="326" spans="1:14" x14ac:dyDescent="0.25">
      <c r="A326" s="33" t="s">
        <v>118</v>
      </c>
      <c r="C326" s="3">
        <v>236383</v>
      </c>
      <c r="D326" s="3">
        <v>99853</v>
      </c>
      <c r="E326" s="3">
        <v>148810</v>
      </c>
      <c r="F326" s="3">
        <v>0</v>
      </c>
      <c r="G326" s="3">
        <v>6609</v>
      </c>
      <c r="H326" s="16">
        <v>158824</v>
      </c>
      <c r="I326" s="16">
        <v>526971</v>
      </c>
      <c r="J326" s="15"/>
      <c r="K326" s="15"/>
      <c r="L326" s="14">
        <v>5217.3683999999994</v>
      </c>
      <c r="N326" s="23" t="s">
        <v>118</v>
      </c>
    </row>
    <row r="327" spans="1:14" x14ac:dyDescent="0.25">
      <c r="A327" s="33" t="s">
        <v>137</v>
      </c>
      <c r="C327" s="3">
        <v>232480</v>
      </c>
      <c r="D327" s="3">
        <v>86979</v>
      </c>
      <c r="E327" s="3">
        <v>160998</v>
      </c>
      <c r="F327" s="3">
        <v>0</v>
      </c>
      <c r="G327" s="3">
        <v>11600</v>
      </c>
      <c r="H327" s="16">
        <v>169757</v>
      </c>
      <c r="I327" s="16">
        <v>515371</v>
      </c>
      <c r="J327" s="15"/>
      <c r="K327" s="15"/>
      <c r="L327" s="14">
        <v>5576.5174499999994</v>
      </c>
      <c r="N327" s="23" t="s">
        <v>119</v>
      </c>
    </row>
    <row r="328" spans="1:14" x14ac:dyDescent="0.25">
      <c r="A328" s="33" t="s">
        <v>138</v>
      </c>
      <c r="C328" s="3">
        <v>224247</v>
      </c>
      <c r="D328" s="3">
        <v>101549</v>
      </c>
      <c r="E328" s="3">
        <v>161072</v>
      </c>
      <c r="F328" s="3">
        <v>0</v>
      </c>
      <c r="G328" s="3">
        <v>-8137</v>
      </c>
      <c r="H328" s="16">
        <v>156453</v>
      </c>
      <c r="I328" s="16">
        <v>523508</v>
      </c>
      <c r="J328" s="15"/>
      <c r="K328" s="15"/>
      <c r="L328" s="14">
        <v>5139.4810499999994</v>
      </c>
      <c r="N328" s="23" t="s">
        <v>120</v>
      </c>
    </row>
    <row r="329" spans="1:14" x14ac:dyDescent="0.25">
      <c r="A329" s="33" t="s">
        <v>129</v>
      </c>
      <c r="C329" s="3">
        <v>232218</v>
      </c>
      <c r="D329" s="3">
        <v>85340</v>
      </c>
      <c r="E329" s="3">
        <v>144397</v>
      </c>
      <c r="F329" s="3">
        <v>0</v>
      </c>
      <c r="G329" s="3">
        <v>-10209</v>
      </c>
      <c r="H329" s="16">
        <v>163833</v>
      </c>
      <c r="I329" s="16">
        <v>533717</v>
      </c>
      <c r="J329" s="15"/>
      <c r="K329" s="15"/>
      <c r="L329" s="14">
        <v>5381.9140499999994</v>
      </c>
      <c r="N329" s="23" t="s">
        <v>121</v>
      </c>
    </row>
    <row r="330" spans="1:14" x14ac:dyDescent="0.25">
      <c r="A330" s="33" t="s">
        <v>122</v>
      </c>
      <c r="C330" s="3">
        <v>224505</v>
      </c>
      <c r="D330" s="3">
        <v>86007</v>
      </c>
      <c r="E330" s="3">
        <v>155466</v>
      </c>
      <c r="F330" s="3">
        <v>0</v>
      </c>
      <c r="G330" s="3">
        <v>6357</v>
      </c>
      <c r="H330" s="16">
        <v>160292</v>
      </c>
      <c r="I330" s="16">
        <v>527360</v>
      </c>
      <c r="J330" s="15"/>
      <c r="K330" s="15"/>
      <c r="L330" s="14">
        <v>5265.5921999999991</v>
      </c>
      <c r="N330" s="23" t="s">
        <v>122</v>
      </c>
    </row>
    <row r="331" spans="1:14" x14ac:dyDescent="0.25">
      <c r="A331" s="33" t="s">
        <v>123</v>
      </c>
      <c r="C331" s="3">
        <v>215429</v>
      </c>
      <c r="D331" s="3">
        <v>87714</v>
      </c>
      <c r="E331" s="3">
        <v>182224</v>
      </c>
      <c r="F331" s="3">
        <v>0</v>
      </c>
      <c r="G331" s="3">
        <v>30688</v>
      </c>
      <c r="H331" s="16">
        <v>152291</v>
      </c>
      <c r="I331" s="16">
        <v>496672</v>
      </c>
      <c r="J331" s="15"/>
      <c r="K331" s="15"/>
      <c r="L331" s="14">
        <v>5002.7593499999994</v>
      </c>
      <c r="N331" s="23" t="s">
        <v>123</v>
      </c>
    </row>
    <row r="332" spans="1:14" x14ac:dyDescent="0.25">
      <c r="A332" s="33" t="s">
        <v>131</v>
      </c>
      <c r="C332" s="3">
        <v>246806</v>
      </c>
      <c r="D332" s="3">
        <v>81018</v>
      </c>
      <c r="E332" s="3">
        <v>165365</v>
      </c>
      <c r="F332" s="3">
        <v>0</v>
      </c>
      <c r="G332" s="3">
        <v>-2457</v>
      </c>
      <c r="H332" s="16">
        <v>158749</v>
      </c>
      <c r="I332" s="16">
        <v>499129</v>
      </c>
      <c r="J332" s="15"/>
      <c r="K332" s="15"/>
      <c r="L332" s="14">
        <v>5214.9046499999995</v>
      </c>
      <c r="N332" s="23" t="s">
        <v>124</v>
      </c>
    </row>
    <row r="333" spans="1:14" x14ac:dyDescent="0.25">
      <c r="A333" s="33" t="s">
        <v>125</v>
      </c>
      <c r="C333" s="3">
        <v>226190</v>
      </c>
      <c r="D333" s="3">
        <v>85204</v>
      </c>
      <c r="E333" s="3">
        <v>135007</v>
      </c>
      <c r="F333" s="3">
        <v>0</v>
      </c>
      <c r="G333" s="3">
        <v>-30984</v>
      </c>
      <c r="H333" s="16">
        <v>144737</v>
      </c>
      <c r="I333" s="16">
        <v>530113</v>
      </c>
      <c r="J333" s="15"/>
      <c r="K333" s="15"/>
      <c r="L333" s="14">
        <v>4754.6104499999992</v>
      </c>
      <c r="N333" s="23" t="s">
        <v>125</v>
      </c>
    </row>
    <row r="334" spans="1:14" ht="13.8" thickBot="1" x14ac:dyDescent="0.3">
      <c r="A334" s="41" t="s">
        <v>113</v>
      </c>
      <c r="C334" s="42">
        <v>231930</v>
      </c>
      <c r="D334" s="42">
        <v>66162</v>
      </c>
      <c r="E334" s="42">
        <v>139192</v>
      </c>
      <c r="F334" s="42">
        <v>0</v>
      </c>
      <c r="G334" s="42">
        <v>-11989</v>
      </c>
      <c r="H334" s="42">
        <v>144892</v>
      </c>
      <c r="I334" s="42">
        <v>542102</v>
      </c>
      <c r="J334" s="2"/>
      <c r="K334" s="2"/>
      <c r="L334" s="54">
        <v>4759.7021999999988</v>
      </c>
      <c r="N334" s="43" t="s">
        <v>113</v>
      </c>
    </row>
    <row r="335" spans="1:14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223022</v>
      </c>
      <c r="D336" s="3">
        <v>76763</v>
      </c>
      <c r="E336" s="3">
        <v>169360</v>
      </c>
      <c r="F336" s="3">
        <v>0</v>
      </c>
      <c r="G336" s="3">
        <v>11701</v>
      </c>
      <c r="H336" s="16">
        <v>139985</v>
      </c>
      <c r="I336" s="16">
        <v>530401</v>
      </c>
      <c r="J336" s="15"/>
      <c r="K336" s="15"/>
      <c r="L336" s="14">
        <v>4598.5072499999997</v>
      </c>
      <c r="N336" s="23" t="s">
        <v>115</v>
      </c>
    </row>
    <row r="337" spans="1:18" x14ac:dyDescent="0.25">
      <c r="A337" s="33" t="s">
        <v>154</v>
      </c>
      <c r="C337" s="3">
        <v>192227</v>
      </c>
      <c r="D337" s="3">
        <v>73954</v>
      </c>
      <c r="E337" s="3">
        <v>109207</v>
      </c>
      <c r="F337" s="3">
        <v>0</v>
      </c>
      <c r="G337" s="3">
        <v>-28148</v>
      </c>
      <c r="H337" s="16">
        <v>128106</v>
      </c>
      <c r="I337" s="16">
        <v>558549</v>
      </c>
      <c r="J337" s="15"/>
      <c r="K337" s="15"/>
      <c r="L337" s="14">
        <v>4208.2820999999994</v>
      </c>
      <c r="N337" s="23" t="s">
        <v>116</v>
      </c>
    </row>
    <row r="338" spans="1:18" x14ac:dyDescent="0.25">
      <c r="A338" s="33" t="s">
        <v>155</v>
      </c>
      <c r="C338" s="3">
        <v>203682</v>
      </c>
      <c r="D338" s="3">
        <v>77138</v>
      </c>
      <c r="E338" s="3">
        <v>144185</v>
      </c>
      <c r="F338" s="3">
        <v>0</v>
      </c>
      <c r="G338" s="3">
        <v>11444</v>
      </c>
      <c r="H338" s="16">
        <v>145640</v>
      </c>
      <c r="I338" s="16">
        <v>547105</v>
      </c>
      <c r="J338" s="15"/>
      <c r="K338" s="15"/>
      <c r="L338" s="14">
        <v>4784.2740000000003</v>
      </c>
      <c r="N338" s="23" t="s">
        <v>117</v>
      </c>
    </row>
    <row r="339" spans="1:18" x14ac:dyDescent="0.25">
      <c r="A339" s="33" t="s">
        <v>118</v>
      </c>
      <c r="C339" s="3">
        <v>219391</v>
      </c>
      <c r="D339" s="3">
        <v>65562</v>
      </c>
      <c r="E339" s="3">
        <v>133822</v>
      </c>
      <c r="F339" s="3">
        <v>0</v>
      </c>
      <c r="G339" s="3">
        <v>6536</v>
      </c>
      <c r="H339" s="16">
        <v>156606</v>
      </c>
      <c r="I339" s="16">
        <v>540569</v>
      </c>
      <c r="J339" s="15"/>
      <c r="K339" s="15"/>
      <c r="L339" s="14">
        <v>5144.5070999999998</v>
      </c>
      <c r="N339" s="23" t="s">
        <v>118</v>
      </c>
    </row>
    <row r="340" spans="1:18" x14ac:dyDescent="0.25">
      <c r="A340" s="33" t="s">
        <v>137</v>
      </c>
      <c r="C340" s="3">
        <v>218732</v>
      </c>
      <c r="D340" s="3">
        <v>81555</v>
      </c>
      <c r="E340" s="3">
        <v>164749</v>
      </c>
      <c r="F340" s="3">
        <v>0</v>
      </c>
      <c r="G340" s="3">
        <v>26470</v>
      </c>
      <c r="H340" s="16">
        <v>162576</v>
      </c>
      <c r="I340" s="16">
        <v>514099</v>
      </c>
      <c r="J340" s="15"/>
      <c r="K340" s="15"/>
      <c r="L340" s="14">
        <v>5340.6215999999995</v>
      </c>
      <c r="N340" s="23" t="s">
        <v>119</v>
      </c>
    </row>
    <row r="341" spans="1:18" x14ac:dyDescent="0.25">
      <c r="A341" s="33" t="s">
        <v>138</v>
      </c>
      <c r="C341" s="3">
        <v>217995</v>
      </c>
      <c r="D341" s="3">
        <v>77329</v>
      </c>
      <c r="E341" s="3">
        <v>137490</v>
      </c>
      <c r="F341" s="3">
        <v>0</v>
      </c>
      <c r="G341" s="3">
        <v>-2292</v>
      </c>
      <c r="H341" s="16">
        <v>154572.25</v>
      </c>
      <c r="I341" s="16">
        <v>516391</v>
      </c>
      <c r="J341" s="15"/>
      <c r="K341" s="15"/>
      <c r="L341" s="14">
        <v>5077.6984124999999</v>
      </c>
      <c r="N341" s="23" t="s">
        <v>120</v>
      </c>
    </row>
    <row r="342" spans="1:18" x14ac:dyDescent="0.25">
      <c r="A342" s="33" t="s">
        <v>129</v>
      </c>
      <c r="C342" s="3">
        <v>205253</v>
      </c>
      <c r="D342" s="3">
        <v>91946</v>
      </c>
      <c r="E342" s="3">
        <v>166971</v>
      </c>
      <c r="F342" s="3">
        <v>0</v>
      </c>
      <c r="G342" s="3">
        <v>30170</v>
      </c>
      <c r="H342" s="16">
        <v>160379</v>
      </c>
      <c r="I342" s="16">
        <v>486221</v>
      </c>
      <c r="J342" s="15"/>
      <c r="K342" s="15"/>
      <c r="L342" s="14">
        <v>5268.4501499999997</v>
      </c>
      <c r="N342" s="23" t="s">
        <v>121</v>
      </c>
    </row>
    <row r="343" spans="1:18" x14ac:dyDescent="0.25">
      <c r="A343" s="33" t="s">
        <v>122</v>
      </c>
      <c r="C343" s="3">
        <v>216471</v>
      </c>
      <c r="D343" s="3">
        <v>64296</v>
      </c>
      <c r="E343" s="3">
        <v>135395</v>
      </c>
      <c r="F343" s="3">
        <v>0</v>
      </c>
      <c r="G343" s="3">
        <v>9920</v>
      </c>
      <c r="H343" s="16">
        <v>154421.70000000001</v>
      </c>
      <c r="I343" s="16">
        <v>476301</v>
      </c>
      <c r="J343" s="15"/>
      <c r="K343" s="15"/>
      <c r="L343" s="14">
        <v>5072.752845</v>
      </c>
      <c r="N343" s="23" t="s">
        <v>122</v>
      </c>
    </row>
    <row r="344" spans="1:18" x14ac:dyDescent="0.25">
      <c r="A344" s="33" t="s">
        <v>123</v>
      </c>
      <c r="C344" s="3">
        <v>213551</v>
      </c>
      <c r="D344" s="3">
        <v>89222</v>
      </c>
      <c r="E344" s="3">
        <v>123510</v>
      </c>
      <c r="F344" s="3">
        <v>0</v>
      </c>
      <c r="G344" s="3">
        <v>-22264</v>
      </c>
      <c r="H344" s="16">
        <v>155546.95000000001</v>
      </c>
      <c r="I344" s="16">
        <v>498565</v>
      </c>
      <c r="J344" s="15"/>
      <c r="K344" s="15"/>
      <c r="L344" s="14">
        <v>5109.7173075000001</v>
      </c>
      <c r="N344" s="23" t="s">
        <v>123</v>
      </c>
    </row>
    <row r="345" spans="1:18" x14ac:dyDescent="0.25">
      <c r="A345" s="33" t="s">
        <v>131</v>
      </c>
      <c r="C345" s="3">
        <v>224447</v>
      </c>
      <c r="D345" s="3">
        <v>68106</v>
      </c>
      <c r="E345" s="3">
        <v>139123</v>
      </c>
      <c r="F345" s="3">
        <v>0</v>
      </c>
      <c r="G345" s="3">
        <v>1108</v>
      </c>
      <c r="H345" s="16">
        <v>153517.9</v>
      </c>
      <c r="I345" s="16">
        <v>497457</v>
      </c>
      <c r="J345" s="15"/>
      <c r="K345" s="15"/>
      <c r="L345" s="14">
        <v>5043.0630149999988</v>
      </c>
      <c r="N345" s="23" t="s">
        <v>124</v>
      </c>
    </row>
    <row r="346" spans="1:18" x14ac:dyDescent="0.25">
      <c r="A346" s="33" t="s">
        <v>125</v>
      </c>
      <c r="C346" s="3">
        <v>131764</v>
      </c>
      <c r="D346" s="3">
        <v>97301</v>
      </c>
      <c r="E346" s="3">
        <v>77422</v>
      </c>
      <c r="F346" s="3">
        <v>0</v>
      </c>
      <c r="G346" s="3">
        <v>-13617</v>
      </c>
      <c r="H346" s="16">
        <v>139970.35</v>
      </c>
      <c r="I346" s="16">
        <v>511074</v>
      </c>
      <c r="J346" s="15"/>
      <c r="K346" s="15"/>
      <c r="L346" s="14">
        <v>4598.0259975000008</v>
      </c>
      <c r="N346" s="23" t="s">
        <v>125</v>
      </c>
    </row>
    <row r="347" spans="1:18" ht="13.8" thickBot="1" x14ac:dyDescent="0.3">
      <c r="A347" s="41" t="s">
        <v>113</v>
      </c>
      <c r="C347" s="42">
        <v>205515</v>
      </c>
      <c r="D347" s="42">
        <v>89636</v>
      </c>
      <c r="E347" s="42">
        <v>118775</v>
      </c>
      <c r="F347" s="42">
        <v>0</v>
      </c>
      <c r="G347" s="42">
        <v>-23541</v>
      </c>
      <c r="H347" s="42">
        <v>152861</v>
      </c>
      <c r="I347" s="42">
        <v>534615</v>
      </c>
      <c r="J347" s="2"/>
      <c r="K347" s="2"/>
      <c r="L347" s="54">
        <v>5021.4838499999996</v>
      </c>
      <c r="N347" s="43" t="s">
        <v>113</v>
      </c>
    </row>
    <row r="348" spans="1:18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8" x14ac:dyDescent="0.25">
      <c r="A349" s="33" t="str">
        <f>'Olieforbrug, TJ'!A349</f>
        <v>Januar</v>
      </c>
      <c r="C349" s="65">
        <v>243024</v>
      </c>
      <c r="D349" s="65">
        <v>60353</v>
      </c>
      <c r="E349" s="65">
        <v>153786</v>
      </c>
      <c r="F349" s="65">
        <v>0</v>
      </c>
      <c r="G349" s="65">
        <f>I347-I349-Flybenzin!G349</f>
        <v>-4371</v>
      </c>
      <c r="H349" s="67">
        <v>143706</v>
      </c>
      <c r="I349" s="65">
        <v>538867</v>
      </c>
      <c r="J349" s="70"/>
      <c r="K349" s="70"/>
      <c r="L349" s="14">
        <f t="shared" ref="L349:L360" si="83">H349*0.75*43.8/1000</f>
        <v>4720.7420999999995</v>
      </c>
      <c r="N349" s="23" t="str">
        <f>'Olieforbrug, TJ'!M349</f>
        <v>January</v>
      </c>
      <c r="P349" s="16"/>
      <c r="R349" s="3"/>
    </row>
    <row r="350" spans="1:18" x14ac:dyDescent="0.25">
      <c r="A350" s="33" t="str">
        <f>'Olieforbrug, TJ'!A350</f>
        <v>Februar</v>
      </c>
      <c r="C350" s="65">
        <v>211638</v>
      </c>
      <c r="D350" s="65">
        <v>80163</v>
      </c>
      <c r="E350" s="65">
        <v>161888</v>
      </c>
      <c r="F350" s="65">
        <v>0</v>
      </c>
      <c r="G350" s="65">
        <f>I349-I350-Flybenzin!G350</f>
        <v>-3458</v>
      </c>
      <c r="H350" s="67">
        <v>124253</v>
      </c>
      <c r="I350" s="65">
        <v>542174</v>
      </c>
      <c r="J350" s="70"/>
      <c r="K350" s="70"/>
      <c r="L350" s="14">
        <f t="shared" si="83"/>
        <v>4081.7110499999999</v>
      </c>
      <c r="N350" s="23" t="str">
        <f>'Olieforbrug, TJ'!M350</f>
        <v>February</v>
      </c>
      <c r="P350" s="16"/>
      <c r="R350" s="3"/>
    </row>
    <row r="351" spans="1:18" x14ac:dyDescent="0.25">
      <c r="A351" s="33" t="str">
        <f>'Olieforbrug, TJ'!A351</f>
        <v>Marts</v>
      </c>
      <c r="C351" s="65">
        <v>209850</v>
      </c>
      <c r="D351" s="65">
        <v>104857</v>
      </c>
      <c r="E351" s="65">
        <v>139772</v>
      </c>
      <c r="F351" s="65">
        <v>0</v>
      </c>
      <c r="G351" s="65">
        <f>I350-I351-Flybenzin!G351</f>
        <v>-25087</v>
      </c>
      <c r="H351" s="67">
        <v>148265</v>
      </c>
      <c r="I351" s="65">
        <v>567060</v>
      </c>
      <c r="J351" s="70"/>
      <c r="K351" s="70"/>
      <c r="L351" s="14">
        <f t="shared" si="83"/>
        <v>4870.5052500000002</v>
      </c>
      <c r="N351" s="23" t="str">
        <f>'Olieforbrug, TJ'!M351</f>
        <v>March</v>
      </c>
      <c r="P351" s="16"/>
      <c r="R351" s="3"/>
    </row>
    <row r="352" spans="1:18" x14ac:dyDescent="0.25">
      <c r="A352" s="33" t="str">
        <f>'Olieforbrug, TJ'!A352</f>
        <v>April</v>
      </c>
      <c r="C352" s="65">
        <v>215665</v>
      </c>
      <c r="D352" s="65">
        <v>61556</v>
      </c>
      <c r="E352" s="65">
        <v>146835</v>
      </c>
      <c r="F352" s="65">
        <v>0</v>
      </c>
      <c r="G352" s="65">
        <f>I351-I352-Flybenzin!G352</f>
        <v>24850</v>
      </c>
      <c r="H352" s="67">
        <v>152571</v>
      </c>
      <c r="I352" s="65">
        <v>543082</v>
      </c>
      <c r="J352" s="70"/>
      <c r="K352" s="70"/>
      <c r="L352" s="14">
        <f t="shared" si="83"/>
        <v>5011.9573499999997</v>
      </c>
      <c r="N352" s="23" t="str">
        <f>'Olieforbrug, TJ'!M352</f>
        <v>April</v>
      </c>
    </row>
    <row r="353" spans="1:18" x14ac:dyDescent="0.25">
      <c r="A353" s="33" t="str">
        <f>'Olieforbrug, TJ'!A353</f>
        <v>Maj</v>
      </c>
      <c r="C353" s="65">
        <v>209638</v>
      </c>
      <c r="D353" s="65">
        <v>115657</v>
      </c>
      <c r="E353" s="65">
        <v>173468</v>
      </c>
      <c r="F353" s="65">
        <v>0</v>
      </c>
      <c r="G353" s="65">
        <f>I352-I353-Flybenzin!G353</f>
        <v>4912</v>
      </c>
      <c r="H353" s="67">
        <v>156869</v>
      </c>
      <c r="I353" s="65">
        <v>537788</v>
      </c>
      <c r="J353" s="70"/>
      <c r="K353" s="70"/>
      <c r="L353" s="14">
        <f t="shared" si="83"/>
        <v>5153.1466499999997</v>
      </c>
      <c r="N353" s="23" t="str">
        <f>'Olieforbrug, TJ'!M353</f>
        <v>May</v>
      </c>
    </row>
    <row r="354" spans="1:18" x14ac:dyDescent="0.25">
      <c r="A354" s="33" t="str">
        <f>'Olieforbrug, TJ'!A354</f>
        <v>Juni</v>
      </c>
      <c r="C354" s="65">
        <v>193500</v>
      </c>
      <c r="D354" s="65">
        <v>84897</v>
      </c>
      <c r="E354" s="65">
        <v>142435</v>
      </c>
      <c r="F354" s="65">
        <v>0</v>
      </c>
      <c r="G354" s="65">
        <f>I353-I354-Flybenzin!G354</f>
        <v>20841</v>
      </c>
      <c r="H354" s="67">
        <v>157567</v>
      </c>
      <c r="I354" s="65">
        <v>516498</v>
      </c>
      <c r="J354" s="70"/>
      <c r="K354" s="70"/>
      <c r="L354" s="14">
        <f t="shared" si="83"/>
        <v>5176.0759499999995</v>
      </c>
      <c r="N354" s="23" t="str">
        <f>'Olieforbrug, TJ'!M354</f>
        <v>June</v>
      </c>
    </row>
    <row r="355" spans="1:18" x14ac:dyDescent="0.25">
      <c r="A355" s="33" t="str">
        <f>'Olieforbrug, TJ'!A355</f>
        <v>Juli</v>
      </c>
      <c r="C355" s="65">
        <v>220101</v>
      </c>
      <c r="D355" s="65">
        <v>97788</v>
      </c>
      <c r="E355" s="65">
        <v>172602</v>
      </c>
      <c r="F355" s="65">
        <v>0</v>
      </c>
      <c r="G355" s="65">
        <f>I354-I355-Flybenzin!G355</f>
        <v>16250</v>
      </c>
      <c r="H355" s="67">
        <v>160296</v>
      </c>
      <c r="I355" s="65">
        <v>500998</v>
      </c>
      <c r="J355" s="70"/>
      <c r="K355" s="70"/>
      <c r="L355" s="14">
        <f t="shared" si="83"/>
        <v>5265.7235999999994</v>
      </c>
      <c r="N355" s="23" t="str">
        <f>'Olieforbrug, TJ'!M355</f>
        <v>July</v>
      </c>
    </row>
    <row r="356" spans="1:18" x14ac:dyDescent="0.25">
      <c r="A356" s="33" t="str">
        <f>'Olieforbrug, TJ'!A356</f>
        <v>August</v>
      </c>
      <c r="C356" s="65">
        <v>233909</v>
      </c>
      <c r="D356" s="65">
        <v>77011</v>
      </c>
      <c r="E356" s="65">
        <v>134252</v>
      </c>
      <c r="F356" s="65">
        <v>0</v>
      </c>
      <c r="G356" s="65">
        <f>I355-I356-Flybenzin!G356</f>
        <v>-20343</v>
      </c>
      <c r="H356" s="67">
        <v>157061</v>
      </c>
      <c r="I356" s="65">
        <v>520897</v>
      </c>
      <c r="J356" s="70"/>
      <c r="K356" s="70"/>
      <c r="L356" s="14">
        <f t="shared" si="83"/>
        <v>5159.4538499999999</v>
      </c>
      <c r="N356" s="23" t="str">
        <f>'Olieforbrug, TJ'!M356</f>
        <v>August</v>
      </c>
    </row>
    <row r="357" spans="1:18" x14ac:dyDescent="0.25">
      <c r="A357" s="33" t="str">
        <f>'Olieforbrug, TJ'!A357</f>
        <v>September</v>
      </c>
      <c r="C357" s="65">
        <v>168685</v>
      </c>
      <c r="D357" s="65">
        <v>70234</v>
      </c>
      <c r="E357" s="65">
        <v>103126</v>
      </c>
      <c r="F357" s="65">
        <v>0</v>
      </c>
      <c r="G357" s="65">
        <f>I356-I357-Flybenzin!G357</f>
        <v>17818</v>
      </c>
      <c r="H357" s="67">
        <v>153332</v>
      </c>
      <c r="I357" s="65">
        <v>503358</v>
      </c>
      <c r="J357" s="70"/>
      <c r="K357" s="70"/>
      <c r="L357" s="14">
        <f t="shared" si="83"/>
        <v>5036.9561999999996</v>
      </c>
      <c r="N357" s="23" t="str">
        <f>'Olieforbrug, TJ'!M357</f>
        <v>September</v>
      </c>
    </row>
    <row r="358" spans="1:18" x14ac:dyDescent="0.25">
      <c r="A358" s="33" t="str">
        <f>'Olieforbrug, TJ'!A358</f>
        <v>Oktober</v>
      </c>
      <c r="C358" s="65">
        <v>255154</v>
      </c>
      <c r="D358" s="65">
        <v>91599</v>
      </c>
      <c r="E358" s="65">
        <v>147617</v>
      </c>
      <c r="F358" s="65">
        <v>0</v>
      </c>
      <c r="G358" s="65">
        <f>I357-I358-Flybenzin!G358</f>
        <v>-47311</v>
      </c>
      <c r="H358" s="67">
        <v>152101</v>
      </c>
      <c r="I358" s="65">
        <v>550356</v>
      </c>
      <c r="J358" s="70"/>
      <c r="K358" s="70"/>
      <c r="L358" s="14">
        <f t="shared" si="83"/>
        <v>4996.5178499999993</v>
      </c>
      <c r="N358" s="23" t="str">
        <f>'Olieforbrug, TJ'!M358</f>
        <v>October</v>
      </c>
    </row>
    <row r="359" spans="1:18" x14ac:dyDescent="0.25">
      <c r="A359" s="33" t="str">
        <f>'Olieforbrug, TJ'!A359</f>
        <v>November</v>
      </c>
      <c r="C359" s="65">
        <v>226003</v>
      </c>
      <c r="D359" s="65">
        <v>58001</v>
      </c>
      <c r="E359" s="65">
        <v>141217</v>
      </c>
      <c r="F359" s="65">
        <v>0</v>
      </c>
      <c r="G359" s="65">
        <f>I358-I359-Flybenzin!G359</f>
        <v>-735</v>
      </c>
      <c r="H359" s="67">
        <v>139911</v>
      </c>
      <c r="I359" s="65">
        <v>550956</v>
      </c>
      <c r="J359" s="70"/>
      <c r="K359" s="70"/>
      <c r="L359" s="14">
        <f t="shared" si="83"/>
        <v>4596.0763499999994</v>
      </c>
      <c r="N359" s="23" t="str">
        <f>'Olieforbrug, TJ'!M359</f>
        <v>November</v>
      </c>
    </row>
    <row r="360" spans="1:18" ht="13.8" thickBot="1" x14ac:dyDescent="0.3">
      <c r="A360" s="41" t="str">
        <f>'Olieforbrug, TJ'!A360</f>
        <v>December</v>
      </c>
      <c r="C360" s="42">
        <v>258409</v>
      </c>
      <c r="D360" s="42">
        <v>74124</v>
      </c>
      <c r="E360" s="42">
        <v>163742</v>
      </c>
      <c r="F360" s="42">
        <v>0</v>
      </c>
      <c r="G360" s="42">
        <f>I359-I360-Flybenzin!G360</f>
        <v>-16518</v>
      </c>
      <c r="H360" s="42">
        <v>149344</v>
      </c>
      <c r="I360" s="42">
        <v>567318</v>
      </c>
      <c r="J360" s="2"/>
      <c r="K360" s="2"/>
      <c r="L360" s="54">
        <f t="shared" si="83"/>
        <v>4905.9503999999997</v>
      </c>
      <c r="N360" s="43" t="str">
        <f>'Olieforbrug, TJ'!M360</f>
        <v>December</v>
      </c>
    </row>
    <row r="361" spans="1:18" x14ac:dyDescent="0.25">
      <c r="A361" s="37">
        <f>'Olieforbrug, TJ'!A361</f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f>'Olieforbrug, TJ'!M361</f>
        <v>2016</v>
      </c>
    </row>
    <row r="362" spans="1:18" x14ac:dyDescent="0.25">
      <c r="A362" s="33" t="str">
        <f>'Olieforbrug, TJ'!A362</f>
        <v>Januar</v>
      </c>
      <c r="C362" s="65">
        <v>251435</v>
      </c>
      <c r="D362" s="65">
        <v>64365</v>
      </c>
      <c r="E362" s="65">
        <v>163396</v>
      </c>
      <c r="F362" s="65">
        <v>0</v>
      </c>
      <c r="G362" s="65">
        <v>-19303</v>
      </c>
      <c r="H362" s="67">
        <v>132832</v>
      </c>
      <c r="I362" s="65">
        <v>587774</v>
      </c>
      <c r="J362" s="70"/>
      <c r="K362" s="70"/>
      <c r="L362" s="14">
        <v>4363.5311999999994</v>
      </c>
      <c r="N362" s="23" t="str">
        <f>'Olieforbrug, TJ'!M362</f>
        <v>January</v>
      </c>
      <c r="P362" s="16"/>
      <c r="R362" s="3"/>
    </row>
    <row r="363" spans="1:18" x14ac:dyDescent="0.25">
      <c r="A363" s="33" t="str">
        <f>'Olieforbrug, TJ'!A363</f>
        <v>Februar</v>
      </c>
      <c r="C363" s="65">
        <v>217374</v>
      </c>
      <c r="D363" s="65">
        <v>60924</v>
      </c>
      <c r="E363" s="65">
        <v>182510</v>
      </c>
      <c r="F363" s="65">
        <v>0</v>
      </c>
      <c r="G363" s="65">
        <v>40640</v>
      </c>
      <c r="H363" s="67">
        <v>134264</v>
      </c>
      <c r="I363" s="65">
        <v>546980</v>
      </c>
      <c r="J363" s="70"/>
      <c r="K363" s="70"/>
      <c r="L363" s="14">
        <v>4410.5723999999991</v>
      </c>
      <c r="N363" s="23" t="str">
        <f>'Olieforbrug, TJ'!M363</f>
        <v>February</v>
      </c>
    </row>
    <row r="364" spans="1:18" x14ac:dyDescent="0.25">
      <c r="A364" s="33" t="str">
        <f>'Olieforbrug, TJ'!A364</f>
        <v>Marts</v>
      </c>
      <c r="C364" s="65">
        <v>239132</v>
      </c>
      <c r="D364" s="65">
        <v>38978</v>
      </c>
      <c r="E364" s="65">
        <v>115255</v>
      </c>
      <c r="F364" s="65">
        <v>0</v>
      </c>
      <c r="G364" s="65">
        <v>-15784</v>
      </c>
      <c r="H364" s="67">
        <v>146200</v>
      </c>
      <c r="I364" s="65">
        <v>562514</v>
      </c>
      <c r="J364" s="70"/>
      <c r="K364" s="70"/>
      <c r="L364" s="14">
        <v>4802.67</v>
      </c>
      <c r="N364" s="23" t="str">
        <f>'Olieforbrug, TJ'!M364</f>
        <v>March</v>
      </c>
    </row>
    <row r="365" spans="1:18" x14ac:dyDescent="0.25">
      <c r="A365" s="33" t="str">
        <f>'Olieforbrug, TJ'!A365</f>
        <v>April</v>
      </c>
      <c r="C365" s="65">
        <v>76082</v>
      </c>
      <c r="D365" s="65">
        <v>83123</v>
      </c>
      <c r="E365" s="65">
        <v>56572</v>
      </c>
      <c r="F365" s="65">
        <v>0</v>
      </c>
      <c r="G365" s="65">
        <v>46720</v>
      </c>
      <c r="H365" s="67">
        <v>148481</v>
      </c>
      <c r="I365" s="65">
        <v>515515</v>
      </c>
      <c r="J365" s="70"/>
      <c r="K365" s="70"/>
      <c r="L365" s="14">
        <v>4877.6008499999998</v>
      </c>
      <c r="N365" s="23" t="str">
        <f>'Olieforbrug, TJ'!M365</f>
        <v>April</v>
      </c>
    </row>
    <row r="366" spans="1:18" x14ac:dyDescent="0.25">
      <c r="A366" s="33" t="str">
        <f>'Olieforbrug, TJ'!A366</f>
        <v>Maj</v>
      </c>
      <c r="C366" s="65">
        <v>96389</v>
      </c>
      <c r="D366" s="65">
        <v>81246</v>
      </c>
      <c r="E366" s="65">
        <v>37129</v>
      </c>
      <c r="F366" s="65">
        <v>0</v>
      </c>
      <c r="G366" s="65">
        <v>29225</v>
      </c>
      <c r="H366" s="67">
        <v>169116</v>
      </c>
      <c r="I366" s="65">
        <v>487027</v>
      </c>
      <c r="J366" s="70"/>
      <c r="K366" s="70"/>
      <c r="L366" s="14">
        <v>5555.4605999999994</v>
      </c>
      <c r="N366" s="23" t="str">
        <f>'Olieforbrug, TJ'!M366</f>
        <v>May</v>
      </c>
    </row>
    <row r="367" spans="1:18" x14ac:dyDescent="0.25">
      <c r="A367" s="33" t="str">
        <f>'Olieforbrug, TJ'!A367</f>
        <v>Juni</v>
      </c>
      <c r="C367" s="65">
        <v>195867</v>
      </c>
      <c r="D367" s="65">
        <v>45046</v>
      </c>
      <c r="E367" s="65">
        <v>119297</v>
      </c>
      <c r="F367" s="65">
        <v>0</v>
      </c>
      <c r="G367" s="65">
        <v>39545</v>
      </c>
      <c r="H367" s="67">
        <v>161221</v>
      </c>
      <c r="I367" s="65">
        <v>446964</v>
      </c>
      <c r="J367" s="70"/>
      <c r="K367" s="70"/>
      <c r="L367" s="14">
        <v>5296.1098499999998</v>
      </c>
      <c r="N367" s="23" t="str">
        <f>'Olieforbrug, TJ'!M367</f>
        <v>June</v>
      </c>
    </row>
    <row r="368" spans="1:18" x14ac:dyDescent="0.25">
      <c r="A368" s="33" t="str">
        <f>'Olieforbrug, TJ'!A368</f>
        <v>Juli</v>
      </c>
      <c r="C368" s="65">
        <v>231320</v>
      </c>
      <c r="D368" s="65">
        <v>86083</v>
      </c>
      <c r="E368" s="65">
        <v>151490</v>
      </c>
      <c r="F368" s="65">
        <v>0</v>
      </c>
      <c r="G368" s="65">
        <v>-16868</v>
      </c>
      <c r="H368" s="67">
        <v>149272</v>
      </c>
      <c r="I368" s="65">
        <v>463519</v>
      </c>
      <c r="J368" s="70"/>
      <c r="K368" s="70"/>
      <c r="L368" s="14">
        <v>4903.5851999999995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C369" s="65">
        <v>237020</v>
      </c>
      <c r="D369" s="65">
        <v>82553</v>
      </c>
      <c r="E369" s="65">
        <v>83697</v>
      </c>
      <c r="F369" s="65">
        <v>0</v>
      </c>
      <c r="G369" s="65">
        <v>-76252</v>
      </c>
      <c r="H369" s="67">
        <v>161394</v>
      </c>
      <c r="I369" s="65">
        <v>539381</v>
      </c>
      <c r="J369" s="70"/>
      <c r="K369" s="70"/>
      <c r="L369" s="14">
        <v>5301.7928999999995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C370" s="65">
        <v>225994</v>
      </c>
      <c r="D370" s="65">
        <v>63864</v>
      </c>
      <c r="E370" s="65">
        <v>134980</v>
      </c>
      <c r="F370" s="65">
        <v>0</v>
      </c>
      <c r="G370" s="65">
        <v>1584</v>
      </c>
      <c r="H370" s="67">
        <v>155435</v>
      </c>
      <c r="I370" s="65">
        <v>538767</v>
      </c>
      <c r="J370" s="70"/>
      <c r="K370" s="70"/>
      <c r="L370" s="14">
        <v>5106.0397499999999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C371" s="65">
        <v>225243</v>
      </c>
      <c r="D371" s="65">
        <v>36965</v>
      </c>
      <c r="E371" s="65">
        <v>135756</v>
      </c>
      <c r="F371" s="65">
        <v>0</v>
      </c>
      <c r="G371" s="65">
        <v>21355</v>
      </c>
      <c r="H371" s="67">
        <v>146941</v>
      </c>
      <c r="I371" s="65">
        <v>517211</v>
      </c>
      <c r="J371" s="70"/>
      <c r="K371" s="70"/>
      <c r="L371" s="14">
        <v>4827.0118499999999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C372" s="65">
        <v>245588</v>
      </c>
      <c r="D372" s="65">
        <v>42020</v>
      </c>
      <c r="E372" s="65">
        <v>131208</v>
      </c>
      <c r="F372" s="65">
        <v>0</v>
      </c>
      <c r="G372" s="65">
        <v>-2422</v>
      </c>
      <c r="H372" s="67">
        <v>152520</v>
      </c>
      <c r="I372" s="65">
        <v>519550</v>
      </c>
      <c r="J372" s="70"/>
      <c r="K372" s="70"/>
      <c r="L372" s="14">
        <v>5010.2820000000002</v>
      </c>
      <c r="N372" s="23" t="str">
        <f>'Olieforbrug, TJ'!M372</f>
        <v>November</v>
      </c>
    </row>
    <row r="373" spans="1:14" ht="13.8" thickBot="1" x14ac:dyDescent="0.3">
      <c r="A373" s="41" t="str">
        <f>'Olieforbrug, TJ'!A373</f>
        <v>December</v>
      </c>
      <c r="C373" s="42">
        <v>254520</v>
      </c>
      <c r="D373" s="42">
        <v>49562</v>
      </c>
      <c r="E373" s="42">
        <v>138174</v>
      </c>
      <c r="F373" s="42">
        <v>0</v>
      </c>
      <c r="G373" s="42">
        <v>-20789</v>
      </c>
      <c r="H373" s="42">
        <v>142487</v>
      </c>
      <c r="I373" s="42">
        <v>540052</v>
      </c>
      <c r="J373" s="2"/>
      <c r="K373" s="2"/>
      <c r="L373" s="54">
        <v>4680.6979499999989</v>
      </c>
      <c r="N373" s="43" t="str">
        <f>'Olieforbrug, TJ'!M373</f>
        <v>December</v>
      </c>
    </row>
    <row r="374" spans="1:14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tr">
        <f>'Olieforbrug, TJ'!A375</f>
        <v>Januar</v>
      </c>
      <c r="C375" s="16">
        <v>248807</v>
      </c>
      <c r="D375" s="16">
        <v>39692</v>
      </c>
      <c r="E375" s="16">
        <v>153536</v>
      </c>
      <c r="F375" s="16">
        <v>0</v>
      </c>
      <c r="G375" s="16">
        <f>I373-I375-Flybenzin!G375</f>
        <v>1638</v>
      </c>
      <c r="H375" s="16">
        <v>136791</v>
      </c>
      <c r="I375" s="16">
        <v>538400</v>
      </c>
      <c r="J375" s="15"/>
      <c r="K375" s="15"/>
      <c r="L375" s="14">
        <f t="shared" ref="L375:L380" si="84">H375*0.75*43.8/1000</f>
        <v>4493.5843499999992</v>
      </c>
      <c r="N375" s="23" t="str">
        <f>'Olieforbrug, TJ'!M375</f>
        <v>January</v>
      </c>
    </row>
    <row r="376" spans="1:14" x14ac:dyDescent="0.25">
      <c r="A376" s="23" t="str">
        <f>'Olieforbrug, TJ'!A376</f>
        <v>Februar</v>
      </c>
      <c r="C376" s="16">
        <v>228932</v>
      </c>
      <c r="D376" s="16">
        <v>53415</v>
      </c>
      <c r="E376" s="16">
        <v>145642</v>
      </c>
      <c r="F376" s="16">
        <v>0</v>
      </c>
      <c r="G376" s="16">
        <f>I375-I376-Flybenzin!G376</f>
        <v>-9889</v>
      </c>
      <c r="H376" s="16">
        <v>124659</v>
      </c>
      <c r="I376" s="16">
        <v>548103</v>
      </c>
      <c r="J376" s="15"/>
      <c r="K376" s="15"/>
      <c r="L376" s="14">
        <f t="shared" si="84"/>
        <v>4095.0481500000001</v>
      </c>
      <c r="N376" s="23" t="str">
        <f>'Olieforbrug, TJ'!M376</f>
        <v>February</v>
      </c>
    </row>
    <row r="377" spans="1:14" x14ac:dyDescent="0.25">
      <c r="A377" s="23" t="str">
        <f>'Olieforbrug, TJ'!A377</f>
        <v>Marts</v>
      </c>
      <c r="C377" s="16">
        <v>241313</v>
      </c>
      <c r="D377" s="16">
        <v>28197</v>
      </c>
      <c r="E377" s="16">
        <v>153067</v>
      </c>
      <c r="F377" s="16">
        <v>0</v>
      </c>
      <c r="G377" s="16">
        <f>I376-I377-Flybenzin!G377</f>
        <v>34781</v>
      </c>
      <c r="H377" s="16">
        <v>150444</v>
      </c>
      <c r="I377" s="16">
        <v>513305</v>
      </c>
      <c r="J377" s="15"/>
      <c r="K377" s="15"/>
      <c r="L377" s="14">
        <f t="shared" si="84"/>
        <v>4942.085399999999</v>
      </c>
      <c r="N377" s="23" t="str">
        <f>'Olieforbrug, TJ'!M377</f>
        <v>March</v>
      </c>
    </row>
    <row r="378" spans="1:14" x14ac:dyDescent="0.25">
      <c r="A378" s="23" t="str">
        <f>'Olieforbrug, TJ'!A378</f>
        <v>April</v>
      </c>
      <c r="C378" s="16">
        <v>226963</v>
      </c>
      <c r="D378" s="16">
        <v>33477</v>
      </c>
      <c r="E378" s="16">
        <v>145145</v>
      </c>
      <c r="F378" s="16">
        <v>0</v>
      </c>
      <c r="G378" s="16">
        <f>I377-I378-Flybenzin!G378</f>
        <v>26877</v>
      </c>
      <c r="H378" s="16">
        <v>141106</v>
      </c>
      <c r="I378" s="16">
        <v>486375</v>
      </c>
      <c r="J378" s="15"/>
      <c r="K378" s="15"/>
      <c r="L378" s="14">
        <f t="shared" si="84"/>
        <v>4635.3320999999996</v>
      </c>
      <c r="N378" s="23" t="str">
        <f>'Olieforbrug, TJ'!M378</f>
        <v>April</v>
      </c>
    </row>
    <row r="379" spans="1:14" x14ac:dyDescent="0.25">
      <c r="A379" s="23" t="str">
        <f>'Olieforbrug, TJ'!A379</f>
        <v>Maj</v>
      </c>
      <c r="C379" s="16">
        <v>241386</v>
      </c>
      <c r="D379" s="16">
        <v>66980</v>
      </c>
      <c r="E379" s="16">
        <v>134329</v>
      </c>
      <c r="F379" s="16">
        <v>0</v>
      </c>
      <c r="G379" s="16">
        <f>I378-I379-Flybenzin!G379</f>
        <v>-1218</v>
      </c>
      <c r="H379" s="16">
        <v>172457</v>
      </c>
      <c r="I379" s="16">
        <v>487558</v>
      </c>
      <c r="J379" s="15"/>
      <c r="K379" s="15"/>
      <c r="L379" s="14">
        <f t="shared" si="84"/>
        <v>5665.2124499999991</v>
      </c>
      <c r="N379" s="23" t="str">
        <f>'Olieforbrug, TJ'!M379</f>
        <v>May</v>
      </c>
    </row>
    <row r="380" spans="1:14" x14ac:dyDescent="0.25">
      <c r="A380" s="23" t="str">
        <f>'Olieforbrug, TJ'!A380</f>
        <v>Juni</v>
      </c>
      <c r="C380" s="16">
        <v>222223</v>
      </c>
      <c r="D380" s="16">
        <v>89184</v>
      </c>
      <c r="E380" s="16">
        <v>137370</v>
      </c>
      <c r="F380" s="16">
        <v>0</v>
      </c>
      <c r="G380" s="16">
        <f>I379-I380-Flybenzin!G380</f>
        <v>-12905</v>
      </c>
      <c r="H380" s="16">
        <v>161613</v>
      </c>
      <c r="I380" s="16">
        <v>500375</v>
      </c>
      <c r="J380" s="15"/>
      <c r="K380" s="15"/>
      <c r="L380" s="14">
        <f t="shared" si="84"/>
        <v>5308.9870499999997</v>
      </c>
      <c r="N380" s="23" t="str">
        <f>'Olieforbrug, TJ'!M380</f>
        <v>June</v>
      </c>
    </row>
    <row r="381" spans="1:14" x14ac:dyDescent="0.25">
      <c r="A381" s="23" t="str">
        <f>'Olieforbrug, TJ'!A381</f>
        <v>Juli</v>
      </c>
      <c r="C381" s="16">
        <v>236422</v>
      </c>
      <c r="D381" s="16">
        <v>50945</v>
      </c>
      <c r="E381" s="16">
        <v>144560</v>
      </c>
      <c r="F381" s="16">
        <v>0</v>
      </c>
      <c r="G381" s="16">
        <f>I380-I381-Flybenzin!G381</f>
        <v>12815</v>
      </c>
      <c r="H381" s="16">
        <v>155709</v>
      </c>
      <c r="I381" s="16">
        <v>487545</v>
      </c>
      <c r="J381" s="15"/>
      <c r="K381" s="15"/>
      <c r="L381" s="14">
        <f t="shared" ref="L381:L386" si="85">H381*0.75*43.8/1000</f>
        <v>5115.040649999999</v>
      </c>
      <c r="N381" s="23" t="str">
        <f>'Olieforbrug, TJ'!M381</f>
        <v>July</v>
      </c>
    </row>
    <row r="382" spans="1:14" x14ac:dyDescent="0.25">
      <c r="A382" s="23" t="str">
        <f>'Olieforbrug, TJ'!A382</f>
        <v>August</v>
      </c>
      <c r="C382" s="16">
        <v>239945</v>
      </c>
      <c r="D382" s="16">
        <v>58369</v>
      </c>
      <c r="E382" s="16">
        <v>125857</v>
      </c>
      <c r="F382" s="16">
        <v>0</v>
      </c>
      <c r="G382" s="16">
        <f>I381-I382-Flybenzin!G382</f>
        <v>-20537</v>
      </c>
      <c r="H382" s="16">
        <v>150465</v>
      </c>
      <c r="I382" s="16">
        <v>508067</v>
      </c>
      <c r="J382" s="15"/>
      <c r="K382" s="15"/>
      <c r="L382" s="14">
        <f t="shared" si="85"/>
        <v>4942.7752499999997</v>
      </c>
      <c r="N382" s="23" t="str">
        <f>'Olieforbrug, TJ'!M382</f>
        <v>August</v>
      </c>
    </row>
    <row r="383" spans="1:14" x14ac:dyDescent="0.25">
      <c r="A383" s="23" t="str">
        <f>'Olieforbrug, TJ'!A383</f>
        <v>September</v>
      </c>
      <c r="C383" s="16">
        <v>178897</v>
      </c>
      <c r="D383" s="16">
        <v>41798</v>
      </c>
      <c r="E383" s="16">
        <v>109077</v>
      </c>
      <c r="F383" s="16">
        <v>0</v>
      </c>
      <c r="G383" s="16">
        <f>I382-I383-Flybenzin!G383</f>
        <v>35781</v>
      </c>
      <c r="H383" s="16">
        <v>148679</v>
      </c>
      <c r="I383" s="16">
        <v>472300</v>
      </c>
      <c r="J383" s="15"/>
      <c r="K383" s="15"/>
      <c r="L383" s="14">
        <f t="shared" si="85"/>
        <v>4884.1051499999994</v>
      </c>
      <c r="N383" s="23" t="str">
        <f>'Olieforbrug, TJ'!M383</f>
        <v>September</v>
      </c>
    </row>
    <row r="384" spans="1:14" x14ac:dyDescent="0.25">
      <c r="A384" s="23" t="str">
        <f>'Olieforbrug, TJ'!A384</f>
        <v>Oktober</v>
      </c>
      <c r="C384" s="16">
        <v>211474</v>
      </c>
      <c r="D384" s="16">
        <v>54326</v>
      </c>
      <c r="E384" s="16">
        <v>135390</v>
      </c>
      <c r="F384" s="16">
        <v>0</v>
      </c>
      <c r="G384" s="16">
        <f>I383-I384-Flybenzin!G384</f>
        <v>24469</v>
      </c>
      <c r="H384" s="16">
        <v>155072</v>
      </c>
      <c r="I384" s="16">
        <v>447769</v>
      </c>
      <c r="J384" s="15"/>
      <c r="K384" s="15"/>
      <c r="L384" s="14">
        <f t="shared" si="85"/>
        <v>5094.1151999999993</v>
      </c>
      <c r="N384" s="23" t="str">
        <f>'Olieforbrug, TJ'!M384</f>
        <v>October</v>
      </c>
    </row>
    <row r="385" spans="1:14" x14ac:dyDescent="0.25">
      <c r="A385" s="23" t="str">
        <f>'Olieforbrug, TJ'!A385</f>
        <v>November</v>
      </c>
      <c r="C385" s="16">
        <v>245421</v>
      </c>
      <c r="D385" s="16">
        <v>48897</v>
      </c>
      <c r="E385" s="16">
        <v>135687</v>
      </c>
      <c r="F385" s="16">
        <v>0</v>
      </c>
      <c r="G385" s="16">
        <f>I384-I385-Flybenzin!G385</f>
        <v>-7257</v>
      </c>
      <c r="H385" s="16">
        <v>149482</v>
      </c>
      <c r="I385" s="16">
        <v>455026</v>
      </c>
      <c r="J385" s="15"/>
      <c r="K385" s="15"/>
      <c r="L385" s="14">
        <f t="shared" si="85"/>
        <v>4910.4836999999989</v>
      </c>
      <c r="N385" s="23" t="str">
        <f>'Olieforbrug, TJ'!M385</f>
        <v>November</v>
      </c>
    </row>
    <row r="386" spans="1:14" ht="13.8" thickBot="1" x14ac:dyDescent="0.3">
      <c r="A386" s="41" t="str">
        <f>'Olieforbrug, TJ'!A386</f>
        <v>December</v>
      </c>
      <c r="C386" s="42">
        <v>256501</v>
      </c>
      <c r="D386" s="42">
        <v>46944</v>
      </c>
      <c r="E386" s="42">
        <v>110248</v>
      </c>
      <c r="F386" s="42">
        <v>0</v>
      </c>
      <c r="G386" s="42">
        <f>I385-I386-Flybenzin!G386</f>
        <v>-49870</v>
      </c>
      <c r="H386" s="42">
        <v>142569</v>
      </c>
      <c r="I386" s="42">
        <v>504896</v>
      </c>
      <c r="J386" s="2"/>
      <c r="K386" s="2"/>
      <c r="L386" s="54">
        <f t="shared" si="85"/>
        <v>4683.3916499999996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257460</v>
      </c>
      <c r="D388" s="16">
        <v>60563</v>
      </c>
      <c r="E388" s="16">
        <v>161692</v>
      </c>
      <c r="F388" s="16">
        <v>0</v>
      </c>
      <c r="G388" s="16">
        <f>I386-I388-Flybenzin!G388</f>
        <v>-14330</v>
      </c>
      <c r="H388" s="16">
        <v>140312</v>
      </c>
      <c r="I388" s="16">
        <v>519226</v>
      </c>
      <c r="J388" s="15"/>
      <c r="K388" s="15"/>
      <c r="L388" s="14">
        <f>H388*0.75*43.8/1000</f>
        <v>4609.2491999999993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222953</v>
      </c>
      <c r="D389" s="16">
        <v>40568</v>
      </c>
      <c r="E389" s="16">
        <v>130286</v>
      </c>
      <c r="F389" s="16">
        <v>0</v>
      </c>
      <c r="G389" s="16">
        <f>I388-I389-Flybenzin!G389</f>
        <v>-887</v>
      </c>
      <c r="H389" s="16">
        <v>129046</v>
      </c>
      <c r="I389" s="16">
        <v>521552</v>
      </c>
      <c r="J389" s="15"/>
      <c r="K389" s="15"/>
      <c r="L389" s="14">
        <f>H389*0.75*43.8/1000</f>
        <v>4239.1610999999994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229762</v>
      </c>
      <c r="D390" s="16">
        <v>42112</v>
      </c>
      <c r="E390" s="16">
        <v>115077</v>
      </c>
      <c r="F390" s="16">
        <v>0</v>
      </c>
      <c r="G390" s="16">
        <f>I389-I390-Flybenzin!G390</f>
        <v>-17923</v>
      </c>
      <c r="H390" s="16">
        <v>138208</v>
      </c>
      <c r="I390" s="16">
        <v>539411</v>
      </c>
      <c r="J390" s="15"/>
      <c r="K390" s="15"/>
      <c r="L390" s="14">
        <f t="shared" ref="L390:L395" si="86">H390*0.75*43.8/1000</f>
        <v>4540.1327999999994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215894</v>
      </c>
      <c r="D391" s="16">
        <v>65639</v>
      </c>
      <c r="E391" s="16">
        <v>136965</v>
      </c>
      <c r="F391" s="16">
        <v>0</v>
      </c>
      <c r="G391" s="16">
        <f>I390-I391-Flybenzin!G391</f>
        <v>2288</v>
      </c>
      <c r="H391" s="16">
        <v>147049</v>
      </c>
      <c r="I391" s="16">
        <v>537015</v>
      </c>
      <c r="J391" s="15"/>
      <c r="K391" s="15"/>
      <c r="L391" s="14">
        <f t="shared" si="86"/>
        <v>4830.5596499999992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215894</v>
      </c>
      <c r="D392" s="16">
        <v>67082</v>
      </c>
      <c r="E392" s="16">
        <v>136965</v>
      </c>
      <c r="F392" s="16">
        <v>0</v>
      </c>
      <c r="G392" s="16">
        <f>I391-I392-Flybenzin!G392</f>
        <v>0</v>
      </c>
      <c r="H392" s="16">
        <v>147049</v>
      </c>
      <c r="I392" s="16">
        <v>537015</v>
      </c>
      <c r="J392" s="15"/>
      <c r="K392" s="15"/>
      <c r="L392" s="14">
        <f t="shared" si="86"/>
        <v>4830.5596499999992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224170</v>
      </c>
      <c r="D393" s="16">
        <v>58363</v>
      </c>
      <c r="E393" s="16">
        <v>142517</v>
      </c>
      <c r="F393" s="16">
        <v>0</v>
      </c>
      <c r="G393" s="16">
        <f>I392-I393-Flybenzin!G393</f>
        <v>51749</v>
      </c>
      <c r="H393" s="16">
        <v>154830</v>
      </c>
      <c r="I393" s="16">
        <v>484949</v>
      </c>
      <c r="J393" s="15"/>
      <c r="K393" s="15"/>
      <c r="L393" s="14">
        <f t="shared" si="86"/>
        <v>5086.1655000000001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222165</v>
      </c>
      <c r="D394" s="16">
        <v>66897</v>
      </c>
      <c r="E394" s="16">
        <v>129709</v>
      </c>
      <c r="F394" s="16">
        <v>0</v>
      </c>
      <c r="G394" s="16">
        <f>I393-I394-Flybenzin!G394</f>
        <v>-7582</v>
      </c>
      <c r="H394" s="16">
        <v>152547</v>
      </c>
      <c r="I394" s="16">
        <v>492376</v>
      </c>
      <c r="J394" s="15"/>
      <c r="K394" s="15"/>
      <c r="L394" s="14">
        <f t="shared" si="86"/>
        <v>5011.1689499999993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236395</v>
      </c>
      <c r="D395" s="16">
        <v>76449</v>
      </c>
      <c r="E395" s="16">
        <v>102649</v>
      </c>
      <c r="F395" s="16">
        <v>0</v>
      </c>
      <c r="G395" s="16">
        <f>I394-I395-Flybenzin!G395</f>
        <v>-48273</v>
      </c>
      <c r="H395" s="16">
        <v>162252</v>
      </c>
      <c r="I395" s="16">
        <v>540567</v>
      </c>
      <c r="J395" s="15"/>
      <c r="K395" s="15"/>
      <c r="L395" s="14">
        <f t="shared" si="86"/>
        <v>5329.9781999999996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162876</v>
      </c>
      <c r="D396" s="16">
        <v>55734</v>
      </c>
      <c r="E396" s="16">
        <v>121574</v>
      </c>
      <c r="F396" s="16">
        <v>0</v>
      </c>
      <c r="G396" s="16">
        <f>I395-I396-Flybenzin!G396</f>
        <v>50332</v>
      </c>
      <c r="H396" s="16">
        <v>146305</v>
      </c>
      <c r="I396" s="16">
        <v>490936</v>
      </c>
      <c r="J396" s="15"/>
      <c r="K396" s="15"/>
      <c r="L396" s="14">
        <f>H396*0.75*43.8/1000</f>
        <v>4806.1192499999997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188507</v>
      </c>
      <c r="D397" s="16">
        <v>66725</v>
      </c>
      <c r="E397" s="16">
        <v>85528</v>
      </c>
      <c r="F397" s="16">
        <v>0</v>
      </c>
      <c r="G397" s="16">
        <f>I396-I397-Flybenzin!G397</f>
        <v>-12222</v>
      </c>
      <c r="H397" s="16">
        <v>156530</v>
      </c>
      <c r="I397" s="16">
        <v>503078</v>
      </c>
      <c r="J397" s="15"/>
      <c r="K397" s="15"/>
      <c r="L397" s="14">
        <f>H397*0.75*43.8/1000</f>
        <v>5142.0105000000003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C398" s="16">
        <v>245821</v>
      </c>
      <c r="D398" s="16">
        <v>46655</v>
      </c>
      <c r="E398" s="16">
        <v>158977</v>
      </c>
      <c r="F398" s="16">
        <v>0</v>
      </c>
      <c r="G398" s="16">
        <f>I397-I398-Flybenzin!G398</f>
        <v>16303</v>
      </c>
      <c r="H398" s="16">
        <v>149451</v>
      </c>
      <c r="I398" s="16">
        <v>486663</v>
      </c>
      <c r="J398" s="15"/>
      <c r="K398" s="15"/>
      <c r="L398" s="14">
        <f>H398*0.75*43.8/1000</f>
        <v>4909.4653499999995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>
        <v>255480</v>
      </c>
      <c r="D399" s="42">
        <v>41188</v>
      </c>
      <c r="E399" s="42">
        <v>174286</v>
      </c>
      <c r="F399" s="42">
        <v>0</v>
      </c>
      <c r="G399" s="42">
        <f>I398-I399-Flybenzin!G399</f>
        <v>23296</v>
      </c>
      <c r="H399" s="42">
        <v>144232</v>
      </c>
      <c r="I399" s="42">
        <v>463366</v>
      </c>
      <c r="J399" s="2"/>
      <c r="K399" s="2"/>
      <c r="L399" s="54">
        <f>H399*0.75*43.8/1000</f>
        <v>4738.0211999999992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248957</v>
      </c>
      <c r="D401" s="16">
        <v>69618</v>
      </c>
      <c r="E401" s="16">
        <v>102275</v>
      </c>
      <c r="F401" s="16">
        <v>0</v>
      </c>
      <c r="G401" s="16">
        <f>I399-I401-Flybenzin!G401</f>
        <v>-79457</v>
      </c>
      <c r="H401" s="16">
        <v>140958</v>
      </c>
      <c r="I401" s="16">
        <v>542748</v>
      </c>
      <c r="J401" s="15"/>
      <c r="K401" s="15"/>
      <c r="L401" s="14">
        <f>H401*0.75*43.8/1000</f>
        <v>4630.4703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233497</v>
      </c>
      <c r="D402" s="16">
        <v>38743</v>
      </c>
      <c r="E402" s="16">
        <v>130542</v>
      </c>
      <c r="F402" s="16">
        <v>0</v>
      </c>
      <c r="G402" s="16">
        <f>I401-I402-Flybenzin!G402</f>
        <v>-16621</v>
      </c>
      <c r="H402" s="16">
        <v>123518</v>
      </c>
      <c r="I402" s="16">
        <v>559365</v>
      </c>
      <c r="J402" s="15"/>
      <c r="K402" s="15"/>
      <c r="L402" s="14">
        <f>H402*0.75*43.8/1000</f>
        <v>4057.5663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229670</v>
      </c>
      <c r="D403" s="16">
        <v>65260</v>
      </c>
      <c r="E403" s="16">
        <v>160705</v>
      </c>
      <c r="F403" s="16">
        <v>0</v>
      </c>
      <c r="G403" s="16">
        <f>I402-I403-Flybenzin!G403</f>
        <v>11453</v>
      </c>
      <c r="H403" s="16">
        <v>145932</v>
      </c>
      <c r="I403" s="16">
        <v>547888</v>
      </c>
      <c r="J403" s="15"/>
      <c r="K403" s="15"/>
      <c r="L403" s="14">
        <f>H403*0.75*43.8/1000</f>
        <v>4793.8661999999995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237777</v>
      </c>
      <c r="D404" s="16">
        <v>41391</v>
      </c>
      <c r="E404" s="16">
        <v>150544</v>
      </c>
      <c r="F404" s="16">
        <v>0</v>
      </c>
      <c r="G404" s="16">
        <f>I403-I404-Flybenzin!G404</f>
        <v>28825</v>
      </c>
      <c r="H404" s="16">
        <v>154449</v>
      </c>
      <c r="I404" s="16">
        <v>518789</v>
      </c>
      <c r="J404" s="15"/>
      <c r="K404" s="15"/>
      <c r="L404" s="14">
        <f>H404*0.75*43.8/1000</f>
        <v>5073.6496499999994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C405" s="16">
        <v>234678</v>
      </c>
      <c r="D405" s="16">
        <v>41970</v>
      </c>
      <c r="E405" s="16">
        <v>171459</v>
      </c>
      <c r="F405" s="16">
        <v>0</v>
      </c>
      <c r="G405" s="16">
        <f>I404-I405-Flybenzin!G405</f>
        <v>59788</v>
      </c>
      <c r="H405" s="16">
        <v>164712</v>
      </c>
      <c r="I405" s="16">
        <v>458698</v>
      </c>
      <c r="J405" s="15"/>
      <c r="K405" s="15"/>
      <c r="L405" s="14">
        <f>H405*0.75*43.8/1000</f>
        <v>5410.7891999999993</v>
      </c>
      <c r="N405" s="23" t="str">
        <f>'Olieforbrug, TJ'!M405</f>
        <v>May</v>
      </c>
    </row>
    <row r="406" spans="1:14" x14ac:dyDescent="0.25">
      <c r="A406" s="23" t="str">
        <f>'Olieforbrug, TJ'!A406</f>
        <v>Juni</v>
      </c>
      <c r="C406" s="16">
        <v>207872</v>
      </c>
      <c r="D406" s="16">
        <v>78516</v>
      </c>
      <c r="E406" s="16">
        <v>140794</v>
      </c>
      <c r="F406" s="16">
        <v>0</v>
      </c>
      <c r="G406" s="16">
        <f>I405-I406-Flybenzin!G406</f>
        <v>7925</v>
      </c>
      <c r="H406" s="16">
        <v>154857</v>
      </c>
      <c r="I406" s="16">
        <v>451601</v>
      </c>
      <c r="J406" s="15"/>
      <c r="K406" s="15"/>
      <c r="L406" s="14">
        <f t="shared" ref="L406:L411" si="87">H406*0.75*43.8/1000</f>
        <v>5087.0524499999992</v>
      </c>
      <c r="N406" s="23" t="str">
        <f>'Olieforbrug, TJ'!M406</f>
        <v>June</v>
      </c>
    </row>
    <row r="407" spans="1:14" x14ac:dyDescent="0.25">
      <c r="A407" s="23" t="str">
        <f>'Olieforbrug, TJ'!A407</f>
        <v>Juli</v>
      </c>
      <c r="C407" s="16">
        <v>243173</v>
      </c>
      <c r="D407" s="16">
        <v>50596</v>
      </c>
      <c r="E407" s="16">
        <v>153708</v>
      </c>
      <c r="F407" s="16">
        <v>0</v>
      </c>
      <c r="G407" s="16">
        <f>I406-I407-Flybenzin!G407</f>
        <v>17371</v>
      </c>
      <c r="H407" s="16">
        <v>156683</v>
      </c>
      <c r="I407" s="16">
        <v>434010</v>
      </c>
      <c r="J407" s="15"/>
      <c r="K407" s="15"/>
      <c r="L407" s="14">
        <f t="shared" si="87"/>
        <v>5147.0365499999998</v>
      </c>
      <c r="N407" s="23" t="str">
        <f>'Olieforbrug, TJ'!M407</f>
        <v>July</v>
      </c>
    </row>
    <row r="408" spans="1:14" x14ac:dyDescent="0.25">
      <c r="A408" s="23" t="str">
        <f>'Olieforbrug, TJ'!A408</f>
        <v>August</v>
      </c>
      <c r="C408" s="16">
        <v>229457</v>
      </c>
      <c r="D408" s="16">
        <v>67648</v>
      </c>
      <c r="E408" s="16">
        <v>121224</v>
      </c>
      <c r="F408" s="16">
        <v>0</v>
      </c>
      <c r="G408" s="16">
        <f>I407-I408-Flybenzin!G408</f>
        <v>-18615</v>
      </c>
      <c r="H408" s="16">
        <v>158750</v>
      </c>
      <c r="I408" s="16">
        <v>452413</v>
      </c>
      <c r="J408" s="15"/>
      <c r="K408" s="15"/>
      <c r="L408" s="14">
        <f t="shared" si="87"/>
        <v>5214.9375</v>
      </c>
      <c r="N408" s="23" t="str">
        <f>'Olieforbrug, TJ'!M408</f>
        <v>August</v>
      </c>
    </row>
    <row r="409" spans="1:14" x14ac:dyDescent="0.25">
      <c r="A409" s="23" t="str">
        <f>'Olieforbrug, TJ'!A409</f>
        <v>September</v>
      </c>
      <c r="C409" s="16">
        <v>172258</v>
      </c>
      <c r="D409" s="16">
        <v>66706</v>
      </c>
      <c r="E409" s="16">
        <v>109390</v>
      </c>
      <c r="F409" s="16">
        <v>0</v>
      </c>
      <c r="G409" s="16">
        <f>I408-I409-Flybenzin!G409</f>
        <v>23210</v>
      </c>
      <c r="H409" s="16">
        <v>151681</v>
      </c>
      <c r="I409" s="16">
        <v>429050</v>
      </c>
      <c r="J409" s="15"/>
      <c r="K409" s="15"/>
      <c r="L409" s="14">
        <f t="shared" si="87"/>
        <v>4982.7208499999997</v>
      </c>
      <c r="N409" s="23" t="str">
        <f>'Olieforbrug, TJ'!M409</f>
        <v>September</v>
      </c>
    </row>
    <row r="410" spans="1:14" x14ac:dyDescent="0.25">
      <c r="A410" s="23" t="str">
        <f>'Olieforbrug, TJ'!A410</f>
        <v>Oktober</v>
      </c>
      <c r="C410" s="16">
        <v>231092</v>
      </c>
      <c r="D410" s="16">
        <v>71651</v>
      </c>
      <c r="E410" s="16">
        <v>140107</v>
      </c>
      <c r="F410" s="16">
        <v>0</v>
      </c>
      <c r="G410" s="16">
        <f>I409-I410-Flybenzin!G410</f>
        <v>-8007</v>
      </c>
      <c r="H410" s="16">
        <v>153329</v>
      </c>
      <c r="I410" s="16">
        <v>436920</v>
      </c>
      <c r="J410" s="15"/>
      <c r="K410" s="15"/>
      <c r="L410" s="14">
        <f t="shared" si="87"/>
        <v>5036.857649999999</v>
      </c>
      <c r="N410" s="23" t="str">
        <f>'Olieforbrug, TJ'!M410</f>
        <v>October</v>
      </c>
    </row>
    <row r="411" spans="1:14" x14ac:dyDescent="0.25">
      <c r="A411" s="23" t="str">
        <f>'Olieforbrug, TJ'!A411</f>
        <v>November</v>
      </c>
      <c r="C411" s="16">
        <v>254658</v>
      </c>
      <c r="D411" s="16">
        <v>45507</v>
      </c>
      <c r="E411" s="16">
        <v>144065</v>
      </c>
      <c r="F411" s="16">
        <v>0</v>
      </c>
      <c r="G411" s="16">
        <f>I410-I411-Flybenzin!G411</f>
        <v>-13134</v>
      </c>
      <c r="H411" s="16">
        <v>142943</v>
      </c>
      <c r="I411" s="16">
        <v>449957</v>
      </c>
      <c r="J411" s="15"/>
      <c r="K411" s="15"/>
      <c r="L411" s="14">
        <f t="shared" si="87"/>
        <v>4695.6775499999994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262721</v>
      </c>
      <c r="D412" s="42">
        <v>70551</v>
      </c>
      <c r="E412" s="42">
        <v>182195</v>
      </c>
      <c r="F412" s="42">
        <v>0</v>
      </c>
      <c r="G412" s="42">
        <f>I411-I412-Flybenzin!G412</f>
        <v>-2720</v>
      </c>
      <c r="H412" s="42">
        <v>146147</v>
      </c>
      <c r="I412" s="42">
        <v>452610</v>
      </c>
      <c r="J412" s="2"/>
      <c r="K412" s="2"/>
      <c r="L412" s="54">
        <f>H412*0.75*43.8/1000</f>
        <v>4800.9289499999995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240640</v>
      </c>
      <c r="D414" s="16">
        <v>69254</v>
      </c>
      <c r="E414" s="16">
        <v>154348</v>
      </c>
      <c r="F414" s="16">
        <v>0</v>
      </c>
      <c r="G414" s="16">
        <f>I412-I414-Flybenzin!G414</f>
        <v>-11111</v>
      </c>
      <c r="H414" s="16">
        <v>143286</v>
      </c>
      <c r="I414" s="16">
        <v>463674</v>
      </c>
      <c r="J414" s="15"/>
      <c r="K414" s="15"/>
      <c r="L414" s="14">
        <f>H414*0.75*43.8/1000</f>
        <v>4706.9450999999999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209091</v>
      </c>
      <c r="D415" s="16">
        <v>71772</v>
      </c>
      <c r="E415" s="16">
        <v>143324</v>
      </c>
      <c r="F415" s="16">
        <v>0</v>
      </c>
      <c r="G415" s="16">
        <f>I414-I415-Flybenzin!G415</f>
        <v>-5941</v>
      </c>
      <c r="H415" s="16">
        <v>131285</v>
      </c>
      <c r="I415" s="16">
        <v>469428</v>
      </c>
      <c r="J415" s="15"/>
      <c r="K415" s="15"/>
      <c r="L415" s="14">
        <f>H415*0.75*43.8/1000</f>
        <v>4312.7122499999996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207857</v>
      </c>
      <c r="D416" s="16">
        <v>84910</v>
      </c>
      <c r="E416" s="16">
        <v>89116</v>
      </c>
      <c r="F416" s="16">
        <v>0</v>
      </c>
      <c r="G416" s="16">
        <f>I415-I416-Flybenzin!G416</f>
        <v>-83870</v>
      </c>
      <c r="H416" s="16">
        <v>117160</v>
      </c>
      <c r="I416" s="16">
        <v>554481</v>
      </c>
      <c r="J416" s="15"/>
      <c r="K416" s="15"/>
      <c r="L416" s="14">
        <f>H416*0.75*43.8/1000</f>
        <v>3848.7059999999997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202250</v>
      </c>
      <c r="D417" s="16">
        <v>40007</v>
      </c>
      <c r="E417" s="16">
        <v>163810</v>
      </c>
      <c r="F417" s="16">
        <v>0</v>
      </c>
      <c r="G417" s="16">
        <f>I416-I417-Flybenzin!G417</f>
        <v>34804</v>
      </c>
      <c r="H417" s="16">
        <v>114403</v>
      </c>
      <c r="I417" s="16">
        <v>519627</v>
      </c>
      <c r="J417" s="15"/>
      <c r="K417" s="15"/>
      <c r="L417" s="14">
        <f t="shared" ref="L417:L422" si="88">H417*0.75*43.8/1000</f>
        <v>3758.1385499999997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202442</v>
      </c>
      <c r="D418" s="16">
        <v>62463</v>
      </c>
      <c r="E418" s="16">
        <v>125575</v>
      </c>
      <c r="F418" s="16">
        <v>0</v>
      </c>
      <c r="G418" s="16">
        <f>I417-I418-Flybenzin!G418</f>
        <v>-5249</v>
      </c>
      <c r="H418" s="16">
        <v>131155</v>
      </c>
      <c r="I418" s="16">
        <v>524754</v>
      </c>
      <c r="J418" s="15"/>
      <c r="K418" s="15"/>
      <c r="L418" s="14">
        <f t="shared" si="88"/>
        <v>4308.44175</v>
      </c>
      <c r="N418" s="23" t="str">
        <f>'Olieforbrug, TJ'!M418</f>
        <v>May</v>
      </c>
    </row>
    <row r="419" spans="1:14" x14ac:dyDescent="0.25">
      <c r="A419" s="23" t="str">
        <f>'Olieforbrug, TJ'!A419</f>
        <v>Juni</v>
      </c>
      <c r="C419" s="16">
        <v>214450</v>
      </c>
      <c r="D419" s="16">
        <v>84070</v>
      </c>
      <c r="E419" s="16">
        <v>139245</v>
      </c>
      <c r="F419" s="16">
        <v>0</v>
      </c>
      <c r="G419" s="16">
        <f>I418-I419-Flybenzin!G419</f>
        <v>-9230</v>
      </c>
      <c r="H419" s="16">
        <v>150383</v>
      </c>
      <c r="I419" s="16">
        <v>533624</v>
      </c>
      <c r="J419" s="15"/>
      <c r="K419" s="15"/>
      <c r="L419" s="14">
        <f t="shared" si="88"/>
        <v>4940.0815499999999</v>
      </c>
      <c r="N419" s="23" t="str">
        <f>'Olieforbrug, TJ'!M419</f>
        <v>June</v>
      </c>
    </row>
    <row r="420" spans="1:14" x14ac:dyDescent="0.25">
      <c r="A420" s="23" t="str">
        <f>'Olieforbrug, TJ'!A420</f>
        <v>Juli</v>
      </c>
      <c r="C420" s="16">
        <v>229766</v>
      </c>
      <c r="D420" s="16">
        <v>52167</v>
      </c>
      <c r="E420" s="16">
        <v>129612</v>
      </c>
      <c r="F420" s="16">
        <v>0</v>
      </c>
      <c r="G420" s="16">
        <f>I419-I420-Flybenzin!G420</f>
        <v>11163</v>
      </c>
      <c r="H420" s="16">
        <v>164320</v>
      </c>
      <c r="I420" s="16">
        <v>522233</v>
      </c>
      <c r="J420" s="15"/>
      <c r="K420" s="15"/>
      <c r="L420" s="14">
        <f t="shared" si="88"/>
        <v>5397.9120000000003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208526</v>
      </c>
      <c r="D421" s="16">
        <v>59810</v>
      </c>
      <c r="E421" s="16">
        <v>99114</v>
      </c>
      <c r="F421" s="16">
        <v>0</v>
      </c>
      <c r="G421" s="16">
        <f>I420-I421-Flybenzin!G421</f>
        <v>-18151</v>
      </c>
      <c r="H421" s="16">
        <v>159089</v>
      </c>
      <c r="I421" s="16">
        <v>540170</v>
      </c>
      <c r="L421" s="14">
        <f t="shared" si="88"/>
        <v>5226.0736499999994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89242</v>
      </c>
      <c r="D422" s="16">
        <v>75737</v>
      </c>
      <c r="E422" s="16">
        <v>79710</v>
      </c>
      <c r="F422" s="16">
        <v>0</v>
      </c>
      <c r="G422" s="16">
        <f>I421-I422-Flybenzin!G422</f>
        <v>70264</v>
      </c>
      <c r="H422" s="16">
        <v>154913</v>
      </c>
      <c r="I422" s="16">
        <v>470197</v>
      </c>
      <c r="L422" s="14">
        <f t="shared" si="88"/>
        <v>5088.8920499999995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250043</v>
      </c>
      <c r="D423" s="16">
        <v>56188</v>
      </c>
      <c r="E423" s="16">
        <v>117959</v>
      </c>
      <c r="F423" s="16">
        <v>0</v>
      </c>
      <c r="G423" s="16">
        <f>I422-I423-Flybenzin!G423</f>
        <v>-38552</v>
      </c>
      <c r="H423" s="16">
        <v>150058</v>
      </c>
      <c r="I423" s="16">
        <v>508666</v>
      </c>
      <c r="L423" s="14">
        <f>H423*0.75*43.8/1000</f>
        <v>4929.4052999999994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233619</v>
      </c>
      <c r="D424" s="16">
        <v>38144</v>
      </c>
      <c r="E424" s="16">
        <v>140593</v>
      </c>
      <c r="F424" s="16">
        <v>0</v>
      </c>
      <c r="G424" s="16">
        <f>I423-I424-Flybenzin!G424</f>
        <v>-436</v>
      </c>
      <c r="H424" s="16">
        <v>131228</v>
      </c>
      <c r="I424" s="16">
        <v>508972</v>
      </c>
      <c r="L424" s="14">
        <f>H424*0.75*43.8/1000</f>
        <v>4310.8397999999997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239515</v>
      </c>
      <c r="D425" s="42">
        <v>58522</v>
      </c>
      <c r="E425" s="42">
        <v>132859</v>
      </c>
      <c r="F425" s="42">
        <v>0</v>
      </c>
      <c r="G425" s="42">
        <f>I424-I425-Flybenzin!G425</f>
        <v>-29661</v>
      </c>
      <c r="H425" s="42">
        <v>133369</v>
      </c>
      <c r="I425" s="42">
        <v>538591</v>
      </c>
      <c r="J425" s="2"/>
      <c r="K425" s="2"/>
      <c r="L425" s="54">
        <f>H425*0.75*43.8/1000</f>
        <v>4381.1716499999993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f>'Olieforbrug, TJ'!M426</f>
        <v>2021</v>
      </c>
    </row>
    <row r="427" spans="1:14" x14ac:dyDescent="0.25">
      <c r="A427" s="23" t="str">
        <f>'Olieforbrug, TJ'!A427</f>
        <v>Januar</v>
      </c>
      <c r="C427" s="16">
        <v>217327</v>
      </c>
      <c r="D427" s="16">
        <v>39228</v>
      </c>
      <c r="E427" s="16">
        <v>148962</v>
      </c>
      <c r="F427" s="16">
        <v>0</v>
      </c>
      <c r="G427" s="16">
        <f>I425-I427-Flybenzin!G427</f>
        <v>-3739</v>
      </c>
      <c r="H427" s="16">
        <v>102421</v>
      </c>
      <c r="I427" s="16">
        <v>542191</v>
      </c>
      <c r="J427" s="15"/>
      <c r="K427" s="15"/>
      <c r="L427" s="14">
        <f t="shared" ref="L427:L438" si="89">H427*0.75*43.8/1000</f>
        <v>3364.5298499999994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C428" s="16">
        <v>214814</v>
      </c>
      <c r="D428" s="16">
        <v>46083</v>
      </c>
      <c r="E428" s="16">
        <v>132983</v>
      </c>
      <c r="F428" s="16">
        <v>0</v>
      </c>
      <c r="G428" s="16">
        <f>I427-I428-Flybenzin!G428</f>
        <v>-21331</v>
      </c>
      <c r="H428" s="16">
        <v>107142</v>
      </c>
      <c r="I428" s="16">
        <v>563167</v>
      </c>
      <c r="J428" s="15"/>
      <c r="K428" s="15"/>
      <c r="L428" s="14">
        <f t="shared" si="89"/>
        <v>3519.6146999999996</v>
      </c>
      <c r="N428" s="23" t="str">
        <f>'Olieforbrug, TJ'!M428</f>
        <v>February</v>
      </c>
    </row>
    <row r="429" spans="1:14" x14ac:dyDescent="0.25">
      <c r="A429" s="23" t="str">
        <f>'Olieforbrug, TJ'!A429</f>
        <v>Marts</v>
      </c>
      <c r="C429" s="16">
        <v>221857</v>
      </c>
      <c r="D429" s="16">
        <v>50118</v>
      </c>
      <c r="E429" s="16">
        <v>164719</v>
      </c>
      <c r="F429" s="16">
        <v>0</v>
      </c>
      <c r="G429" s="16">
        <f>I428-I429-Flybenzin!G429</f>
        <v>31203</v>
      </c>
      <c r="H429" s="16">
        <v>137767</v>
      </c>
      <c r="I429" s="16">
        <v>531964</v>
      </c>
      <c r="J429" s="15"/>
      <c r="K429" s="15"/>
      <c r="L429" s="14">
        <f t="shared" si="89"/>
        <v>4525.6459499999992</v>
      </c>
      <c r="N429" s="23" t="str">
        <f>'Olieforbrug, TJ'!M429</f>
        <v>March</v>
      </c>
    </row>
    <row r="430" spans="1:14" x14ac:dyDescent="0.25">
      <c r="A430" s="23" t="str">
        <f>'Olieforbrug, TJ'!A430</f>
        <v>April</v>
      </c>
      <c r="C430" s="16">
        <v>216624</v>
      </c>
      <c r="D430" s="16">
        <v>30139</v>
      </c>
      <c r="E430" s="16">
        <v>138790</v>
      </c>
      <c r="F430" s="16">
        <v>0</v>
      </c>
      <c r="G430" s="16">
        <f>I429-I430-Flybenzin!G430</f>
        <v>33615</v>
      </c>
      <c r="H430" s="16">
        <v>140447</v>
      </c>
      <c r="I430" s="16">
        <v>498349</v>
      </c>
      <c r="J430" s="15"/>
      <c r="K430" s="15"/>
      <c r="L430" s="14">
        <f t="shared" si="89"/>
        <v>4613.6839499999996</v>
      </c>
      <c r="N430" s="23" t="str">
        <f>'Olieforbrug, TJ'!M430</f>
        <v>April</v>
      </c>
    </row>
    <row r="431" spans="1:14" x14ac:dyDescent="0.25">
      <c r="A431" s="23" t="str">
        <f>'Olieforbrug, TJ'!A431</f>
        <v>Maj</v>
      </c>
      <c r="C431" s="16">
        <v>220684</v>
      </c>
      <c r="D431" s="16">
        <v>77156</v>
      </c>
      <c r="E431" s="16">
        <v>182615</v>
      </c>
      <c r="F431" s="16">
        <v>0</v>
      </c>
      <c r="G431" s="16">
        <f>I430-I431-Flybenzin!G431</f>
        <v>35337</v>
      </c>
      <c r="H431" s="16">
        <v>151135</v>
      </c>
      <c r="I431" s="16">
        <v>463012</v>
      </c>
      <c r="J431" s="15"/>
      <c r="K431" s="15"/>
      <c r="L431" s="14">
        <f t="shared" si="89"/>
        <v>4964.7847499999998</v>
      </c>
      <c r="N431" s="23" t="str">
        <f>'Olieforbrug, TJ'!M431</f>
        <v>May</v>
      </c>
    </row>
    <row r="432" spans="1:14" x14ac:dyDescent="0.25">
      <c r="A432" s="23" t="str">
        <f>'Olieforbrug, TJ'!A432</f>
        <v>Juni</v>
      </c>
      <c r="C432" s="16">
        <v>207005</v>
      </c>
      <c r="D432" s="16">
        <v>52152</v>
      </c>
      <c r="E432" s="16">
        <v>137227</v>
      </c>
      <c r="F432" s="16">
        <v>0</v>
      </c>
      <c r="G432" s="16">
        <f>I431-I432-Flybenzin!G432</f>
        <v>41143</v>
      </c>
      <c r="H432" s="16">
        <v>163457</v>
      </c>
      <c r="I432" s="16">
        <v>421869</v>
      </c>
      <c r="J432" s="15"/>
      <c r="K432" s="15"/>
      <c r="L432" s="14">
        <f t="shared" si="89"/>
        <v>5369.5624499999994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C433" s="16">
        <v>222384</v>
      </c>
      <c r="D433" s="16">
        <v>61077</v>
      </c>
      <c r="E433" s="16">
        <v>120251</v>
      </c>
      <c r="F433" s="16">
        <v>0</v>
      </c>
      <c r="G433" s="16">
        <f>I432-I433-Flybenzin!G433</f>
        <v>1170</v>
      </c>
      <c r="H433" s="16">
        <v>161874</v>
      </c>
      <c r="I433" s="16">
        <v>420699</v>
      </c>
      <c r="J433" s="15"/>
      <c r="K433" s="15"/>
      <c r="L433" s="14">
        <f t="shared" si="89"/>
        <v>5317.5608999999995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C434" s="16">
        <v>242463</v>
      </c>
      <c r="D434" s="16">
        <v>47925</v>
      </c>
      <c r="E434" s="16">
        <v>90549</v>
      </c>
      <c r="F434" s="16">
        <v>0</v>
      </c>
      <c r="G434" s="16">
        <f>I433-I434-Flybenzin!G434</f>
        <v>-37778</v>
      </c>
      <c r="H434" s="16">
        <v>159359</v>
      </c>
      <c r="I434" s="16">
        <v>458477</v>
      </c>
      <c r="J434" s="15"/>
      <c r="K434" s="15"/>
      <c r="L434" s="14">
        <f t="shared" si="89"/>
        <v>5234.9431499999992</v>
      </c>
      <c r="N434" s="23" t="str">
        <f>'Olieforbrug, TJ'!M434</f>
        <v>August</v>
      </c>
    </row>
    <row r="435" spans="1:14" x14ac:dyDescent="0.25">
      <c r="A435" s="23" t="str">
        <f>'Olieforbrug, TJ'!A435</f>
        <v>September</v>
      </c>
      <c r="C435" s="16">
        <v>214319</v>
      </c>
      <c r="D435" s="16">
        <v>52170</v>
      </c>
      <c r="E435" s="16">
        <v>96581</v>
      </c>
      <c r="F435" s="16">
        <v>0</v>
      </c>
      <c r="G435" s="16">
        <f>I434-I435-Flybenzin!G435</f>
        <v>-10617</v>
      </c>
      <c r="H435" s="16">
        <v>157914</v>
      </c>
      <c r="I435" s="16">
        <v>469094</v>
      </c>
      <c r="J435" s="15"/>
      <c r="K435" s="15"/>
      <c r="L435" s="14">
        <f t="shared" si="89"/>
        <v>5187.4748999999993</v>
      </c>
      <c r="N435" s="23" t="str">
        <f>'Olieforbrug, TJ'!M435</f>
        <v>September</v>
      </c>
    </row>
    <row r="436" spans="1:14" s="57" customFormat="1" x14ac:dyDescent="0.25">
      <c r="A436" s="23" t="str">
        <f>'Olieforbrug, TJ'!A436</f>
        <v>Oktober</v>
      </c>
      <c r="C436" s="16">
        <v>233506</v>
      </c>
      <c r="D436" s="16">
        <v>54397</v>
      </c>
      <c r="E436" s="16">
        <v>113397</v>
      </c>
      <c r="F436" s="16">
        <v>0</v>
      </c>
      <c r="G436" s="16">
        <f>I435-I436-Flybenzin!G436</f>
        <v>-23807</v>
      </c>
      <c r="H436" s="16">
        <v>148655</v>
      </c>
      <c r="I436" s="16">
        <v>492901</v>
      </c>
      <c r="J436" s="15"/>
      <c r="K436" s="15"/>
      <c r="L436" s="14">
        <f t="shared" si="89"/>
        <v>4883.31675</v>
      </c>
      <c r="N436" s="32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251286</v>
      </c>
      <c r="D437" s="16">
        <v>57599</v>
      </c>
      <c r="E437" s="16">
        <v>152609</v>
      </c>
      <c r="F437" s="16">
        <v>0</v>
      </c>
      <c r="G437" s="16">
        <f>I436-I437-Flybenzin!G437</f>
        <v>-1014</v>
      </c>
      <c r="H437" s="16">
        <v>150930</v>
      </c>
      <c r="I437" s="16">
        <v>493915</v>
      </c>
      <c r="J437" s="15"/>
      <c r="K437" s="15"/>
      <c r="L437" s="14">
        <f t="shared" si="89"/>
        <v>4958.0505000000003</v>
      </c>
      <c r="N437" s="32" t="s">
        <v>125</v>
      </c>
    </row>
    <row r="438" spans="1:14" ht="13.8" thickBot="1" x14ac:dyDescent="0.3">
      <c r="A438" s="43" t="str">
        <f>'Olieforbrug, TJ'!A438</f>
        <v>December</v>
      </c>
      <c r="C438" s="42">
        <v>240966</v>
      </c>
      <c r="D438" s="42">
        <v>49913</v>
      </c>
      <c r="E438" s="42">
        <v>132244</v>
      </c>
      <c r="F438" s="42">
        <v>0</v>
      </c>
      <c r="G438" s="42">
        <f>I437-I438-Flybenzin!G438</f>
        <v>-11986</v>
      </c>
      <c r="H438" s="42">
        <v>143216</v>
      </c>
      <c r="I438" s="42">
        <v>505901</v>
      </c>
      <c r="J438" s="2"/>
      <c r="K438" s="2"/>
      <c r="L438" s="54">
        <f t="shared" si="89"/>
        <v>4704.6455999999998</v>
      </c>
      <c r="N438" s="73" t="s">
        <v>113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247836</v>
      </c>
      <c r="D440" s="16">
        <v>51438</v>
      </c>
      <c r="E440" s="16">
        <v>125169</v>
      </c>
      <c r="F440" s="16">
        <v>0</v>
      </c>
      <c r="G440" s="16">
        <f>I438-I440-Flybenzin!G440</f>
        <v>-37134</v>
      </c>
      <c r="H440" s="16">
        <v>125937</v>
      </c>
      <c r="I440" s="16">
        <v>543035</v>
      </c>
      <c r="J440" s="15"/>
      <c r="K440" s="15"/>
      <c r="L440" s="14">
        <f t="shared" ref="L440:L445" si="90">H440*0.75*43.8/1000</f>
        <v>4137.0304499999993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197518</v>
      </c>
      <c r="D441" s="16">
        <v>23780</v>
      </c>
      <c r="E441" s="16">
        <v>145607</v>
      </c>
      <c r="F441" s="16">
        <v>0</v>
      </c>
      <c r="G441" s="16">
        <f>I440-I441-Flybenzin!G441</f>
        <v>55810</v>
      </c>
      <c r="H441" s="16">
        <v>130026</v>
      </c>
      <c r="I441" s="16">
        <v>487225</v>
      </c>
      <c r="J441" s="15"/>
      <c r="K441" s="15"/>
      <c r="L441" s="14">
        <f t="shared" si="90"/>
        <v>4271.3540999999996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188065</v>
      </c>
      <c r="D442" s="16">
        <v>58721</v>
      </c>
      <c r="E442" s="16">
        <v>98408</v>
      </c>
      <c r="F442" s="16">
        <v>0</v>
      </c>
      <c r="G442" s="16">
        <f>I441-I442-Flybenzin!G442</f>
        <v>1566</v>
      </c>
      <c r="H442" s="16">
        <v>147281</v>
      </c>
      <c r="I442" s="16">
        <v>485659</v>
      </c>
      <c r="J442" s="15"/>
      <c r="K442" s="15"/>
      <c r="L442" s="14">
        <f t="shared" si="90"/>
        <v>4838.1808499999997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225967</v>
      </c>
      <c r="D443" s="16">
        <v>59876</v>
      </c>
      <c r="E443" s="16">
        <v>110836</v>
      </c>
      <c r="F443" s="16">
        <v>0</v>
      </c>
      <c r="G443" s="16">
        <f>I442-I443-Flybenzin!G443</f>
        <v>-29862</v>
      </c>
      <c r="H443" s="16">
        <v>144839</v>
      </c>
      <c r="I443" s="16">
        <v>515521</v>
      </c>
      <c r="J443" s="15"/>
      <c r="K443" s="15"/>
      <c r="L443" s="14">
        <f t="shared" si="90"/>
        <v>4757.9611499999992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243246</v>
      </c>
      <c r="D444" s="16">
        <v>64100</v>
      </c>
      <c r="E444" s="16">
        <v>143756</v>
      </c>
      <c r="F444" s="16">
        <v>0</v>
      </c>
      <c r="G444" s="16">
        <f>I443-I444-Flybenzin!G444</f>
        <v>-8362</v>
      </c>
      <c r="H444" s="16">
        <v>153418</v>
      </c>
      <c r="I444" s="16">
        <v>523883</v>
      </c>
      <c r="J444" s="15"/>
      <c r="K444" s="15"/>
      <c r="L444" s="14">
        <f t="shared" si="90"/>
        <v>5039.7812999999996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211909</v>
      </c>
      <c r="D445" s="16">
        <v>62858</v>
      </c>
      <c r="E445" s="16">
        <v>155431</v>
      </c>
      <c r="F445" s="16">
        <v>0</v>
      </c>
      <c r="G445" s="16">
        <f>I444-I445-Flybenzin!G445</f>
        <v>30783</v>
      </c>
      <c r="H445" s="16">
        <v>148305</v>
      </c>
      <c r="I445" s="16">
        <v>493100</v>
      </c>
      <c r="J445" s="15"/>
      <c r="K445" s="15"/>
      <c r="L445" s="14">
        <f t="shared" si="90"/>
        <v>4871.8192499999996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233679</v>
      </c>
      <c r="D446" s="16">
        <v>53045</v>
      </c>
      <c r="E446" s="16">
        <v>143826</v>
      </c>
      <c r="F446" s="16">
        <v>0</v>
      </c>
      <c r="G446" s="16">
        <f>I445-I446-Flybenzin!G446</f>
        <v>2799</v>
      </c>
      <c r="H446" s="16">
        <v>137411</v>
      </c>
      <c r="I446" s="16">
        <v>490301</v>
      </c>
      <c r="J446" s="15"/>
      <c r="K446" s="15"/>
      <c r="L446" s="14">
        <f t="shared" ref="L446" si="91">H446*0.75*43.8/1000</f>
        <v>4513.9513499999994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216834</v>
      </c>
      <c r="D447" s="16">
        <v>41957</v>
      </c>
      <c r="E447" s="16">
        <v>83224</v>
      </c>
      <c r="F447" s="16">
        <v>0</v>
      </c>
      <c r="G447" s="16">
        <f>I446-I447-Flybenzin!G447</f>
        <v>-22080</v>
      </c>
      <c r="H447" s="16">
        <v>155540</v>
      </c>
      <c r="I447" s="16">
        <v>512381</v>
      </c>
      <c r="J447" s="15"/>
      <c r="K447" s="15"/>
      <c r="L447" s="14">
        <f t="shared" ref="L447" si="92">H447*0.75*43.8/1000</f>
        <v>5109.4889999999996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209073</v>
      </c>
      <c r="D448" s="16">
        <v>72743</v>
      </c>
      <c r="E448" s="16">
        <v>129474</v>
      </c>
      <c r="F448" s="16">
        <v>0</v>
      </c>
      <c r="G448" s="16">
        <f>I447-I448-Flybenzin!G448</f>
        <v>-10733</v>
      </c>
      <c r="H448" s="16">
        <v>142561</v>
      </c>
      <c r="I448" s="16">
        <v>523114</v>
      </c>
      <c r="J448" s="15"/>
      <c r="K448" s="15"/>
      <c r="L448" s="14">
        <f t="shared" ref="L448" si="93">H448*0.75*43.8/1000</f>
        <v>4683.1288500000001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156081</v>
      </c>
      <c r="D449" s="16">
        <v>61920</v>
      </c>
      <c r="E449" s="16">
        <v>92566</v>
      </c>
      <c r="F449" s="16">
        <v>0</v>
      </c>
      <c r="G449" s="16">
        <f>I448-I449-Flybenzin!G449</f>
        <v>17326</v>
      </c>
      <c r="H449" s="16">
        <v>139962</v>
      </c>
      <c r="I449" s="16">
        <v>505788</v>
      </c>
      <c r="J449" s="15"/>
      <c r="K449" s="15"/>
      <c r="L449" s="14">
        <f t="shared" ref="L449" si="94">H449*0.75*43.8/1000</f>
        <v>4597.7516999999989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233070</v>
      </c>
      <c r="D450" s="16">
        <v>49320</v>
      </c>
      <c r="E450" s="16">
        <v>107279</v>
      </c>
      <c r="F450" s="16">
        <v>0</v>
      </c>
      <c r="G450" s="16">
        <f>I449-I450-Flybenzin!G450</f>
        <v>-24420</v>
      </c>
      <c r="H450" s="16">
        <v>143620</v>
      </c>
      <c r="I450" s="16">
        <v>530208</v>
      </c>
      <c r="J450" s="15"/>
      <c r="K450" s="15"/>
      <c r="L450" s="14">
        <f t="shared" ref="L450" si="95">H450*0.75*43.8/1000</f>
        <v>4717.9170000000004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B451" s="15"/>
      <c r="C451" s="42">
        <v>208720</v>
      </c>
      <c r="D451" s="42">
        <v>54694</v>
      </c>
      <c r="E451" s="42">
        <v>128769</v>
      </c>
      <c r="F451" s="42">
        <v>0</v>
      </c>
      <c r="G451" s="42">
        <f>I450-I451-Flybenzin!G451</f>
        <v>5560</v>
      </c>
      <c r="H451" s="42">
        <v>139012</v>
      </c>
      <c r="I451" s="42">
        <v>524648</v>
      </c>
      <c r="J451" s="2"/>
      <c r="K451" s="2"/>
      <c r="L451" s="54">
        <f t="shared" ref="L451" si="96">H451*0.75*43.8/1000</f>
        <v>4566.5441999999994</v>
      </c>
      <c r="M451" s="15"/>
      <c r="N451" s="43" t="str">
        <f>'Olieforbrug, TJ'!M451</f>
        <v>December</v>
      </c>
    </row>
    <row r="452" spans="1:14" x14ac:dyDescent="0.25">
      <c r="A452" s="22">
        <f>'Olieforbrug, TJ'!A452</f>
        <v>2023</v>
      </c>
      <c r="B452" s="15"/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C453" s="16">
        <v>209331</v>
      </c>
      <c r="D453" s="16">
        <v>75029</v>
      </c>
      <c r="E453" s="16">
        <v>139883</v>
      </c>
      <c r="F453" s="16">
        <v>0</v>
      </c>
      <c r="G453" s="69">
        <f>I451-I453</f>
        <v>-11075</v>
      </c>
      <c r="H453" s="16">
        <v>132399</v>
      </c>
      <c r="I453" s="16">
        <v>535723</v>
      </c>
      <c r="J453" s="15"/>
      <c r="K453" s="15"/>
      <c r="L453" s="14">
        <f t="shared" ref="L453" si="97">H453*0.75*43.8/1000</f>
        <v>4349.3071499999996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196319</v>
      </c>
      <c r="D454" s="16">
        <v>37539</v>
      </c>
      <c r="E454" s="16">
        <v>121230</v>
      </c>
      <c r="F454" s="16">
        <v>0</v>
      </c>
      <c r="G454" s="69">
        <f t="shared" ref="G454:G459" si="98">I453-I454</f>
        <v>17610</v>
      </c>
      <c r="H454" s="16">
        <v>129028</v>
      </c>
      <c r="I454" s="16">
        <v>518113</v>
      </c>
      <c r="J454" s="15"/>
      <c r="K454" s="15"/>
      <c r="L454" s="14">
        <f t="shared" ref="L454" si="99">H454*0.75*43.8/1000</f>
        <v>4238.5698000000002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219400</v>
      </c>
      <c r="D455" s="16">
        <v>38399</v>
      </c>
      <c r="E455" s="16">
        <v>115928</v>
      </c>
      <c r="F455" s="16">
        <v>0</v>
      </c>
      <c r="G455" s="69">
        <f t="shared" si="98"/>
        <v>6389</v>
      </c>
      <c r="H455" s="16">
        <v>145390</v>
      </c>
      <c r="I455" s="16">
        <v>511724</v>
      </c>
      <c r="J455" s="15"/>
      <c r="K455" s="15"/>
      <c r="L455" s="14">
        <f t="shared" ref="L455" si="100">H455*0.75*43.8/1000</f>
        <v>4776.0614999999998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201547</v>
      </c>
      <c r="D456" s="16">
        <v>77473</v>
      </c>
      <c r="E456" s="16">
        <v>125803</v>
      </c>
      <c r="F456" s="16">
        <v>0</v>
      </c>
      <c r="G456" s="69">
        <f t="shared" si="98"/>
        <v>-12703</v>
      </c>
      <c r="H456" s="16">
        <v>141796</v>
      </c>
      <c r="I456" s="16">
        <v>524427</v>
      </c>
      <c r="J456" s="15"/>
      <c r="K456" s="15"/>
      <c r="L456" s="14">
        <f t="shared" ref="L456" si="101">H456*0.75*43.8/1000</f>
        <v>4657.9985999999999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242934</v>
      </c>
      <c r="D457" s="16">
        <v>73581</v>
      </c>
      <c r="E457" s="16">
        <v>174180</v>
      </c>
      <c r="F457" s="16">
        <v>0</v>
      </c>
      <c r="G457" s="69">
        <f t="shared" si="98"/>
        <v>23876</v>
      </c>
      <c r="H457" s="16">
        <v>159447</v>
      </c>
      <c r="I457" s="16">
        <v>500551</v>
      </c>
      <c r="J457" s="15"/>
      <c r="K457" s="15"/>
      <c r="L457" s="14">
        <f t="shared" ref="L457" si="102">H457*0.75*43.8/1000</f>
        <v>5237.8339499999993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202113</v>
      </c>
      <c r="D458" s="16">
        <v>63024</v>
      </c>
      <c r="E458" s="16">
        <v>134349</v>
      </c>
      <c r="F458" s="16">
        <v>0</v>
      </c>
      <c r="G458" s="69">
        <f t="shared" si="98"/>
        <v>25223</v>
      </c>
      <c r="H458" s="16">
        <v>154056</v>
      </c>
      <c r="I458" s="16">
        <v>475328</v>
      </c>
      <c r="J458" s="15"/>
      <c r="K458" s="15"/>
      <c r="L458" s="14">
        <f t="shared" ref="L458" si="103">H458*0.75*43.8/1000</f>
        <v>5060.7395999999999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227175</v>
      </c>
      <c r="D459" s="16">
        <v>71434</v>
      </c>
      <c r="E459" s="16">
        <v>114801</v>
      </c>
      <c r="F459" s="16">
        <v>0</v>
      </c>
      <c r="G459" s="69">
        <f t="shared" si="98"/>
        <v>-39260</v>
      </c>
      <c r="H459" s="16">
        <v>138707</v>
      </c>
      <c r="I459" s="16">
        <v>514588</v>
      </c>
      <c r="J459" s="15"/>
      <c r="K459" s="15"/>
      <c r="L459" s="14">
        <f t="shared" ref="L459" si="104">H459*0.75*43.8/1000</f>
        <v>4556.5249499999991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189017</v>
      </c>
      <c r="D460" s="16">
        <v>92451</v>
      </c>
      <c r="E460" s="16">
        <v>102391</v>
      </c>
      <c r="F460" s="16">
        <v>0</v>
      </c>
      <c r="G460" s="69">
        <f t="shared" ref="G460" si="105">I459-I460</f>
        <v>-18764</v>
      </c>
      <c r="H460" s="16">
        <v>156780</v>
      </c>
      <c r="I460" s="16">
        <v>533352</v>
      </c>
      <c r="J460" s="15"/>
      <c r="K460" s="15"/>
      <c r="L460" s="14">
        <f t="shared" ref="L460" si="106">H460*0.75*43.8/1000</f>
        <v>5150.223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226774</v>
      </c>
      <c r="D461" s="16">
        <v>45069</v>
      </c>
      <c r="E461" s="16">
        <v>127786</v>
      </c>
      <c r="F461" s="16">
        <v>0</v>
      </c>
      <c r="G461" s="69">
        <f t="shared" ref="G461" si="107">I460-I461</f>
        <v>-517</v>
      </c>
      <c r="H461" s="16">
        <v>144642</v>
      </c>
      <c r="I461" s="16">
        <v>533869</v>
      </c>
      <c r="J461" s="15"/>
      <c r="K461" s="15"/>
      <c r="L461" s="14">
        <f t="shared" ref="L461" si="108">H461*0.75*43.8/1000</f>
        <v>4751.4896999999992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246534</v>
      </c>
      <c r="D462" s="16">
        <v>50597</v>
      </c>
      <c r="E462" s="16">
        <v>163536</v>
      </c>
      <c r="F462" s="16">
        <v>0</v>
      </c>
      <c r="G462" s="69">
        <f t="shared" ref="G462" si="109">I461-I462</f>
        <v>12643</v>
      </c>
      <c r="H462" s="16">
        <v>145291</v>
      </c>
      <c r="I462" s="16">
        <v>521226</v>
      </c>
      <c r="J462" s="15"/>
      <c r="K462" s="15"/>
      <c r="L462" s="14">
        <f t="shared" ref="L462" si="110">H462*0.75*43.8/1000</f>
        <v>4772.8093499999995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218292</v>
      </c>
      <c r="D463" s="16">
        <v>63857</v>
      </c>
      <c r="E463" s="16">
        <v>152313</v>
      </c>
      <c r="F463" s="16">
        <v>0</v>
      </c>
      <c r="G463" s="69">
        <f t="shared" ref="G463" si="111">I462-I463</f>
        <v>15137</v>
      </c>
      <c r="H463" s="16">
        <v>144536</v>
      </c>
      <c r="I463" s="16">
        <v>506089</v>
      </c>
      <c r="J463" s="15"/>
      <c r="K463" s="15"/>
      <c r="L463" s="14">
        <f t="shared" ref="L463" si="112">H463*0.75*43.8/1000</f>
        <v>4748.0075999999999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229280</v>
      </c>
      <c r="D464" s="72">
        <v>75516</v>
      </c>
      <c r="E464" s="72">
        <v>156487</v>
      </c>
      <c r="F464" s="72">
        <v>0</v>
      </c>
      <c r="G464" s="72">
        <f t="shared" ref="G464" si="113">I463-I464</f>
        <v>-6893</v>
      </c>
      <c r="H464" s="72">
        <v>138849</v>
      </c>
      <c r="I464" s="72">
        <v>512982</v>
      </c>
      <c r="J464" s="66"/>
      <c r="K464" s="66"/>
      <c r="L464" s="72">
        <f t="shared" ref="L464" si="114">H464*0.75*43.8/1000</f>
        <v>4561.1896499999993</v>
      </c>
      <c r="M464" s="69"/>
      <c r="N464" s="73" t="str">
        <f>'Olieforbrug, TJ'!M464</f>
        <v>December</v>
      </c>
    </row>
    <row r="465" spans="1:14" x14ac:dyDescent="0.25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238112</v>
      </c>
      <c r="D466" s="16">
        <v>74074</v>
      </c>
      <c r="E466" s="16">
        <v>129218</v>
      </c>
      <c r="F466" s="16">
        <v>0</v>
      </c>
      <c r="G466" s="69">
        <f>I464-I466</f>
        <v>-53410</v>
      </c>
      <c r="H466" s="16">
        <v>130303</v>
      </c>
      <c r="I466" s="16">
        <v>566392</v>
      </c>
      <c r="J466" s="15"/>
      <c r="K466" s="15"/>
      <c r="L466" s="14">
        <f t="shared" ref="L466" si="115">H466*0.75*43.8/1000</f>
        <v>4280.4535500000002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221378</v>
      </c>
      <c r="D467" s="16">
        <v>45005</v>
      </c>
      <c r="E467" s="16">
        <v>142478</v>
      </c>
      <c r="F467" s="16">
        <v>0</v>
      </c>
      <c r="G467" s="69">
        <f t="shared" ref="G467:G472" si="116">I466-I467</f>
        <v>1039</v>
      </c>
      <c r="H467" s="16">
        <v>125361</v>
      </c>
      <c r="I467" s="16">
        <v>565353</v>
      </c>
      <c r="J467" s="15"/>
      <c r="K467" s="15"/>
      <c r="L467" s="14">
        <f t="shared" ref="L467" si="117">H467*0.75*43.8/1000</f>
        <v>4118.1088499999996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189047</v>
      </c>
      <c r="D468" s="16">
        <v>55801</v>
      </c>
      <c r="E468" s="16">
        <v>132721</v>
      </c>
      <c r="F468" s="16">
        <v>0</v>
      </c>
      <c r="G468" s="69">
        <f t="shared" si="116"/>
        <v>27551</v>
      </c>
      <c r="H468" s="16">
        <v>134555</v>
      </c>
      <c r="I468" s="16">
        <v>537802</v>
      </c>
      <c r="J468" s="15"/>
      <c r="K468" s="15"/>
      <c r="L468" s="14">
        <f t="shared" ref="L468" si="118">H468*0.75*43.8/1000</f>
        <v>4420.1317499999996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154606</v>
      </c>
      <c r="D469" s="16">
        <v>98262</v>
      </c>
      <c r="E469" s="16">
        <v>93996</v>
      </c>
      <c r="F469" s="16">
        <v>0</v>
      </c>
      <c r="G469" s="69">
        <f t="shared" si="116"/>
        <v>-10282</v>
      </c>
      <c r="H469" s="16">
        <v>146821</v>
      </c>
      <c r="I469" s="16">
        <v>548084</v>
      </c>
      <c r="J469" s="15"/>
      <c r="K469" s="15"/>
      <c r="L469" s="14">
        <f t="shared" ref="L469" si="119">H469*0.75*43.8/1000</f>
        <v>4823.0698499999999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160851</v>
      </c>
      <c r="D470" s="16">
        <v>43294</v>
      </c>
      <c r="E470" s="16">
        <v>101604</v>
      </c>
      <c r="F470" s="16">
        <v>0</v>
      </c>
      <c r="G470" s="69">
        <f t="shared" si="116"/>
        <v>55157</v>
      </c>
      <c r="H470" s="16">
        <v>155197</v>
      </c>
      <c r="I470" s="16">
        <v>492927</v>
      </c>
      <c r="J470" s="15"/>
      <c r="K470" s="15"/>
      <c r="L470" s="14">
        <f t="shared" ref="L470" si="120">H470*0.75*43.8/1000</f>
        <v>5098.2214499999991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189246</v>
      </c>
      <c r="D471" s="16">
        <v>88188</v>
      </c>
      <c r="E471" s="16">
        <v>126640</v>
      </c>
      <c r="F471" s="16">
        <v>0</v>
      </c>
      <c r="G471" s="69">
        <f t="shared" si="116"/>
        <v>-15537</v>
      </c>
      <c r="H471" s="16">
        <v>138119</v>
      </c>
      <c r="I471" s="16">
        <v>508464</v>
      </c>
      <c r="J471" s="15"/>
      <c r="K471" s="15"/>
      <c r="L471" s="14">
        <f t="shared" ref="L471" si="121">H471*0.75*43.8/1000</f>
        <v>4537.2091499999997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229332</v>
      </c>
      <c r="D472" s="16">
        <v>65473</v>
      </c>
      <c r="E472" s="16">
        <v>158982</v>
      </c>
      <c r="F472" s="16">
        <v>0</v>
      </c>
      <c r="G472" s="69">
        <f t="shared" si="116"/>
        <v>2475</v>
      </c>
      <c r="H472" s="16">
        <v>140902</v>
      </c>
      <c r="I472" s="16">
        <v>505989</v>
      </c>
      <c r="J472" s="15"/>
      <c r="K472" s="15"/>
      <c r="L472" s="14">
        <f t="shared" ref="L472" si="122">H472*0.75*43.8/1000</f>
        <v>4628.6306999999997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221758</v>
      </c>
      <c r="D473" s="16">
        <v>55109</v>
      </c>
      <c r="E473" s="16">
        <v>99018</v>
      </c>
      <c r="F473" s="16">
        <v>0</v>
      </c>
      <c r="G473" s="69">
        <f t="shared" ref="G473" si="123">I472-I473</f>
        <v>-30038</v>
      </c>
      <c r="H473" s="16">
        <v>145011</v>
      </c>
      <c r="I473" s="16">
        <v>536027</v>
      </c>
      <c r="J473" s="15"/>
      <c r="K473" s="15"/>
      <c r="L473" s="14">
        <f t="shared" ref="L473" si="124">H473*0.75*43.8/1000</f>
        <v>4763.6113499999992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162049</v>
      </c>
      <c r="D474" s="16">
        <v>87477</v>
      </c>
      <c r="E474" s="16">
        <v>112529</v>
      </c>
      <c r="F474" s="16">
        <v>0</v>
      </c>
      <c r="G474" s="69">
        <f t="shared" ref="G474" si="125">I473-I474</f>
        <v>3651</v>
      </c>
      <c r="H474" s="16">
        <v>137888</v>
      </c>
      <c r="I474" s="16">
        <v>532376</v>
      </c>
      <c r="J474" s="15"/>
      <c r="K474" s="15"/>
      <c r="L474" s="14">
        <f t="shared" ref="L474" si="126">H474*0.75*43.8/1000</f>
        <v>4529.6207999999997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186437</v>
      </c>
      <c r="D475" s="16">
        <v>60520</v>
      </c>
      <c r="E475" s="16">
        <v>126982</v>
      </c>
      <c r="F475" s="16">
        <v>0</v>
      </c>
      <c r="G475" s="69">
        <f t="shared" ref="G475" si="127">I474-I475</f>
        <v>24185</v>
      </c>
      <c r="H475" s="16">
        <v>139713</v>
      </c>
      <c r="I475" s="16">
        <v>508191</v>
      </c>
      <c r="J475" s="15"/>
      <c r="K475" s="15"/>
      <c r="L475" s="14">
        <f t="shared" ref="L475" si="128">H475*0.75*43.8/1000</f>
        <v>4589.5720499999998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245472</v>
      </c>
      <c r="D476" s="16">
        <v>50636</v>
      </c>
      <c r="E476" s="16">
        <v>152929</v>
      </c>
      <c r="F476" s="16">
        <v>0</v>
      </c>
      <c r="G476" s="69">
        <f t="shared" ref="G476" si="129">I475-I476</f>
        <v>-9786</v>
      </c>
      <c r="H476" s="16">
        <v>128355</v>
      </c>
      <c r="I476" s="16">
        <v>517977</v>
      </c>
      <c r="J476" s="15"/>
      <c r="K476" s="15"/>
      <c r="L476" s="14">
        <f t="shared" ref="L476" si="130">H476*0.75*43.8/1000</f>
        <v>4216.4617500000004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>
        <v>253160</v>
      </c>
      <c r="D477" s="42">
        <v>58905</v>
      </c>
      <c r="E477" s="42">
        <v>125938</v>
      </c>
      <c r="F477" s="42">
        <v>0</v>
      </c>
      <c r="G477" s="72">
        <f>I476-I477</f>
        <v>-60863</v>
      </c>
      <c r="H477" s="42">
        <v>130687</v>
      </c>
      <c r="I477" s="42">
        <v>578840</v>
      </c>
      <c r="J477" s="2"/>
      <c r="K477" s="2"/>
      <c r="L477" s="54">
        <f t="shared" ref="L477" si="131">H477*0.75*43.8/1000</f>
        <v>4293.0679500000006</v>
      </c>
      <c r="N477" s="43" t="str">
        <f>'Olieforbrug, TJ'!M477</f>
        <v>December</v>
      </c>
    </row>
    <row r="478" spans="1:14" x14ac:dyDescent="0.25">
      <c r="A478" s="104">
        <v>2025</v>
      </c>
      <c r="B478" s="3"/>
      <c r="I478"/>
      <c r="K478" s="16"/>
      <c r="L478" s="15"/>
      <c r="M478" s="57"/>
      <c r="N478" s="104">
        <v>2025</v>
      </c>
    </row>
    <row r="479" spans="1:14" x14ac:dyDescent="0.25">
      <c r="A479" s="170" t="str">
        <f>'Olieforbrug, TJ'!A479</f>
        <v>Januar</v>
      </c>
      <c r="B479" s="16"/>
      <c r="C479" s="16">
        <v>209467</v>
      </c>
      <c r="D479" s="16">
        <v>64210</v>
      </c>
      <c r="E479" s="16">
        <v>161035</v>
      </c>
      <c r="F479" s="16">
        <v>0</v>
      </c>
      <c r="G479" s="69">
        <f>I477-I479</f>
        <v>26964</v>
      </c>
      <c r="H479" s="16">
        <v>123901</v>
      </c>
      <c r="I479" s="16">
        <v>551876</v>
      </c>
      <c r="J479" s="15"/>
      <c r="K479" s="15"/>
      <c r="L479" s="14">
        <f t="shared" ref="L479" si="132">H479*0.75*43.8/1000</f>
        <v>4070.1478499999998</v>
      </c>
      <c r="M479" s="70"/>
      <c r="N479" s="127" t="str">
        <f>'Olieforbrug, TJ'!M479</f>
        <v>January</v>
      </c>
    </row>
    <row r="480" spans="1:14" x14ac:dyDescent="0.25">
      <c r="A480" s="170" t="str">
        <f>'Olieforbrug, TJ'!A480</f>
        <v>Februar</v>
      </c>
      <c r="B480" s="16"/>
      <c r="C480" s="16">
        <v>208287</v>
      </c>
      <c r="D480" s="16">
        <v>53918</v>
      </c>
      <c r="E480" s="16">
        <v>129418</v>
      </c>
      <c r="F480" s="16">
        <v>0</v>
      </c>
      <c r="G480" s="69">
        <f t="shared" ref="G480:G485" si="133">I479-I480</f>
        <v>-3609</v>
      </c>
      <c r="H480" s="16">
        <v>119559</v>
      </c>
      <c r="I480" s="16">
        <v>555485</v>
      </c>
      <c r="J480" s="15"/>
      <c r="K480" s="15"/>
      <c r="L480" s="14">
        <f t="shared" ref="L480" si="134">H480*0.75*43.8/1000</f>
        <v>3927.5131499999998</v>
      </c>
      <c r="M480" s="70"/>
      <c r="N480" s="127" t="str">
        <f>'Olieforbrug, TJ'!M480</f>
        <v>February</v>
      </c>
    </row>
    <row r="481" spans="1:14" x14ac:dyDescent="0.25">
      <c r="A481" s="170" t="str">
        <f>'Olieforbrug, TJ'!A481</f>
        <v>Marts</v>
      </c>
      <c r="B481" s="16"/>
      <c r="C481" s="16">
        <v>172896</v>
      </c>
      <c r="D481" s="16">
        <v>61705</v>
      </c>
      <c r="E481" s="16">
        <v>105336</v>
      </c>
      <c r="F481" s="16">
        <v>0</v>
      </c>
      <c r="G481" s="69">
        <f t="shared" si="133"/>
        <v>-2178</v>
      </c>
      <c r="H481" s="16">
        <v>125804</v>
      </c>
      <c r="I481" s="16">
        <v>557663</v>
      </c>
      <c r="J481" s="15"/>
      <c r="K481" s="15"/>
      <c r="L481" s="14">
        <f t="shared" ref="L481" si="135">H481*0.75*43.8/1000</f>
        <v>4132.6614</v>
      </c>
      <c r="M481" s="70"/>
      <c r="N481" s="127" t="str">
        <f>'Olieforbrug, TJ'!M481</f>
        <v>March</v>
      </c>
    </row>
    <row r="482" spans="1:14" x14ac:dyDescent="0.25">
      <c r="A482" s="170" t="str">
        <f>'Olieforbrug, TJ'!A482</f>
        <v>April</v>
      </c>
      <c r="B482" s="16"/>
      <c r="C482" s="16">
        <v>216707</v>
      </c>
      <c r="D482" s="16">
        <v>78325</v>
      </c>
      <c r="E482" s="16">
        <v>170647</v>
      </c>
      <c r="F482" s="16">
        <v>0</v>
      </c>
      <c r="G482" s="69">
        <f t="shared" si="133"/>
        <v>10870</v>
      </c>
      <c r="H482" s="16">
        <v>140452</v>
      </c>
      <c r="I482" s="16">
        <v>546793</v>
      </c>
      <c r="J482" s="15"/>
      <c r="K482" s="15"/>
      <c r="L482" s="14">
        <f t="shared" ref="L482" si="136">H482*0.75*43.8/1000</f>
        <v>4613.8481999999995</v>
      </c>
      <c r="M482" s="70"/>
      <c r="N482" s="127" t="str">
        <f>'Olieforbrug, TJ'!M482</f>
        <v>April</v>
      </c>
    </row>
    <row r="483" spans="1:14" x14ac:dyDescent="0.25">
      <c r="A483" s="170" t="str">
        <f>'Olieforbrug, TJ'!A483</f>
        <v>Maj</v>
      </c>
      <c r="B483" s="16"/>
      <c r="C483" s="16">
        <v>224505</v>
      </c>
      <c r="D483" s="16">
        <v>76897</v>
      </c>
      <c r="E483" s="16">
        <v>207142</v>
      </c>
      <c r="F483" s="16">
        <v>0</v>
      </c>
      <c r="G483" s="69">
        <f t="shared" si="133"/>
        <v>42099</v>
      </c>
      <c r="H483" s="16">
        <v>139376</v>
      </c>
      <c r="I483" s="16">
        <v>504694</v>
      </c>
      <c r="J483" s="15"/>
      <c r="K483" s="15"/>
      <c r="L483" s="14">
        <f t="shared" ref="L483" si="137">H483*0.75*43.8/1000</f>
        <v>4578.5015999999996</v>
      </c>
      <c r="M483" s="70"/>
      <c r="N483" s="127" t="str">
        <f>'Olieforbrug, TJ'!M483</f>
        <v>May</v>
      </c>
    </row>
    <row r="484" spans="1:14" x14ac:dyDescent="0.25">
      <c r="A484" s="170" t="str">
        <f>'Olieforbrug, TJ'!A484</f>
        <v>Juni</v>
      </c>
      <c r="B484" s="16"/>
      <c r="C484" s="16">
        <v>212853</v>
      </c>
      <c r="D484" s="16">
        <v>93125</v>
      </c>
      <c r="E484" s="16">
        <v>141870</v>
      </c>
      <c r="F484" s="16">
        <v>0</v>
      </c>
      <c r="G484" s="69">
        <f t="shared" si="133"/>
        <v>-29539</v>
      </c>
      <c r="H484" s="16">
        <v>136052</v>
      </c>
      <c r="I484" s="16">
        <v>534233</v>
      </c>
      <c r="J484" s="15"/>
      <c r="K484" s="15"/>
      <c r="L484" s="14">
        <f t="shared" ref="L484" si="138">H484*0.75*43.8/1000</f>
        <v>4469.3081999999995</v>
      </c>
      <c r="M484" s="70"/>
      <c r="N484" s="127" t="str">
        <f>'Olieforbrug, TJ'!M484</f>
        <v>June</v>
      </c>
    </row>
    <row r="485" spans="1:14" x14ac:dyDescent="0.25">
      <c r="A485" s="170" t="str">
        <f>'Olieforbrug, TJ'!A485</f>
        <v>Juli</v>
      </c>
      <c r="B485" s="16"/>
      <c r="C485" s="16">
        <v>235597</v>
      </c>
      <c r="D485" s="16">
        <v>86333</v>
      </c>
      <c r="E485" s="16">
        <v>169618</v>
      </c>
      <c r="F485" s="16">
        <v>0</v>
      </c>
      <c r="G485" s="69">
        <f t="shared" si="133"/>
        <v>-15730</v>
      </c>
      <c r="H485" s="16">
        <v>133312</v>
      </c>
      <c r="I485" s="16">
        <v>549963</v>
      </c>
      <c r="J485" s="15"/>
      <c r="K485" s="15"/>
      <c r="L485" s="14">
        <f t="shared" ref="L485" si="139">H485*0.75*43.8/1000</f>
        <v>4379.2991999999995</v>
      </c>
      <c r="M485" s="70"/>
      <c r="N485" s="127" t="str">
        <f>'Olieforbrug, TJ'!M485</f>
        <v>July</v>
      </c>
    </row>
    <row r="486" spans="1:14" x14ac:dyDescent="0.25">
      <c r="A486" s="170" t="str">
        <f>'Olieforbrug, TJ'!A486</f>
        <v>August</v>
      </c>
      <c r="B486" s="16"/>
      <c r="C486" s="16">
        <v>236362</v>
      </c>
      <c r="D486" s="16">
        <v>59321</v>
      </c>
      <c r="E486" s="16">
        <v>145827</v>
      </c>
      <c r="F486" s="16">
        <v>0</v>
      </c>
      <c r="G486" s="69">
        <f t="shared" ref="G486" si="140">I485-I486</f>
        <v>-17432</v>
      </c>
      <c r="H486" s="16">
        <v>137695</v>
      </c>
      <c r="I486" s="16">
        <v>567395</v>
      </c>
      <c r="J486" s="15"/>
      <c r="K486" s="15"/>
      <c r="L486" s="14">
        <f t="shared" ref="L486" si="141">H486*0.75*43.8/1000</f>
        <v>4523.2807499999999</v>
      </c>
      <c r="M486" s="70"/>
      <c r="N486" s="127" t="str">
        <f>'Olieforbrug, TJ'!M486</f>
        <v>August</v>
      </c>
    </row>
    <row r="487" spans="1:14" x14ac:dyDescent="0.25">
      <c r="A487" s="170" t="str">
        <f>'Olieforbrug, TJ'!A487</f>
        <v>September</v>
      </c>
      <c r="B487" s="16"/>
      <c r="C487" s="16">
        <v>226720</v>
      </c>
      <c r="D487" s="16">
        <v>54324</v>
      </c>
      <c r="E487" s="16">
        <v>171580</v>
      </c>
      <c r="F487" s="16">
        <v>0</v>
      </c>
      <c r="G487" s="69">
        <f t="shared" ref="G487" si="142">I486-I487</f>
        <v>25574</v>
      </c>
      <c r="H487" s="16">
        <v>129424</v>
      </c>
      <c r="I487" s="16">
        <v>541821</v>
      </c>
      <c r="J487" s="15"/>
      <c r="K487" s="15"/>
      <c r="L487" s="14">
        <f t="shared" ref="L487" si="143">H487*0.75*43.8/1000</f>
        <v>4251.5783999999994</v>
      </c>
      <c r="M487" s="70"/>
      <c r="N487" s="127" t="str">
        <f>'Olieforbrug, TJ'!M487</f>
        <v>September</v>
      </c>
    </row>
    <row r="488" spans="1:14" x14ac:dyDescent="0.25">
      <c r="A488" s="170" t="str">
        <f>'Olieforbrug, TJ'!A488</f>
        <v>Oktober</v>
      </c>
      <c r="B488" s="16"/>
      <c r="C488" s="16">
        <v>241525</v>
      </c>
      <c r="D488" s="16">
        <v>79866</v>
      </c>
      <c r="E488" s="16">
        <v>152016</v>
      </c>
      <c r="F488" s="16">
        <v>0</v>
      </c>
      <c r="G488" s="69">
        <f t="shared" ref="G488" si="144">I487-I488</f>
        <v>-23623</v>
      </c>
      <c r="H488" s="16">
        <v>134416</v>
      </c>
      <c r="I488" s="16">
        <v>565444</v>
      </c>
      <c r="J488" s="15"/>
      <c r="K488" s="15"/>
      <c r="L488" s="14">
        <f t="shared" ref="L488" si="145">H488*0.75*43.8/1000</f>
        <v>4415.5655999999999</v>
      </c>
      <c r="N488" s="127" t="str">
        <f>'Olieforbrug, TJ'!M488</f>
        <v>October</v>
      </c>
    </row>
    <row r="489" spans="1:14" x14ac:dyDescent="0.25">
      <c r="A489" s="170" t="str">
        <f>'Olieforbrug, TJ'!A489</f>
        <v>November</v>
      </c>
      <c r="B489" s="16"/>
      <c r="C489" s="16">
        <v>235072</v>
      </c>
      <c r="D489" s="16">
        <v>41488</v>
      </c>
      <c r="E489" s="16">
        <v>212043</v>
      </c>
      <c r="F489" s="16">
        <v>0</v>
      </c>
      <c r="G489" s="69">
        <f t="shared" ref="G489" si="146">I488-I489</f>
        <v>48200</v>
      </c>
      <c r="H489" s="16">
        <v>119915</v>
      </c>
      <c r="I489" s="16">
        <v>517244</v>
      </c>
      <c r="J489" s="15"/>
      <c r="K489" s="15"/>
      <c r="L489" s="14">
        <f t="shared" ref="L489" si="147">H489*0.75*43.8/1000</f>
        <v>3939.2077499999996</v>
      </c>
      <c r="N489" s="127" t="str">
        <f>'Olieforbrug, TJ'!M489</f>
        <v>November</v>
      </c>
    </row>
    <row r="490" spans="1:14" ht="13.8" thickBot="1" x14ac:dyDescent="0.3">
      <c r="A490" s="71" t="str">
        <f>'Olieforbrug, TJ'!A490</f>
        <v>December</v>
      </c>
      <c r="B490" s="16"/>
      <c r="C490" s="42">
        <v>213350</v>
      </c>
      <c r="D490" s="42">
        <v>72498</v>
      </c>
      <c r="E490" s="42">
        <v>117718</v>
      </c>
      <c r="F490" s="42">
        <v>0</v>
      </c>
      <c r="G490" s="72">
        <f t="shared" ref="G490" si="148">I489-I490</f>
        <v>-28447</v>
      </c>
      <c r="H490" s="42">
        <v>123421</v>
      </c>
      <c r="I490" s="42">
        <v>545691</v>
      </c>
      <c r="J490" s="2"/>
      <c r="K490" s="2"/>
      <c r="L490" s="54">
        <f t="shared" ref="L490" si="149">H490*0.75*43.8/1000</f>
        <v>4054.3798499999998</v>
      </c>
      <c r="N490" s="73" t="str">
        <f>'Olieforbrug, TJ'!M490</f>
        <v>December</v>
      </c>
    </row>
    <row r="491" spans="1:14" x14ac:dyDescent="0.25">
      <c r="A491" s="104">
        <v>2026</v>
      </c>
      <c r="B491" s="3"/>
      <c r="I491"/>
      <c r="K491" s="16"/>
      <c r="L491" s="15"/>
      <c r="M491" s="57"/>
      <c r="N491" s="104">
        <v>2026</v>
      </c>
    </row>
    <row r="492" spans="1:14" x14ac:dyDescent="0.25">
      <c r="A492" s="170" t="str">
        <f>'Olieforbrug, TJ'!A492</f>
        <v>Januar</v>
      </c>
      <c r="B492" s="16"/>
      <c r="C492" s="16">
        <v>248701</v>
      </c>
      <c r="D492" s="16">
        <v>50604</v>
      </c>
      <c r="E492" s="16">
        <v>176834</v>
      </c>
      <c r="F492" s="16">
        <v>0</v>
      </c>
      <c r="G492" s="69">
        <f>I490-I492</f>
        <v>-7775</v>
      </c>
      <c r="H492" s="16">
        <v>113068</v>
      </c>
      <c r="I492" s="16">
        <v>553466</v>
      </c>
      <c r="J492" s="15"/>
      <c r="K492" s="15"/>
      <c r="L492" s="14">
        <f t="shared" ref="L492" si="150">H492*0.75*43.8/1000</f>
        <v>3714.2837999999997</v>
      </c>
      <c r="M492" s="70"/>
      <c r="N492" s="127" t="str">
        <f>'Olieforbrug, TJ'!M492</f>
        <v>January</v>
      </c>
    </row>
    <row r="493" spans="1:14" x14ac:dyDescent="0.25">
      <c r="A493" s="170" t="str">
        <f>'Olieforbrug, TJ'!A493</f>
        <v>Februar</v>
      </c>
      <c r="B493" s="16"/>
      <c r="C493" s="16">
        <v>210338</v>
      </c>
      <c r="D493" s="16">
        <v>61487</v>
      </c>
      <c r="E493" s="16">
        <v>138841</v>
      </c>
      <c r="F493" s="16">
        <v>0</v>
      </c>
      <c r="G493" s="69">
        <f>I492-I493</f>
        <v>-15430</v>
      </c>
      <c r="H493" s="16">
        <v>109004</v>
      </c>
      <c r="I493" s="16">
        <v>568896</v>
      </c>
      <c r="J493" s="15"/>
      <c r="K493" s="15"/>
      <c r="L493" s="14">
        <f t="shared" ref="L493" si="151">H493*0.75*43.8/1000</f>
        <v>3580.7813999999998</v>
      </c>
      <c r="M493" s="70"/>
      <c r="N493" s="127" t="str">
        <f>'Olieforbrug, TJ'!M493</f>
        <v>February</v>
      </c>
    </row>
    <row r="494" spans="1:14" x14ac:dyDescent="0.25">
      <c r="A494" s="170"/>
      <c r="B494" s="16"/>
      <c r="C494" s="16"/>
      <c r="D494" s="16"/>
      <c r="E494" s="16"/>
      <c r="F494" s="16"/>
      <c r="G494" s="69"/>
      <c r="H494" s="16"/>
      <c r="I494" s="16"/>
      <c r="J494" s="15"/>
      <c r="K494" s="15"/>
      <c r="L494" s="14"/>
      <c r="M494" s="70"/>
      <c r="N494" s="127"/>
    </row>
  </sheetData>
  <phoneticPr fontId="2" type="noConversion"/>
  <pageMargins left="0.75" right="0.75" top="1" bottom="1" header="0.5" footer="0.5"/>
  <pageSetup paperSize="9" scale="15" orientation="landscape" r:id="rId1"/>
  <headerFooter alignWithMargins="0"/>
  <ignoredErrors>
    <ignoredError sqref="H54 C100:L108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>
    <tabColor indexed="42"/>
  </sheetPr>
  <dimension ref="A1:P493"/>
  <sheetViews>
    <sheetView zoomScale="80" zoomScaleNormal="80" workbookViewId="0">
      <pane xSplit="2" ySplit="5" topLeftCell="C455" activePane="bottomRight" state="frozen"/>
      <selection pane="topRight" activeCell="C1" sqref="C1"/>
      <selection pane="bottomLeft" activeCell="A6" sqref="A6"/>
      <selection pane="bottomRight" activeCell="L493" sqref="L493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6" x14ac:dyDescent="0.25">
      <c r="A1" s="1" t="s">
        <v>143</v>
      </c>
      <c r="B1" s="1"/>
      <c r="C1"/>
      <c r="D1"/>
      <c r="E1"/>
      <c r="F1"/>
      <c r="G1"/>
      <c r="H1"/>
      <c r="I1"/>
      <c r="M1" s="4"/>
      <c r="N1" s="27" t="s">
        <v>69</v>
      </c>
      <c r="O1" s="27"/>
    </row>
    <row r="2" spans="1:16" x14ac:dyDescent="0.25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0</v>
      </c>
      <c r="D7" s="3">
        <v>2892</v>
      </c>
      <c r="E7" s="3">
        <v>29</v>
      </c>
      <c r="F7" s="3">
        <v>9</v>
      </c>
      <c r="G7" s="3">
        <v>612</v>
      </c>
      <c r="H7" s="3">
        <v>3446</v>
      </c>
      <c r="I7" s="3">
        <v>1422</v>
      </c>
      <c r="J7" s="3"/>
      <c r="K7" s="3"/>
      <c r="L7" s="3">
        <v>97.927601999999993</v>
      </c>
      <c r="N7" s="22">
        <v>2005</v>
      </c>
      <c r="O7" s="3"/>
    </row>
    <row r="8" spans="1:16" x14ac:dyDescent="0.25">
      <c r="A8" s="22">
        <v>2006</v>
      </c>
      <c r="C8" s="3">
        <v>0</v>
      </c>
      <c r="D8" s="3">
        <v>4516</v>
      </c>
      <c r="E8" s="3">
        <v>0</v>
      </c>
      <c r="F8" s="3">
        <v>0</v>
      </c>
      <c r="G8" s="3">
        <v>-1366</v>
      </c>
      <c r="H8" s="3">
        <v>3134</v>
      </c>
      <c r="I8" s="3">
        <v>2788</v>
      </c>
      <c r="J8" s="3"/>
      <c r="K8" s="3"/>
      <c r="L8" s="3">
        <v>97.461131999999992</v>
      </c>
      <c r="N8" s="22">
        <v>2006</v>
      </c>
      <c r="O8" s="3"/>
    </row>
    <row r="9" spans="1:16" x14ac:dyDescent="0.25">
      <c r="A9" s="22">
        <v>2007</v>
      </c>
      <c r="C9" s="3">
        <v>0</v>
      </c>
      <c r="D9" s="3">
        <v>2596</v>
      </c>
      <c r="E9" s="3">
        <v>0</v>
      </c>
      <c r="F9" s="3">
        <v>0</v>
      </c>
      <c r="G9" s="3">
        <v>890</v>
      </c>
      <c r="H9" s="3">
        <v>3391</v>
      </c>
      <c r="I9" s="3">
        <v>1898</v>
      </c>
      <c r="J9" s="3"/>
      <c r="K9" s="3"/>
      <c r="L9" s="3">
        <v>105.453318</v>
      </c>
      <c r="N9" s="22">
        <v>2007</v>
      </c>
      <c r="O9" s="3"/>
    </row>
    <row r="10" spans="1:16" x14ac:dyDescent="0.25">
      <c r="A10" s="22">
        <v>2008</v>
      </c>
      <c r="C10" s="3">
        <v>0</v>
      </c>
      <c r="D10" s="3">
        <v>3181</v>
      </c>
      <c r="E10" s="3">
        <v>0</v>
      </c>
      <c r="F10" s="3">
        <v>0</v>
      </c>
      <c r="G10" s="3">
        <v>563</v>
      </c>
      <c r="H10" s="3">
        <v>3181</v>
      </c>
      <c r="I10" s="3">
        <v>1335</v>
      </c>
      <c r="J10" s="3"/>
      <c r="K10" s="3"/>
      <c r="L10" s="3">
        <v>98.922737999999981</v>
      </c>
      <c r="N10" s="22">
        <v>2008</v>
      </c>
      <c r="O10" s="3"/>
    </row>
    <row r="11" spans="1:16" x14ac:dyDescent="0.25">
      <c r="A11" s="22">
        <v>2009</v>
      </c>
      <c r="C11" s="3">
        <v>0</v>
      </c>
      <c r="D11" s="3">
        <v>3470</v>
      </c>
      <c r="E11" s="3">
        <v>37</v>
      </c>
      <c r="F11" s="3">
        <v>0</v>
      </c>
      <c r="G11" s="3">
        <v>-305</v>
      </c>
      <c r="H11" s="3">
        <v>2646</v>
      </c>
      <c r="I11" s="3">
        <v>1640</v>
      </c>
      <c r="J11" s="3"/>
      <c r="K11" s="3"/>
      <c r="L11" s="3">
        <v>82.285307999999986</v>
      </c>
      <c r="N11" s="22">
        <v>2009</v>
      </c>
      <c r="O11" s="3"/>
    </row>
    <row r="12" spans="1:16" x14ac:dyDescent="0.25">
      <c r="A12" s="22">
        <v>2010</v>
      </c>
      <c r="C12" s="3">
        <v>0</v>
      </c>
      <c r="D12" s="3">
        <v>3513</v>
      </c>
      <c r="E12" s="3">
        <v>69</v>
      </c>
      <c r="F12" s="3">
        <v>0</v>
      </c>
      <c r="G12" s="3">
        <v>95</v>
      </c>
      <c r="H12" s="3">
        <v>2435</v>
      </c>
      <c r="I12" s="3">
        <v>1545</v>
      </c>
      <c r="J12" s="3"/>
      <c r="K12" s="3"/>
      <c r="L12" s="3">
        <v>75.723629999999986</v>
      </c>
      <c r="N12" s="22">
        <v>2010</v>
      </c>
      <c r="O12" s="3"/>
    </row>
    <row r="13" spans="1:16" x14ac:dyDescent="0.25">
      <c r="A13" s="22">
        <v>2011</v>
      </c>
      <c r="C13" s="3">
        <v>0</v>
      </c>
      <c r="D13" s="3">
        <v>1719</v>
      </c>
      <c r="E13" s="3">
        <v>0</v>
      </c>
      <c r="F13" s="3">
        <v>0</v>
      </c>
      <c r="G13" s="3">
        <v>461</v>
      </c>
      <c r="H13" s="3">
        <v>2090</v>
      </c>
      <c r="I13" s="3">
        <v>1084</v>
      </c>
      <c r="J13" s="3"/>
      <c r="K13" s="3"/>
      <c r="L13" s="3">
        <v>64.99481999999999</v>
      </c>
      <c r="N13" s="22">
        <v>2011</v>
      </c>
      <c r="O13" s="3"/>
    </row>
    <row r="14" spans="1:16" x14ac:dyDescent="0.25">
      <c r="A14" s="22">
        <v>2012</v>
      </c>
      <c r="C14" s="3">
        <v>0</v>
      </c>
      <c r="D14" s="3">
        <v>1614</v>
      </c>
      <c r="E14" s="3">
        <v>0</v>
      </c>
      <c r="F14" s="3">
        <v>0</v>
      </c>
      <c r="G14" s="3">
        <v>506</v>
      </c>
      <c r="H14" s="3">
        <v>2167</v>
      </c>
      <c r="I14" s="3">
        <v>578</v>
      </c>
      <c r="J14" s="3"/>
      <c r="K14" s="3"/>
      <c r="L14" s="3">
        <v>67.389365999999995</v>
      </c>
      <c r="N14" s="22">
        <v>2012</v>
      </c>
      <c r="O14" s="3"/>
      <c r="P14" s="3"/>
    </row>
    <row r="15" spans="1:16" x14ac:dyDescent="0.25">
      <c r="A15" s="22">
        <v>2013</v>
      </c>
      <c r="C15" s="3">
        <v>0</v>
      </c>
      <c r="D15" s="3">
        <v>1756</v>
      </c>
      <c r="E15" s="3">
        <v>0</v>
      </c>
      <c r="F15" s="3">
        <v>0</v>
      </c>
      <c r="G15" s="3">
        <v>563</v>
      </c>
      <c r="H15" s="3">
        <v>2225</v>
      </c>
      <c r="I15" s="3">
        <v>15</v>
      </c>
      <c r="J15" s="3"/>
      <c r="K15" s="22"/>
      <c r="L15" s="3">
        <v>69.193049999999999</v>
      </c>
      <c r="M15" s="3"/>
      <c r="N15" s="22">
        <v>2013</v>
      </c>
      <c r="O15" s="3"/>
      <c r="P15" s="3"/>
    </row>
    <row r="16" spans="1:16" x14ac:dyDescent="0.25">
      <c r="A16" s="22">
        <v>2014</v>
      </c>
      <c r="C16" s="3">
        <f t="shared" ref="C16:H16" si="0">SUM(C100:C103)</f>
        <v>0</v>
      </c>
      <c r="D16" s="3">
        <f t="shared" si="0"/>
        <v>2214</v>
      </c>
      <c r="E16" s="3">
        <f t="shared" si="0"/>
        <v>114</v>
      </c>
      <c r="F16" s="3">
        <f t="shared" si="0"/>
        <v>0</v>
      </c>
      <c r="G16" s="3">
        <f t="shared" si="0"/>
        <v>-520</v>
      </c>
      <c r="H16" s="3">
        <f t="shared" si="0"/>
        <v>1552</v>
      </c>
      <c r="I16" s="3">
        <f>I103</f>
        <v>535</v>
      </c>
      <c r="J16" s="3"/>
      <c r="K16" s="22"/>
      <c r="L16" s="3">
        <f>SUM(L100:L103)</f>
        <v>48.264095999999995</v>
      </c>
      <c r="M16" s="3"/>
      <c r="N16" s="22">
        <v>2014</v>
      </c>
      <c r="O16" s="3"/>
      <c r="P16" s="3"/>
    </row>
    <row r="17" spans="1:16" x14ac:dyDescent="0.25">
      <c r="A17" s="22">
        <v>2015</v>
      </c>
      <c r="C17" s="3">
        <f t="shared" ref="C17:H17" si="1">SUM(C105:C108)</f>
        <v>0</v>
      </c>
      <c r="D17" s="3">
        <f t="shared" si="1"/>
        <v>3341</v>
      </c>
      <c r="E17" s="3">
        <f t="shared" si="1"/>
        <v>2435</v>
      </c>
      <c r="F17" s="3">
        <f t="shared" si="1"/>
        <v>0</v>
      </c>
      <c r="G17" s="3">
        <f t="shared" si="1"/>
        <v>449</v>
      </c>
      <c r="H17" s="3">
        <f t="shared" si="1"/>
        <v>1713</v>
      </c>
      <c r="I17" s="3">
        <f>I108</f>
        <v>86</v>
      </c>
      <c r="J17" s="3"/>
      <c r="K17" s="22"/>
      <c r="L17" s="3">
        <f>SUM(L105:L108)</f>
        <v>53.270873999999992</v>
      </c>
      <c r="M17" s="3"/>
      <c r="N17" s="22">
        <v>2015</v>
      </c>
      <c r="O17" s="3"/>
      <c r="P17" s="3"/>
    </row>
    <row r="18" spans="1:16" x14ac:dyDescent="0.25">
      <c r="A18" s="22">
        <v>2016</v>
      </c>
      <c r="C18" s="3">
        <f t="shared" ref="C18:H18" si="2">SUM(C110:C113)</f>
        <v>0</v>
      </c>
      <c r="D18" s="3">
        <f t="shared" si="2"/>
        <v>3709</v>
      </c>
      <c r="E18" s="3">
        <f t="shared" si="2"/>
        <v>1582</v>
      </c>
      <c r="F18" s="3">
        <f t="shared" si="2"/>
        <v>0</v>
      </c>
      <c r="G18" s="3">
        <f t="shared" si="2"/>
        <v>-385</v>
      </c>
      <c r="H18" s="3">
        <f t="shared" si="2"/>
        <v>1572</v>
      </c>
      <c r="I18" s="3">
        <f>I113</f>
        <v>471</v>
      </c>
      <c r="J18" s="3"/>
      <c r="K18" s="3"/>
      <c r="L18" s="3">
        <f>SUM(L110:L113)</f>
        <v>48.886055999999996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SUM(C115:C118)</f>
        <v>0</v>
      </c>
      <c r="D19" s="3">
        <f t="shared" si="3"/>
        <v>537</v>
      </c>
      <c r="E19" s="3">
        <f t="shared" si="3"/>
        <v>106</v>
      </c>
      <c r="F19" s="3">
        <f t="shared" si="3"/>
        <v>0</v>
      </c>
      <c r="G19" s="3">
        <f t="shared" si="3"/>
        <v>471</v>
      </c>
      <c r="H19" s="3">
        <f t="shared" si="3"/>
        <v>996</v>
      </c>
      <c r="I19" s="3">
        <f>I118</f>
        <v>0</v>
      </c>
      <c r="J19" s="3"/>
      <c r="K19" s="65"/>
      <c r="L19" s="3">
        <f>SUM(L115:L118)</f>
        <v>30.973607999999995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SUM(C120:C123)</f>
        <v>0</v>
      </c>
      <c r="D20" s="3">
        <f t="shared" si="4"/>
        <v>2770</v>
      </c>
      <c r="E20" s="3">
        <f t="shared" si="4"/>
        <v>0</v>
      </c>
      <c r="F20" s="3">
        <f t="shared" si="4"/>
        <v>0</v>
      </c>
      <c r="G20" s="3">
        <f t="shared" si="4"/>
        <v>-1221</v>
      </c>
      <c r="H20" s="3">
        <f t="shared" si="4"/>
        <v>1520</v>
      </c>
      <c r="I20" s="3">
        <f>I123</f>
        <v>1221</v>
      </c>
      <c r="J20" s="3"/>
      <c r="L20" s="3">
        <f>SUM(L120:L123)</f>
        <v>47.268959999999993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SUM(C125:C128)</f>
        <v>0</v>
      </c>
      <c r="D21" s="3">
        <f t="shared" si="5"/>
        <v>1511</v>
      </c>
      <c r="E21" s="3">
        <f t="shared" si="5"/>
        <v>0</v>
      </c>
      <c r="F21" s="3">
        <f t="shared" si="5"/>
        <v>0</v>
      </c>
      <c r="G21" s="3">
        <f t="shared" si="5"/>
        <v>738</v>
      </c>
      <c r="H21" s="3">
        <f t="shared" si="5"/>
        <v>2234</v>
      </c>
      <c r="I21" s="3">
        <f>SUM(I128)</f>
        <v>483</v>
      </c>
      <c r="J21" s="3"/>
      <c r="L21" s="3">
        <f>SUM(L125:L128)</f>
        <v>69.472932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SUM(C130:C133)</f>
        <v>0</v>
      </c>
      <c r="D22" s="3">
        <f t="shared" si="6"/>
        <v>2011</v>
      </c>
      <c r="E22" s="3">
        <f t="shared" si="6"/>
        <v>0</v>
      </c>
      <c r="F22" s="3">
        <f t="shared" si="6"/>
        <v>0</v>
      </c>
      <c r="G22" s="3">
        <f t="shared" si="6"/>
        <v>-11</v>
      </c>
      <c r="H22" s="3">
        <f t="shared" si="6"/>
        <v>1991</v>
      </c>
      <c r="I22" s="3">
        <f>SUM(I133)</f>
        <v>494</v>
      </c>
      <c r="J22" s="3"/>
      <c r="L22" s="3">
        <f>SUM(L130:L133)</f>
        <v>61.91611799999999</v>
      </c>
      <c r="M22" s="57"/>
      <c r="N22" s="22">
        <v>2020</v>
      </c>
    </row>
    <row r="23" spans="1:16" x14ac:dyDescent="0.25">
      <c r="A23" s="22">
        <v>2021</v>
      </c>
      <c r="C23" s="3">
        <f>SUM(C135:C138)</f>
        <v>0</v>
      </c>
      <c r="D23" s="3">
        <f t="shared" ref="D23:L23" si="7">SUM(D135:D138)</f>
        <v>400</v>
      </c>
      <c r="E23" s="3">
        <f t="shared" si="7"/>
        <v>0</v>
      </c>
      <c r="F23" s="3">
        <f t="shared" si="7"/>
        <v>0</v>
      </c>
      <c r="G23" s="3">
        <f t="shared" si="7"/>
        <v>494</v>
      </c>
      <c r="H23" s="3">
        <f t="shared" si="7"/>
        <v>886</v>
      </c>
      <c r="I23" s="3">
        <f>SUM(I138)</f>
        <v>0</v>
      </c>
      <c r="J23" s="3"/>
      <c r="L23" s="3">
        <f t="shared" si="7"/>
        <v>27.552828000000002</v>
      </c>
      <c r="M23" s="57"/>
      <c r="N23" s="22">
        <v>2021</v>
      </c>
    </row>
    <row r="24" spans="1:16" x14ac:dyDescent="0.25">
      <c r="A24" s="22">
        <v>2022</v>
      </c>
      <c r="C24" s="3">
        <f>SUM(C140:C143)</f>
        <v>0</v>
      </c>
      <c r="D24" s="3">
        <f t="shared" ref="D24:L24" si="8">SUM(D140:D143)</f>
        <v>174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174</v>
      </c>
      <c r="I24" s="3">
        <f>SUM(I143)</f>
        <v>0</v>
      </c>
      <c r="J24" s="3"/>
      <c r="K24" s="3"/>
      <c r="L24" s="3">
        <f t="shared" si="8"/>
        <v>5.4110519999999998</v>
      </c>
      <c r="M24" s="57"/>
      <c r="N24" s="22">
        <v>2022</v>
      </c>
    </row>
    <row r="25" spans="1:16" x14ac:dyDescent="0.25">
      <c r="A25" s="22">
        <v>2023</v>
      </c>
      <c r="C25" s="3">
        <f>SUM(C145:C148)</f>
        <v>0</v>
      </c>
      <c r="D25" s="3">
        <f t="shared" ref="D25:L25" si="9">SUM(D145:D148)</f>
        <v>115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115</v>
      </c>
      <c r="I25" s="3">
        <f>SUM(I148)</f>
        <v>0</v>
      </c>
      <c r="J25" s="3"/>
      <c r="K25" s="3"/>
      <c r="L25" s="3">
        <f t="shared" si="9"/>
        <v>3.5762700000000001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SUM(C466:C477)</f>
        <v>0</v>
      </c>
      <c r="D26" s="3">
        <f t="shared" si="10"/>
        <v>94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94</v>
      </c>
      <c r="I26" s="3">
        <f>I477</f>
        <v>0</v>
      </c>
      <c r="J26" s="3"/>
      <c r="K26" s="3"/>
      <c r="L26" s="3">
        <f>SUM(L466:L477)</f>
        <v>2.9232119999999999</v>
      </c>
      <c r="M26" s="57"/>
      <c r="N26" s="22">
        <v>2024</v>
      </c>
    </row>
    <row r="27" spans="1:16" x14ac:dyDescent="0.25">
      <c r="A27" s="22">
        <v>2025</v>
      </c>
      <c r="C27" s="3">
        <f>SUM(C479:C490)</f>
        <v>0</v>
      </c>
      <c r="D27" s="3">
        <f t="shared" ref="D27:L27" si="11">SUM(D479:D490)</f>
        <v>103</v>
      </c>
      <c r="E27" s="3">
        <f t="shared" si="11"/>
        <v>0</v>
      </c>
      <c r="F27" s="3">
        <f t="shared" si="11"/>
        <v>0</v>
      </c>
      <c r="G27" s="3">
        <f t="shared" si="11"/>
        <v>0</v>
      </c>
      <c r="H27" s="3">
        <f t="shared" si="11"/>
        <v>103</v>
      </c>
      <c r="I27" s="3">
        <f>I490</f>
        <v>0</v>
      </c>
      <c r="J27" s="3"/>
      <c r="K27" s="3"/>
      <c r="L27" s="3">
        <f t="shared" si="11"/>
        <v>3.2030940000000001</v>
      </c>
      <c r="M27" s="57"/>
      <c r="N27" s="22">
        <v>2025</v>
      </c>
    </row>
    <row r="28" spans="1:16" x14ac:dyDescent="0.25">
      <c r="A28" s="22">
        <v>2026</v>
      </c>
      <c r="J28" s="3"/>
      <c r="K28" s="3"/>
      <c r="L28" s="3"/>
      <c r="M28" s="57"/>
      <c r="N28" s="22">
        <v>2026</v>
      </c>
    </row>
    <row r="29" spans="1:16" x14ac:dyDescent="0.25">
      <c r="A29" s="23"/>
      <c r="J29" s="3"/>
      <c r="L29" s="3"/>
      <c r="M29" s="3"/>
    </row>
    <row r="30" spans="1:16" x14ac:dyDescent="0.25">
      <c r="A30" s="22" t="str">
        <f>'Olieforbrug, TJ'!A30</f>
        <v>Januar - Februar</v>
      </c>
      <c r="J30" s="3"/>
      <c r="L30" s="3"/>
      <c r="M30" s="3"/>
      <c r="N30" s="22" t="str">
        <f>'Olieforbrug, TJ'!M30</f>
        <v>January - February</v>
      </c>
    </row>
    <row r="31" spans="1:16" x14ac:dyDescent="0.25">
      <c r="A31" s="22">
        <f>'Olieforbrug, TJ'!A31</f>
        <v>2005</v>
      </c>
      <c r="C31" s="3">
        <f>SUM(C219:C220)</f>
        <v>0</v>
      </c>
      <c r="D31" s="3">
        <f t="shared" ref="D31:L31" si="12">SUM(D219:D220)</f>
        <v>0</v>
      </c>
      <c r="E31" s="3">
        <f t="shared" si="12"/>
        <v>2</v>
      </c>
      <c r="F31" s="3">
        <f t="shared" si="12"/>
        <v>9</v>
      </c>
      <c r="G31" s="3">
        <f t="shared" si="12"/>
        <v>215</v>
      </c>
      <c r="H31" s="3">
        <f t="shared" si="12"/>
        <v>230</v>
      </c>
      <c r="I31" s="3">
        <f>I220</f>
        <v>1819</v>
      </c>
      <c r="J31" s="3"/>
      <c r="K31" s="3"/>
      <c r="L31" s="3">
        <f t="shared" si="12"/>
        <v>7.1525400000000001</v>
      </c>
      <c r="M31" s="3"/>
      <c r="N31" s="22">
        <f>'Olieforbrug, TJ'!M31</f>
        <v>2005</v>
      </c>
    </row>
    <row r="32" spans="1:16" x14ac:dyDescent="0.25">
      <c r="A32" s="22">
        <f>'Olieforbrug, TJ'!A32</f>
        <v>2006</v>
      </c>
      <c r="C32" s="3">
        <f>SUM(C232:C233)</f>
        <v>0</v>
      </c>
      <c r="D32" s="3">
        <f t="shared" ref="D32:L32" si="13">SUM(D232:D233)</f>
        <v>831</v>
      </c>
      <c r="E32" s="3">
        <f t="shared" si="13"/>
        <v>0</v>
      </c>
      <c r="F32" s="3">
        <f t="shared" si="13"/>
        <v>0</v>
      </c>
      <c r="G32" s="3">
        <f t="shared" si="13"/>
        <v>-771</v>
      </c>
      <c r="H32" s="3">
        <f t="shared" si="13"/>
        <v>163</v>
      </c>
      <c r="I32" s="3">
        <f>I233</f>
        <v>2193</v>
      </c>
      <c r="J32" s="3"/>
      <c r="K32" s="3"/>
      <c r="L32" s="3">
        <f t="shared" si="13"/>
        <v>5.0689739999999999</v>
      </c>
      <c r="M32" s="3"/>
      <c r="N32" s="22">
        <f>'Olieforbrug, TJ'!M32</f>
        <v>2006</v>
      </c>
    </row>
    <row r="33" spans="1:14" x14ac:dyDescent="0.25">
      <c r="A33" s="22">
        <f>'Olieforbrug, TJ'!A33</f>
        <v>2007</v>
      </c>
      <c r="C33" s="3">
        <f>SUM(C245:C246)</f>
        <v>0</v>
      </c>
      <c r="D33" s="3">
        <f t="shared" ref="D33:L33" si="14">SUM(D245:D246)</f>
        <v>0</v>
      </c>
      <c r="E33" s="3">
        <f t="shared" si="14"/>
        <v>0</v>
      </c>
      <c r="F33" s="3">
        <f t="shared" si="14"/>
        <v>0</v>
      </c>
      <c r="G33" s="3">
        <f t="shared" si="14"/>
        <v>180</v>
      </c>
      <c r="H33" s="3">
        <f t="shared" si="14"/>
        <v>171</v>
      </c>
      <c r="I33" s="3">
        <f>I246</f>
        <v>2608</v>
      </c>
      <c r="J33" s="3"/>
      <c r="K33" s="3"/>
      <c r="L33" s="3">
        <f t="shared" si="14"/>
        <v>5.3177579999999995</v>
      </c>
      <c r="M33" s="3"/>
      <c r="N33" s="22">
        <f>'Olieforbrug, TJ'!M33</f>
        <v>2007</v>
      </c>
    </row>
    <row r="34" spans="1:14" x14ac:dyDescent="0.25">
      <c r="A34" s="22">
        <f>'Olieforbrug, TJ'!A34</f>
        <v>2008</v>
      </c>
      <c r="C34" s="3">
        <f>SUM(C258:C259)</f>
        <v>0</v>
      </c>
      <c r="D34" s="3">
        <f t="shared" ref="D34:L34" si="15">SUM(D258:D259)</f>
        <v>0</v>
      </c>
      <c r="E34" s="3">
        <f t="shared" si="15"/>
        <v>0</v>
      </c>
      <c r="F34" s="3">
        <f t="shared" si="15"/>
        <v>0</v>
      </c>
      <c r="G34" s="3">
        <f t="shared" si="15"/>
        <v>286</v>
      </c>
      <c r="H34" s="3">
        <f t="shared" si="15"/>
        <v>289</v>
      </c>
      <c r="I34" s="3">
        <f>I259</f>
        <v>1612</v>
      </c>
      <c r="J34" s="3"/>
      <c r="K34" s="3"/>
      <c r="L34" s="3">
        <f t="shared" si="15"/>
        <v>8.9873219999999989</v>
      </c>
      <c r="M34" s="3"/>
      <c r="N34" s="22">
        <f>'Olieforbrug, TJ'!M34</f>
        <v>2008</v>
      </c>
    </row>
    <row r="35" spans="1:14" x14ac:dyDescent="0.25">
      <c r="A35" s="22">
        <f>'Olieforbrug, TJ'!A35</f>
        <v>2009</v>
      </c>
      <c r="C35" s="3">
        <f>SUM(C271:C272)</f>
        <v>0</v>
      </c>
      <c r="D35" s="3">
        <f t="shared" ref="D35:L35" si="16">SUM(D271:D272)</f>
        <v>1138</v>
      </c>
      <c r="E35" s="3">
        <f t="shared" si="16"/>
        <v>0</v>
      </c>
      <c r="F35" s="3">
        <f t="shared" si="16"/>
        <v>0</v>
      </c>
      <c r="G35" s="3">
        <f t="shared" si="16"/>
        <v>-838</v>
      </c>
      <c r="H35" s="3">
        <f t="shared" si="16"/>
        <v>202</v>
      </c>
      <c r="I35" s="3">
        <f>I272</f>
        <v>2173</v>
      </c>
      <c r="J35" s="3"/>
      <c r="K35" s="3"/>
      <c r="L35" s="3">
        <f t="shared" si="16"/>
        <v>6.2817959999999999</v>
      </c>
      <c r="M35" s="3"/>
      <c r="N35" s="22">
        <f>'Olieforbrug, TJ'!M35</f>
        <v>2009</v>
      </c>
    </row>
    <row r="36" spans="1:14" x14ac:dyDescent="0.25">
      <c r="A36" s="22">
        <f>'Olieforbrug, TJ'!A36</f>
        <v>2010</v>
      </c>
      <c r="C36" s="3">
        <f>SUM(C284:C285)</f>
        <v>0</v>
      </c>
      <c r="D36" s="3">
        <f t="shared" ref="D36:L36" si="17">SUM(D284:D285)</f>
        <v>0</v>
      </c>
      <c r="E36" s="3">
        <f t="shared" si="17"/>
        <v>0</v>
      </c>
      <c r="F36" s="3">
        <f t="shared" si="17"/>
        <v>0</v>
      </c>
      <c r="G36" s="3">
        <f t="shared" si="17"/>
        <v>142</v>
      </c>
      <c r="H36" s="3">
        <f t="shared" si="17"/>
        <v>163</v>
      </c>
      <c r="I36" s="3">
        <f>I285</f>
        <v>1498</v>
      </c>
      <c r="J36" s="3"/>
      <c r="K36" s="3"/>
      <c r="L36" s="3">
        <f t="shared" si="17"/>
        <v>5.0689739999999999</v>
      </c>
      <c r="M36" s="3"/>
      <c r="N36" s="22">
        <f>'Olieforbrug, TJ'!M36</f>
        <v>2010</v>
      </c>
    </row>
    <row r="37" spans="1:14" x14ac:dyDescent="0.25">
      <c r="A37" s="22">
        <f>'Olieforbrug, TJ'!A37</f>
        <v>2011</v>
      </c>
      <c r="C37" s="3">
        <f>SUM(C297:C298)</f>
        <v>0</v>
      </c>
      <c r="D37" s="3">
        <f t="shared" ref="D37:L37" si="18">SUM(D297:D298)</f>
        <v>0</v>
      </c>
      <c r="E37" s="3">
        <f t="shared" si="18"/>
        <v>0</v>
      </c>
      <c r="F37" s="3">
        <f t="shared" si="18"/>
        <v>0</v>
      </c>
      <c r="G37" s="3">
        <f t="shared" si="18"/>
        <v>142</v>
      </c>
      <c r="H37" s="3">
        <f t="shared" si="18"/>
        <v>89</v>
      </c>
      <c r="I37" s="3">
        <f>I298</f>
        <v>1403</v>
      </c>
      <c r="J37" s="3"/>
      <c r="K37" s="3"/>
      <c r="L37" s="3">
        <f t="shared" si="18"/>
        <v>2.767722</v>
      </c>
      <c r="M37" s="3"/>
      <c r="N37" s="22">
        <f>'Olieforbrug, TJ'!M37</f>
        <v>2011</v>
      </c>
    </row>
    <row r="38" spans="1:14" x14ac:dyDescent="0.25">
      <c r="A38" s="22">
        <f>'Olieforbrug, TJ'!A38</f>
        <v>2012</v>
      </c>
      <c r="C38" s="3">
        <f>SUM(C310:C311)</f>
        <v>0</v>
      </c>
      <c r="D38" s="3">
        <f t="shared" ref="D38:L38" si="19">SUM(D310:D311)</f>
        <v>0</v>
      </c>
      <c r="E38" s="3">
        <f t="shared" si="19"/>
        <v>0</v>
      </c>
      <c r="F38" s="3">
        <f t="shared" si="19"/>
        <v>0</v>
      </c>
      <c r="G38" s="3">
        <f t="shared" si="19"/>
        <v>133</v>
      </c>
      <c r="H38" s="3">
        <f t="shared" si="19"/>
        <v>139</v>
      </c>
      <c r="I38" s="3">
        <f>I311</f>
        <v>951</v>
      </c>
      <c r="J38" s="3"/>
      <c r="K38" s="3"/>
      <c r="L38" s="3">
        <f t="shared" si="19"/>
        <v>4.3226219999999991</v>
      </c>
      <c r="M38" s="3"/>
      <c r="N38" s="22">
        <f>'Olieforbrug, TJ'!M38</f>
        <v>2012</v>
      </c>
    </row>
    <row r="39" spans="1:14" x14ac:dyDescent="0.25">
      <c r="A39" s="22">
        <f>'Olieforbrug, TJ'!A39</f>
        <v>2013</v>
      </c>
      <c r="C39" s="3">
        <f>SUM(C323:C324)</f>
        <v>0</v>
      </c>
      <c r="D39" s="3">
        <f t="shared" ref="D39:L39" si="20">SUM(D323:D324)</f>
        <v>1122</v>
      </c>
      <c r="E39" s="3">
        <f t="shared" si="20"/>
        <v>0</v>
      </c>
      <c r="F39" s="3">
        <f t="shared" si="20"/>
        <v>0</v>
      </c>
      <c r="G39" s="3">
        <f t="shared" si="20"/>
        <v>-813</v>
      </c>
      <c r="H39" s="3">
        <f t="shared" si="20"/>
        <v>74</v>
      </c>
      <c r="I39" s="3">
        <f>I324</f>
        <v>1391</v>
      </c>
      <c r="J39" s="3"/>
      <c r="K39" s="3"/>
      <c r="L39" s="3">
        <f t="shared" si="20"/>
        <v>2.3012519999999999</v>
      </c>
      <c r="M39" s="3"/>
      <c r="N39" s="22">
        <f>'Olieforbrug, TJ'!M39</f>
        <v>2013</v>
      </c>
    </row>
    <row r="40" spans="1:14" x14ac:dyDescent="0.25">
      <c r="A40" s="22">
        <f>'Olieforbrug, TJ'!A40</f>
        <v>2014</v>
      </c>
      <c r="C40" s="3">
        <f>SUM(C336:C337)</f>
        <v>0</v>
      </c>
      <c r="D40" s="3">
        <f t="shared" ref="D40:L40" si="21">SUM(D336:D337)</f>
        <v>1480</v>
      </c>
      <c r="E40" s="3">
        <f t="shared" si="21"/>
        <v>0</v>
      </c>
      <c r="F40" s="3">
        <f t="shared" si="21"/>
        <v>0</v>
      </c>
      <c r="G40" s="3">
        <f t="shared" si="21"/>
        <v>-1440</v>
      </c>
      <c r="H40" s="3">
        <f t="shared" si="21"/>
        <v>102</v>
      </c>
      <c r="I40" s="3">
        <f>I337</f>
        <v>1455</v>
      </c>
      <c r="J40" s="3"/>
      <c r="K40" s="3"/>
      <c r="L40" s="3">
        <f t="shared" si="21"/>
        <v>3.1719959999999991</v>
      </c>
      <c r="M40" s="3"/>
      <c r="N40" s="22">
        <f>'Olieforbrug, TJ'!M40</f>
        <v>2014</v>
      </c>
    </row>
    <row r="41" spans="1:14" x14ac:dyDescent="0.25">
      <c r="A41" s="22">
        <f>'Olieforbrug, TJ'!A41</f>
        <v>2015</v>
      </c>
      <c r="C41" s="3">
        <f>SUM(C349:C350)</f>
        <v>0</v>
      </c>
      <c r="D41" s="3">
        <f t="shared" ref="D41:L41" si="22">SUM(D349:D350)</f>
        <v>0</v>
      </c>
      <c r="E41" s="3">
        <f t="shared" si="22"/>
        <v>146</v>
      </c>
      <c r="F41" s="3">
        <f t="shared" si="22"/>
        <v>0</v>
      </c>
      <c r="G41" s="3">
        <f t="shared" si="22"/>
        <v>270</v>
      </c>
      <c r="H41" s="3">
        <f t="shared" si="22"/>
        <v>99</v>
      </c>
      <c r="I41" s="3">
        <f>I350</f>
        <v>265</v>
      </c>
      <c r="J41" s="3"/>
      <c r="K41" s="3"/>
      <c r="L41" s="3">
        <f t="shared" si="22"/>
        <v>3.0787019999999998</v>
      </c>
      <c r="M41" s="3"/>
      <c r="N41" s="22">
        <f>'Olieforbrug, TJ'!M41</f>
        <v>2015</v>
      </c>
    </row>
    <row r="42" spans="1:14" x14ac:dyDescent="0.25">
      <c r="A42" s="22">
        <f>'Olieforbrug, TJ'!A42</f>
        <v>2016</v>
      </c>
      <c r="C42" s="3">
        <f>SUM(C362:C363)</f>
        <v>0</v>
      </c>
      <c r="D42" s="3">
        <f t="shared" ref="D42:L42" si="23">SUM(D362:D363)</f>
        <v>1273</v>
      </c>
      <c r="E42" s="3">
        <f t="shared" si="23"/>
        <v>146</v>
      </c>
      <c r="F42" s="3">
        <f t="shared" si="23"/>
        <v>0</v>
      </c>
      <c r="G42" s="3">
        <f t="shared" si="23"/>
        <v>-999</v>
      </c>
      <c r="H42" s="3">
        <f t="shared" si="23"/>
        <v>100</v>
      </c>
      <c r="I42" s="3">
        <f>I363</f>
        <v>1085</v>
      </c>
      <c r="J42" s="3"/>
      <c r="K42" s="3"/>
      <c r="L42" s="3">
        <f t="shared" si="23"/>
        <v>3.1097999999999999</v>
      </c>
      <c r="M42" s="3"/>
      <c r="N42" s="22">
        <f>'Olieforbrug, TJ'!M42</f>
        <v>2016</v>
      </c>
    </row>
    <row r="43" spans="1:14" x14ac:dyDescent="0.25">
      <c r="A43" s="22">
        <f>'Olieforbrug, TJ'!A43</f>
        <v>2017</v>
      </c>
      <c r="C43" s="3">
        <f>SUM(C375:C376)</f>
        <v>0</v>
      </c>
      <c r="D43" s="3">
        <f t="shared" ref="D43:L43" si="24">SUM(D375:D376)</f>
        <v>35</v>
      </c>
      <c r="E43" s="3">
        <f t="shared" si="24"/>
        <v>45</v>
      </c>
      <c r="F43" s="3">
        <f t="shared" si="24"/>
        <v>0</v>
      </c>
      <c r="G43" s="3">
        <f t="shared" si="24"/>
        <v>200</v>
      </c>
      <c r="H43" s="3">
        <f t="shared" si="24"/>
        <v>248</v>
      </c>
      <c r="I43" s="3">
        <f>I376</f>
        <v>271</v>
      </c>
      <c r="J43" s="3"/>
      <c r="K43" s="3"/>
      <c r="L43" s="3">
        <f t="shared" si="24"/>
        <v>7.7123039999999987</v>
      </c>
      <c r="M43" s="3"/>
      <c r="N43" s="22">
        <f>'Olieforbrug, TJ'!M43</f>
        <v>2017</v>
      </c>
    </row>
    <row r="44" spans="1:14" x14ac:dyDescent="0.25">
      <c r="A44" s="22">
        <f>'Olieforbrug, TJ'!A44</f>
        <v>2018</v>
      </c>
      <c r="C44" s="3">
        <f>SUM(C388:C389)</f>
        <v>0</v>
      </c>
      <c r="D44" s="3">
        <f t="shared" ref="D44:L44" si="25">SUM(D388:D389)</f>
        <v>1476</v>
      </c>
      <c r="E44" s="3">
        <f t="shared" si="25"/>
        <v>0</v>
      </c>
      <c r="F44" s="3">
        <f t="shared" si="25"/>
        <v>0</v>
      </c>
      <c r="G44" s="3">
        <f t="shared" si="25"/>
        <v>-1439</v>
      </c>
      <c r="H44" s="3">
        <f t="shared" si="25"/>
        <v>30</v>
      </c>
      <c r="I44" s="3">
        <f>I389</f>
        <v>1439</v>
      </c>
      <c r="J44" s="3"/>
      <c r="K44" s="3"/>
      <c r="L44" s="3">
        <f t="shared" si="25"/>
        <v>0.93293999999999988</v>
      </c>
      <c r="M44" s="3"/>
      <c r="N44" s="22">
        <f>'Olieforbrug, TJ'!M44</f>
        <v>2018</v>
      </c>
    </row>
    <row r="45" spans="1:14" x14ac:dyDescent="0.25">
      <c r="A45" s="22">
        <f>'Olieforbrug, TJ'!A45</f>
        <v>2019</v>
      </c>
      <c r="C45" s="3">
        <f>SUM(C401:C402)</f>
        <v>0</v>
      </c>
      <c r="D45" s="3">
        <f t="shared" ref="D45:H45" si="26">SUM(D401:D402)</f>
        <v>40</v>
      </c>
      <c r="E45" s="3">
        <f t="shared" si="26"/>
        <v>0</v>
      </c>
      <c r="F45" s="3">
        <f t="shared" si="26"/>
        <v>0</v>
      </c>
      <c r="G45" s="3">
        <f t="shared" si="26"/>
        <v>79</v>
      </c>
      <c r="H45" s="3">
        <f t="shared" si="26"/>
        <v>116</v>
      </c>
      <c r="I45" s="3">
        <f>I402</f>
        <v>1142</v>
      </c>
      <c r="J45" s="3"/>
      <c r="K45" s="3"/>
      <c r="L45" s="3">
        <f>SUM(L401:L402)</f>
        <v>3.6073679999999992</v>
      </c>
      <c r="M45" s="3"/>
      <c r="N45" s="22">
        <f>'Olieforbrug, TJ'!M45</f>
        <v>2019</v>
      </c>
    </row>
    <row r="46" spans="1:14" x14ac:dyDescent="0.25">
      <c r="A46" s="22">
        <f>'Olieforbrug, TJ'!A46</f>
        <v>2020</v>
      </c>
      <c r="C46" s="3">
        <f>SUM(C414:C415)</f>
        <v>0</v>
      </c>
      <c r="D46" s="3">
        <f t="shared" ref="D46:L46" si="27">SUM(D414:D415)</f>
        <v>90</v>
      </c>
      <c r="E46" s="3">
        <f t="shared" si="27"/>
        <v>0</v>
      </c>
      <c r="F46" s="3">
        <f t="shared" si="27"/>
        <v>0</v>
      </c>
      <c r="G46" s="3">
        <f t="shared" si="27"/>
        <v>234</v>
      </c>
      <c r="H46" s="3">
        <f t="shared" si="27"/>
        <v>323</v>
      </c>
      <c r="I46" s="3">
        <f>I415</f>
        <v>249</v>
      </c>
      <c r="J46" s="3"/>
      <c r="K46" s="3"/>
      <c r="L46" s="3">
        <f t="shared" si="27"/>
        <v>10.044653999999998</v>
      </c>
      <c r="M46" s="3"/>
      <c r="N46" s="22">
        <f>'Olieforbrug, TJ'!M46</f>
        <v>2020</v>
      </c>
    </row>
    <row r="47" spans="1:14" x14ac:dyDescent="0.25">
      <c r="A47" s="22">
        <f>'Olieforbrug, TJ'!A47</f>
        <v>2021</v>
      </c>
      <c r="C47" s="3">
        <f>SUM(C427:C428)</f>
        <v>0</v>
      </c>
      <c r="D47" s="3">
        <f t="shared" ref="D47:L47" si="28">SUM(D427:D428)</f>
        <v>30</v>
      </c>
      <c r="E47" s="3">
        <f t="shared" si="28"/>
        <v>0</v>
      </c>
      <c r="F47" s="3">
        <f t="shared" si="28"/>
        <v>0</v>
      </c>
      <c r="G47" s="3">
        <f t="shared" si="28"/>
        <v>494</v>
      </c>
      <c r="H47" s="3">
        <f t="shared" si="28"/>
        <v>516</v>
      </c>
      <c r="I47" s="3">
        <f>I428</f>
        <v>0</v>
      </c>
      <c r="J47" s="3"/>
      <c r="K47" s="3"/>
      <c r="L47" s="3">
        <f t="shared" si="28"/>
        <v>16.046568000000001</v>
      </c>
      <c r="M47" s="3"/>
      <c r="N47" s="22">
        <f>'Olieforbrug, TJ'!M47</f>
        <v>2021</v>
      </c>
    </row>
    <row r="48" spans="1:14" x14ac:dyDescent="0.25">
      <c r="A48" s="22">
        <f>'Olieforbrug, TJ'!A48</f>
        <v>2022</v>
      </c>
      <c r="C48" s="3">
        <f>SUM(C440:C441)</f>
        <v>0</v>
      </c>
      <c r="D48" s="3">
        <f t="shared" ref="D48:L48" si="29">SUM(D440:D441)</f>
        <v>30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30</v>
      </c>
      <c r="I48" s="3">
        <f>I441</f>
        <v>0</v>
      </c>
      <c r="J48" s="3"/>
      <c r="K48" s="3"/>
      <c r="L48" s="3">
        <f t="shared" si="29"/>
        <v>0.93293999999999988</v>
      </c>
      <c r="M48" s="3"/>
      <c r="N48" s="22">
        <f>'Olieforbrug, TJ'!M48</f>
        <v>2022</v>
      </c>
    </row>
    <row r="49" spans="1:14" x14ac:dyDescent="0.25">
      <c r="A49" s="22">
        <f>'Olieforbrug, TJ'!A49</f>
        <v>2023</v>
      </c>
      <c r="C49" s="3">
        <f>SUM(C453:C454)</f>
        <v>0</v>
      </c>
      <c r="D49" s="3">
        <f t="shared" ref="D49:L49" si="30">SUM(D453:D454)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0</v>
      </c>
      <c r="I49" s="3">
        <f>I454</f>
        <v>0</v>
      </c>
      <c r="J49" s="3"/>
      <c r="K49" s="3"/>
      <c r="L49" s="3">
        <f t="shared" si="30"/>
        <v>0</v>
      </c>
      <c r="M49" s="3"/>
      <c r="N49" s="22">
        <f>'Olieforbrug, TJ'!M49</f>
        <v>2023</v>
      </c>
    </row>
    <row r="50" spans="1:14" x14ac:dyDescent="0.25">
      <c r="A50" s="22">
        <f>'Olieforbrug, TJ'!A50</f>
        <v>2024</v>
      </c>
      <c r="C50" s="3">
        <f>SUM(C466:C467)</f>
        <v>0</v>
      </c>
      <c r="D50" s="3">
        <f t="shared" ref="D50:L50" si="31">SUM(D466:D467)</f>
        <v>7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7</v>
      </c>
      <c r="I50" s="3">
        <f>I467</f>
        <v>0</v>
      </c>
      <c r="J50" s="3"/>
      <c r="K50" s="3"/>
      <c r="L50" s="3">
        <f t="shared" si="31"/>
        <v>0.21768599999999999</v>
      </c>
      <c r="M50" s="3"/>
      <c r="N50" s="22">
        <f>'Olieforbrug, TJ'!M50</f>
        <v>2024</v>
      </c>
    </row>
    <row r="51" spans="1:14" x14ac:dyDescent="0.25">
      <c r="A51" s="22">
        <f>'Olieforbrug, TJ'!A51</f>
        <v>2025</v>
      </c>
      <c r="C51" s="3">
        <f>SUM(C479:C480)</f>
        <v>0</v>
      </c>
      <c r="D51" s="3">
        <f t="shared" ref="D51:L51" si="32">SUM(D479:D480)</f>
        <v>0</v>
      </c>
      <c r="E51" s="3">
        <f t="shared" si="32"/>
        <v>0</v>
      </c>
      <c r="F51" s="3">
        <f t="shared" si="32"/>
        <v>0</v>
      </c>
      <c r="G51" s="3">
        <f t="shared" si="32"/>
        <v>0</v>
      </c>
      <c r="H51" s="3">
        <f t="shared" si="32"/>
        <v>0</v>
      </c>
      <c r="I51" s="3">
        <f>I480</f>
        <v>0</v>
      </c>
      <c r="J51" s="3"/>
      <c r="K51" s="3"/>
      <c r="L51" s="3">
        <f t="shared" si="32"/>
        <v>0</v>
      </c>
      <c r="M51" s="3"/>
      <c r="N51" s="22">
        <f>'Olieforbrug, TJ'!M51</f>
        <v>2025</v>
      </c>
    </row>
    <row r="52" spans="1:14" x14ac:dyDescent="0.25">
      <c r="A52" s="22">
        <f>'Olieforbrug, TJ'!A52</f>
        <v>2026</v>
      </c>
      <c r="C52" s="3">
        <f>SUM(C492:C493)</f>
        <v>0</v>
      </c>
      <c r="D52" s="3">
        <f t="shared" ref="D52:L52" si="33">SUM(D492:D493)</f>
        <v>9</v>
      </c>
      <c r="E52" s="3">
        <f t="shared" si="33"/>
        <v>0</v>
      </c>
      <c r="F52" s="3">
        <f t="shared" si="33"/>
        <v>0</v>
      </c>
      <c r="G52" s="3">
        <f t="shared" si="33"/>
        <v>0</v>
      </c>
      <c r="H52" s="3">
        <f t="shared" si="33"/>
        <v>9</v>
      </c>
      <c r="I52" s="3">
        <f>I493</f>
        <v>0</v>
      </c>
      <c r="J52" s="3"/>
      <c r="K52" s="3"/>
      <c r="L52" s="3">
        <f t="shared" si="33"/>
        <v>0.27988199999999996</v>
      </c>
      <c r="M52" s="3"/>
      <c r="N52" s="22">
        <f>'Olieforbrug, TJ'!M52</f>
        <v>2026</v>
      </c>
    </row>
    <row r="53" spans="1:14" x14ac:dyDescent="0.25">
      <c r="A53" s="22"/>
      <c r="J53" s="3"/>
      <c r="L53" s="3"/>
      <c r="M53" s="3"/>
      <c r="N53" s="22"/>
    </row>
    <row r="54" spans="1:14" ht="13.8" thickBot="1" x14ac:dyDescent="0.3">
      <c r="A54" s="2"/>
      <c r="C54" s="25"/>
      <c r="D54" s="25"/>
      <c r="E54" s="25"/>
      <c r="F54" s="25"/>
      <c r="G54" s="25"/>
      <c r="H54" s="25"/>
      <c r="I54" s="25"/>
      <c r="J54" s="3"/>
      <c r="L54" s="25"/>
      <c r="N54" s="2"/>
    </row>
    <row r="55" spans="1:14" x14ac:dyDescent="0.25">
      <c r="A55" s="23" t="s">
        <v>40</v>
      </c>
      <c r="C55" s="3">
        <v>0</v>
      </c>
      <c r="D55" s="3">
        <v>709</v>
      </c>
      <c r="E55" s="3">
        <v>4</v>
      </c>
      <c r="F55" s="3">
        <v>9</v>
      </c>
      <c r="G55" s="3">
        <v>-73</v>
      </c>
      <c r="H55" s="3">
        <v>446</v>
      </c>
      <c r="I55" s="3">
        <v>2107</v>
      </c>
      <c r="L55" s="3">
        <v>13.869707999999999</v>
      </c>
      <c r="N55" s="26" t="s">
        <v>61</v>
      </c>
    </row>
    <row r="56" spans="1:14" x14ac:dyDescent="0.25">
      <c r="A56" s="23" t="s">
        <v>41</v>
      </c>
      <c r="C56" s="3">
        <v>0</v>
      </c>
      <c r="D56" s="3">
        <v>569</v>
      </c>
      <c r="E56" s="3">
        <v>7</v>
      </c>
      <c r="F56" s="3">
        <v>0</v>
      </c>
      <c r="G56" s="3">
        <v>626</v>
      </c>
      <c r="H56" s="3">
        <v>1179</v>
      </c>
      <c r="I56" s="3">
        <v>1481</v>
      </c>
      <c r="L56" s="3">
        <v>36.664541999999997</v>
      </c>
      <c r="N56" s="26" t="s">
        <v>62</v>
      </c>
    </row>
    <row r="57" spans="1:14" x14ac:dyDescent="0.25">
      <c r="A57" s="23" t="s">
        <v>42</v>
      </c>
      <c r="C57" s="3">
        <v>0</v>
      </c>
      <c r="D57" s="3">
        <v>1614</v>
      </c>
      <c r="E57" s="3">
        <v>15</v>
      </c>
      <c r="F57" s="3">
        <v>0</v>
      </c>
      <c r="G57" s="3">
        <v>-406</v>
      </c>
      <c r="H57" s="3">
        <v>1209</v>
      </c>
      <c r="I57" s="3">
        <v>1887</v>
      </c>
      <c r="L57" s="3">
        <v>28.361375999999993</v>
      </c>
      <c r="N57" s="26" t="s">
        <v>63</v>
      </c>
    </row>
    <row r="58" spans="1:14" x14ac:dyDescent="0.25">
      <c r="A58" s="23" t="s">
        <v>43</v>
      </c>
      <c r="C58" s="3">
        <v>0</v>
      </c>
      <c r="D58" s="3">
        <v>0</v>
      </c>
      <c r="E58" s="3">
        <v>3</v>
      </c>
      <c r="F58" s="3">
        <v>0</v>
      </c>
      <c r="G58" s="3">
        <v>465</v>
      </c>
      <c r="H58" s="3">
        <v>612</v>
      </c>
      <c r="I58" s="3">
        <v>1422</v>
      </c>
      <c r="L58" s="3">
        <v>19.031975999999997</v>
      </c>
      <c r="N58" s="26" t="s">
        <v>64</v>
      </c>
    </row>
    <row r="59" spans="1:14" x14ac:dyDescent="0.25">
      <c r="A59" s="23"/>
      <c r="L59" s="3"/>
    </row>
    <row r="60" spans="1:14" x14ac:dyDescent="0.25">
      <c r="A60" s="23" t="s">
        <v>44</v>
      </c>
      <c r="C60" s="3">
        <v>0</v>
      </c>
      <c r="D60" s="3">
        <v>831</v>
      </c>
      <c r="E60" s="3">
        <v>0</v>
      </c>
      <c r="F60" s="3">
        <v>0</v>
      </c>
      <c r="G60" s="3">
        <v>-1348</v>
      </c>
      <c r="H60" s="3">
        <v>330</v>
      </c>
      <c r="I60" s="3">
        <v>2770</v>
      </c>
      <c r="L60" s="3">
        <v>10.262339999999998</v>
      </c>
      <c r="N60" s="26" t="s">
        <v>81</v>
      </c>
    </row>
    <row r="61" spans="1:14" x14ac:dyDescent="0.25">
      <c r="A61" s="23" t="s">
        <v>45</v>
      </c>
      <c r="C61" s="3">
        <v>0</v>
      </c>
      <c r="D61" s="3">
        <v>0</v>
      </c>
      <c r="E61" s="3">
        <v>0</v>
      </c>
      <c r="F61" s="3">
        <v>0</v>
      </c>
      <c r="G61" s="3">
        <v>1922</v>
      </c>
      <c r="H61" s="3">
        <v>1154</v>
      </c>
      <c r="I61" s="3">
        <v>848</v>
      </c>
      <c r="L61" s="3">
        <v>35.887091999999996</v>
      </c>
      <c r="N61" s="26" t="s">
        <v>82</v>
      </c>
    </row>
    <row r="62" spans="1:14" x14ac:dyDescent="0.25">
      <c r="A62" s="23" t="s">
        <v>46</v>
      </c>
      <c r="C62" s="3">
        <v>0</v>
      </c>
      <c r="D62" s="3">
        <v>2054</v>
      </c>
      <c r="E62" s="3">
        <v>0</v>
      </c>
      <c r="F62" s="3">
        <v>0</v>
      </c>
      <c r="G62" s="3">
        <v>-772</v>
      </c>
      <c r="H62" s="3">
        <v>1198</v>
      </c>
      <c r="I62" s="3">
        <v>1620</v>
      </c>
      <c r="L62" s="3">
        <v>37.255403999999999</v>
      </c>
      <c r="N62" s="26" t="s">
        <v>83</v>
      </c>
    </row>
    <row r="63" spans="1:14" x14ac:dyDescent="0.25">
      <c r="A63" s="23" t="s">
        <v>47</v>
      </c>
      <c r="C63" s="3">
        <v>0</v>
      </c>
      <c r="D63" s="3">
        <v>1631</v>
      </c>
      <c r="E63" s="3">
        <v>0</v>
      </c>
      <c r="F63" s="3">
        <v>0</v>
      </c>
      <c r="G63" s="3">
        <v>-1168</v>
      </c>
      <c r="H63" s="3">
        <v>452</v>
      </c>
      <c r="I63" s="3">
        <v>2788</v>
      </c>
      <c r="L63" s="3">
        <v>14.056295999999998</v>
      </c>
      <c r="N63" s="26" t="s">
        <v>84</v>
      </c>
    </row>
    <row r="64" spans="1:14" x14ac:dyDescent="0.25">
      <c r="A64" s="23"/>
      <c r="L64" s="3"/>
    </row>
    <row r="65" spans="1:14" x14ac:dyDescent="0.25">
      <c r="A65" s="23" t="s">
        <v>48</v>
      </c>
      <c r="C65" s="3">
        <v>0</v>
      </c>
      <c r="D65" s="3">
        <v>0</v>
      </c>
      <c r="E65" s="3">
        <v>0</v>
      </c>
      <c r="F65" s="3">
        <v>0</v>
      </c>
      <c r="G65" s="3">
        <v>454</v>
      </c>
      <c r="H65" s="3">
        <v>441</v>
      </c>
      <c r="I65" s="3">
        <v>2334</v>
      </c>
      <c r="L65" s="3">
        <v>13.714217999999999</v>
      </c>
      <c r="N65" s="26" t="s">
        <v>85</v>
      </c>
    </row>
    <row r="66" spans="1:14" x14ac:dyDescent="0.25">
      <c r="A66" s="23" t="s">
        <v>49</v>
      </c>
      <c r="C66" s="3">
        <v>0</v>
      </c>
      <c r="D66" s="3">
        <v>1692</v>
      </c>
      <c r="E66" s="3">
        <v>0</v>
      </c>
      <c r="F66" s="3">
        <v>0</v>
      </c>
      <c r="G66" s="3">
        <v>-363</v>
      </c>
      <c r="H66" s="3">
        <v>1314</v>
      </c>
      <c r="I66" s="3">
        <v>2697</v>
      </c>
      <c r="L66" s="3">
        <v>40.862772</v>
      </c>
      <c r="N66" s="26" t="s">
        <v>86</v>
      </c>
    </row>
    <row r="67" spans="1:14" x14ac:dyDescent="0.25">
      <c r="A67" s="23" t="s">
        <v>50</v>
      </c>
      <c r="C67" s="3">
        <v>0</v>
      </c>
      <c r="D67" s="3">
        <v>0</v>
      </c>
      <c r="E67" s="3">
        <v>0</v>
      </c>
      <c r="F67" s="3">
        <v>0</v>
      </c>
      <c r="G67" s="3">
        <v>1108</v>
      </c>
      <c r="H67" s="3">
        <v>1068</v>
      </c>
      <c r="I67" s="3">
        <v>1589</v>
      </c>
      <c r="L67" s="3">
        <v>33.212664000000004</v>
      </c>
      <c r="N67" s="26" t="s">
        <v>87</v>
      </c>
    </row>
    <row r="68" spans="1:14" x14ac:dyDescent="0.25">
      <c r="A68" s="23" t="s">
        <v>51</v>
      </c>
      <c r="C68" s="3">
        <v>0</v>
      </c>
      <c r="D68" s="3">
        <v>904</v>
      </c>
      <c r="E68" s="3">
        <v>0</v>
      </c>
      <c r="F68" s="3">
        <v>0</v>
      </c>
      <c r="G68" s="3">
        <v>-309</v>
      </c>
      <c r="H68" s="3">
        <v>568</v>
      </c>
      <c r="I68" s="3">
        <v>1898</v>
      </c>
      <c r="L68" s="3">
        <v>17.663663999999997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0</v>
      </c>
      <c r="D70" s="3">
        <v>568</v>
      </c>
      <c r="E70" s="3">
        <v>0</v>
      </c>
      <c r="F70" s="3">
        <v>0</v>
      </c>
      <c r="G70" s="3">
        <v>-203</v>
      </c>
      <c r="H70" s="3">
        <v>427</v>
      </c>
      <c r="I70" s="3">
        <v>2101</v>
      </c>
      <c r="L70" s="3">
        <v>13.278845999999998</v>
      </c>
      <c r="N70" s="26" t="s">
        <v>89</v>
      </c>
    </row>
    <row r="71" spans="1:14" x14ac:dyDescent="0.25">
      <c r="A71" s="23" t="s">
        <v>53</v>
      </c>
      <c r="C71" s="3">
        <v>0</v>
      </c>
      <c r="D71" s="3">
        <v>587</v>
      </c>
      <c r="E71" s="3">
        <v>0</v>
      </c>
      <c r="F71" s="3">
        <v>0</v>
      </c>
      <c r="G71" s="3">
        <v>643</v>
      </c>
      <c r="H71" s="3">
        <v>1204</v>
      </c>
      <c r="I71" s="3">
        <v>1458</v>
      </c>
      <c r="L71" s="3">
        <v>37.441991999999992</v>
      </c>
      <c r="N71" s="26" t="s">
        <v>90</v>
      </c>
    </row>
    <row r="72" spans="1:14" x14ac:dyDescent="0.25">
      <c r="A72" s="23" t="s">
        <v>54</v>
      </c>
      <c r="C72" s="3">
        <v>0</v>
      </c>
      <c r="D72" s="3">
        <v>2026</v>
      </c>
      <c r="E72" s="3">
        <v>0</v>
      </c>
      <c r="F72" s="3">
        <v>0</v>
      </c>
      <c r="G72" s="3">
        <v>-145</v>
      </c>
      <c r="H72" s="3">
        <v>1203</v>
      </c>
      <c r="I72" s="3">
        <v>1603</v>
      </c>
      <c r="L72" s="3">
        <v>37.410893999999999</v>
      </c>
      <c r="N72" s="26" t="s">
        <v>91</v>
      </c>
    </row>
    <row r="73" spans="1:14" x14ac:dyDescent="0.25">
      <c r="A73" s="23" t="s">
        <v>55</v>
      </c>
      <c r="C73" s="3">
        <v>0</v>
      </c>
      <c r="D73" s="3">
        <v>0</v>
      </c>
      <c r="E73" s="3">
        <v>0</v>
      </c>
      <c r="F73" s="3">
        <v>0</v>
      </c>
      <c r="G73" s="3">
        <v>268</v>
      </c>
      <c r="H73" s="3">
        <v>347</v>
      </c>
      <c r="I73" s="3">
        <v>1335</v>
      </c>
      <c r="L73" s="3">
        <v>10.791005999999999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0</v>
      </c>
      <c r="D75" s="3">
        <v>1138</v>
      </c>
      <c r="E75" s="3">
        <v>0</v>
      </c>
      <c r="F75" s="3">
        <v>0</v>
      </c>
      <c r="G75" s="3">
        <v>-714</v>
      </c>
      <c r="H75" s="3">
        <v>362</v>
      </c>
      <c r="I75" s="3">
        <v>2049</v>
      </c>
      <c r="L75" s="3">
        <v>11.257476</v>
      </c>
      <c r="N75" s="26" t="s">
        <v>93</v>
      </c>
    </row>
    <row r="76" spans="1:14" x14ac:dyDescent="0.25">
      <c r="A76" s="23" t="s">
        <v>57</v>
      </c>
      <c r="C76" s="3">
        <v>0</v>
      </c>
      <c r="D76" s="3">
        <v>678</v>
      </c>
      <c r="E76" s="3">
        <v>37</v>
      </c>
      <c r="F76" s="3">
        <v>0</v>
      </c>
      <c r="G76" s="3">
        <v>562</v>
      </c>
      <c r="H76" s="3">
        <v>1039</v>
      </c>
      <c r="I76" s="3">
        <v>1487</v>
      </c>
      <c r="L76" s="3">
        <v>32.310822000000002</v>
      </c>
      <c r="N76" s="26" t="s">
        <v>94</v>
      </c>
    </row>
    <row r="77" spans="1:14" x14ac:dyDescent="0.25">
      <c r="A77" s="23" t="s">
        <v>58</v>
      </c>
      <c r="C77" s="3">
        <v>0</v>
      </c>
      <c r="D77" s="3">
        <v>530</v>
      </c>
      <c r="E77" s="3">
        <v>0</v>
      </c>
      <c r="F77" s="3">
        <v>0</v>
      </c>
      <c r="G77" s="3">
        <v>282</v>
      </c>
      <c r="H77" s="3">
        <v>871</v>
      </c>
      <c r="I77" s="3">
        <v>1205</v>
      </c>
      <c r="L77" s="3">
        <v>27.086357999999997</v>
      </c>
      <c r="N77" s="26" t="s">
        <v>95</v>
      </c>
    </row>
    <row r="78" spans="1:14" x14ac:dyDescent="0.25">
      <c r="A78" s="23" t="s">
        <v>96</v>
      </c>
      <c r="C78" s="3">
        <v>0</v>
      </c>
      <c r="D78" s="3">
        <v>1124</v>
      </c>
      <c r="E78" s="3">
        <v>0</v>
      </c>
      <c r="F78" s="3">
        <v>0</v>
      </c>
      <c r="G78" s="3">
        <v>-435</v>
      </c>
      <c r="H78" s="3">
        <v>374</v>
      </c>
      <c r="I78" s="3">
        <v>1640</v>
      </c>
      <c r="L78" s="3">
        <v>11.630652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0</v>
      </c>
      <c r="D80" s="3">
        <v>0</v>
      </c>
      <c r="E80" s="3">
        <v>0</v>
      </c>
      <c r="F80" s="3">
        <v>0</v>
      </c>
      <c r="G80" s="3">
        <v>347</v>
      </c>
      <c r="H80" s="3">
        <v>335</v>
      </c>
      <c r="I80" s="3">
        <v>1293</v>
      </c>
      <c r="L80" s="3">
        <v>10.417829999999999</v>
      </c>
      <c r="N80" s="26" t="s">
        <v>99</v>
      </c>
    </row>
    <row r="81" spans="1:14" x14ac:dyDescent="0.25">
      <c r="A81" s="32" t="s">
        <v>114</v>
      </c>
      <c r="C81" s="3">
        <v>0</v>
      </c>
      <c r="D81" s="3">
        <v>702</v>
      </c>
      <c r="E81" s="3">
        <v>0</v>
      </c>
      <c r="F81" s="3">
        <v>0</v>
      </c>
      <c r="G81" s="3">
        <v>191</v>
      </c>
      <c r="H81" s="3">
        <v>814</v>
      </c>
      <c r="I81" s="3">
        <v>1102</v>
      </c>
      <c r="J81" s="3"/>
      <c r="K81" s="3"/>
      <c r="L81" s="3">
        <v>25.313771999999997</v>
      </c>
      <c r="N81" s="26" t="s">
        <v>126</v>
      </c>
    </row>
    <row r="82" spans="1:14" x14ac:dyDescent="0.25">
      <c r="A82" s="32" t="s">
        <v>127</v>
      </c>
      <c r="C82" s="3">
        <v>0</v>
      </c>
      <c r="D82" s="3">
        <v>1399</v>
      </c>
      <c r="E82" s="3">
        <v>69</v>
      </c>
      <c r="F82" s="3">
        <v>0</v>
      </c>
      <c r="G82" s="3">
        <v>440</v>
      </c>
      <c r="H82" s="3">
        <v>954</v>
      </c>
      <c r="I82" s="3">
        <v>662</v>
      </c>
      <c r="J82" s="3"/>
      <c r="K82" s="3"/>
      <c r="L82" s="3">
        <v>29.667491999999996</v>
      </c>
      <c r="N82" s="26" t="s">
        <v>128</v>
      </c>
    </row>
    <row r="83" spans="1:14" x14ac:dyDescent="0.25">
      <c r="A83" s="32" t="s">
        <v>132</v>
      </c>
      <c r="C83" s="3">
        <v>0</v>
      </c>
      <c r="D83" s="3">
        <v>1412</v>
      </c>
      <c r="E83" s="3">
        <v>0</v>
      </c>
      <c r="F83" s="3">
        <v>0</v>
      </c>
      <c r="G83" s="3">
        <v>-883</v>
      </c>
      <c r="H83" s="3">
        <v>332</v>
      </c>
      <c r="I83" s="3">
        <v>1545</v>
      </c>
      <c r="J83" s="3"/>
      <c r="K83" s="3"/>
      <c r="L83" s="3">
        <v>10.324536</v>
      </c>
      <c r="N83" s="26" t="s">
        <v>133</v>
      </c>
    </row>
    <row r="84" spans="1:14" x14ac:dyDescent="0.25">
      <c r="A84" s="32"/>
      <c r="J84" s="3"/>
      <c r="K84" s="3"/>
      <c r="L84" s="3"/>
      <c r="N84" s="26"/>
    </row>
    <row r="85" spans="1:14" x14ac:dyDescent="0.25">
      <c r="A85" s="32" t="s">
        <v>134</v>
      </c>
      <c r="C85" s="3">
        <v>0</v>
      </c>
      <c r="D85" s="3">
        <v>0</v>
      </c>
      <c r="E85" s="3">
        <v>0</v>
      </c>
      <c r="F85" s="3">
        <v>0</v>
      </c>
      <c r="G85" s="3">
        <v>282</v>
      </c>
      <c r="H85" s="3">
        <v>253</v>
      </c>
      <c r="I85" s="3">
        <v>1263</v>
      </c>
      <c r="J85" s="3"/>
      <c r="K85" s="3"/>
      <c r="L85" s="3">
        <v>7.8677939999999991</v>
      </c>
      <c r="N85" s="26" t="s">
        <v>135</v>
      </c>
    </row>
    <row r="86" spans="1:14" x14ac:dyDescent="0.25">
      <c r="A86" s="32" t="s">
        <v>139</v>
      </c>
      <c r="C86" s="3">
        <v>0</v>
      </c>
      <c r="D86" s="3">
        <v>615</v>
      </c>
      <c r="E86" s="3">
        <v>0</v>
      </c>
      <c r="F86" s="3">
        <v>0</v>
      </c>
      <c r="G86" s="3">
        <v>258</v>
      </c>
      <c r="H86" s="3">
        <v>841</v>
      </c>
      <c r="I86" s="3">
        <v>1005</v>
      </c>
      <c r="J86" s="3"/>
      <c r="K86" s="3"/>
      <c r="L86" s="3">
        <v>26.153418000000002</v>
      </c>
      <c r="N86" s="26" t="s">
        <v>140</v>
      </c>
    </row>
    <row r="87" spans="1:14" x14ac:dyDescent="0.25">
      <c r="A87" s="32" t="s">
        <v>141</v>
      </c>
      <c r="C87" s="3">
        <v>0</v>
      </c>
      <c r="D87" s="3">
        <v>1104</v>
      </c>
      <c r="E87" s="3">
        <v>0</v>
      </c>
      <c r="F87" s="3">
        <v>0</v>
      </c>
      <c r="G87" s="3">
        <v>-466</v>
      </c>
      <c r="H87" s="3">
        <v>630</v>
      </c>
      <c r="I87" s="3">
        <v>1471</v>
      </c>
      <c r="J87" s="3"/>
      <c r="K87" s="3"/>
      <c r="L87" s="3">
        <v>19.591739999999998</v>
      </c>
      <c r="N87" s="26" t="s">
        <v>142</v>
      </c>
    </row>
    <row r="88" spans="1:14" x14ac:dyDescent="0.25">
      <c r="A88" s="32" t="s">
        <v>151</v>
      </c>
      <c r="C88" s="3">
        <v>0</v>
      </c>
      <c r="D88" s="3">
        <v>0</v>
      </c>
      <c r="E88" s="3">
        <v>0</v>
      </c>
      <c r="F88" s="3">
        <v>0</v>
      </c>
      <c r="G88" s="3">
        <v>387</v>
      </c>
      <c r="H88" s="3">
        <v>366</v>
      </c>
      <c r="I88" s="3">
        <v>1084</v>
      </c>
      <c r="J88" s="3"/>
      <c r="K88" s="3"/>
      <c r="L88" s="3">
        <v>11.381868000000001</v>
      </c>
      <c r="N88" s="26" t="s">
        <v>152</v>
      </c>
    </row>
    <row r="89" spans="1:14" x14ac:dyDescent="0.25">
      <c r="A89" s="32"/>
      <c r="J89" s="3"/>
      <c r="K89" s="3"/>
      <c r="L89" s="3"/>
      <c r="N89" s="26"/>
    </row>
    <row r="90" spans="1:14" x14ac:dyDescent="0.25">
      <c r="A90" s="32" t="s">
        <v>156</v>
      </c>
      <c r="C90" s="3">
        <v>0</v>
      </c>
      <c r="D90" s="3">
        <v>0</v>
      </c>
      <c r="E90" s="3">
        <v>0</v>
      </c>
      <c r="F90" s="3">
        <v>0</v>
      </c>
      <c r="G90" s="3">
        <v>346</v>
      </c>
      <c r="H90" s="3">
        <v>344</v>
      </c>
      <c r="I90" s="3">
        <v>738</v>
      </c>
      <c r="J90" s="3"/>
      <c r="K90" s="3"/>
      <c r="L90" s="3">
        <v>10.697711999999999</v>
      </c>
      <c r="N90" s="26" t="s">
        <v>157</v>
      </c>
    </row>
    <row r="91" spans="1:14" x14ac:dyDescent="0.25">
      <c r="A91" s="32" t="s">
        <v>159</v>
      </c>
      <c r="C91" s="3">
        <v>0</v>
      </c>
      <c r="D91" s="3">
        <v>1119</v>
      </c>
      <c r="E91" s="3">
        <v>0</v>
      </c>
      <c r="F91" s="3">
        <v>0</v>
      </c>
      <c r="G91" s="3">
        <v>-394</v>
      </c>
      <c r="H91" s="3">
        <v>743</v>
      </c>
      <c r="I91" s="3">
        <v>1132</v>
      </c>
      <c r="J91" s="3"/>
      <c r="K91" s="3"/>
      <c r="L91" s="3">
        <v>23.105813999999995</v>
      </c>
      <c r="N91" s="26" t="s">
        <v>160</v>
      </c>
    </row>
    <row r="92" spans="1:14" x14ac:dyDescent="0.25">
      <c r="A92" s="32" t="s">
        <v>161</v>
      </c>
      <c r="C92" s="3">
        <v>0</v>
      </c>
      <c r="D92" s="3">
        <v>495</v>
      </c>
      <c r="E92" s="3">
        <v>0</v>
      </c>
      <c r="F92" s="3">
        <v>0</v>
      </c>
      <c r="G92" s="3">
        <v>203</v>
      </c>
      <c r="H92" s="3">
        <v>832</v>
      </c>
      <c r="I92" s="3">
        <v>929</v>
      </c>
      <c r="J92" s="3"/>
      <c r="K92" s="3"/>
      <c r="L92" s="3">
        <v>25.873535999999998</v>
      </c>
      <c r="N92" s="26" t="s">
        <v>162</v>
      </c>
    </row>
    <row r="93" spans="1:14" x14ac:dyDescent="0.25">
      <c r="A93" s="32" t="s">
        <v>163</v>
      </c>
      <c r="C93" s="3">
        <v>0</v>
      </c>
      <c r="D93" s="3">
        <v>0</v>
      </c>
      <c r="E93" s="3">
        <v>0</v>
      </c>
      <c r="F93" s="3">
        <v>0</v>
      </c>
      <c r="G93" s="3">
        <v>351</v>
      </c>
      <c r="H93" s="3">
        <v>248</v>
      </c>
      <c r="I93" s="3">
        <v>578</v>
      </c>
      <c r="J93" s="3"/>
      <c r="K93" s="3"/>
      <c r="L93" s="3">
        <v>7.7123039999999978</v>
      </c>
      <c r="N93" s="26" t="s">
        <v>164</v>
      </c>
    </row>
    <row r="94" spans="1:14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0</v>
      </c>
      <c r="D95" s="3">
        <v>1122</v>
      </c>
      <c r="E95" s="3">
        <v>0</v>
      </c>
      <c r="F95" s="3">
        <v>0</v>
      </c>
      <c r="G95" s="3">
        <v>-660</v>
      </c>
      <c r="H95" s="3">
        <v>156</v>
      </c>
      <c r="I95" s="3">
        <v>1238</v>
      </c>
      <c r="J95" s="3"/>
      <c r="K95" s="3"/>
      <c r="L95" s="3">
        <v>4.8512879999999994</v>
      </c>
      <c r="M95" s="3"/>
      <c r="N95" s="26" t="s">
        <v>166</v>
      </c>
    </row>
    <row r="96" spans="1:14" x14ac:dyDescent="0.25">
      <c r="A96" s="32" t="s">
        <v>167</v>
      </c>
      <c r="C96" s="3">
        <v>0</v>
      </c>
      <c r="D96" s="3">
        <v>0</v>
      </c>
      <c r="E96" s="3">
        <v>0</v>
      </c>
      <c r="F96" s="3">
        <v>0</v>
      </c>
      <c r="G96" s="3">
        <v>731</v>
      </c>
      <c r="H96" s="3">
        <v>583</v>
      </c>
      <c r="I96" s="3">
        <v>507</v>
      </c>
      <c r="J96" s="3"/>
      <c r="K96" s="3"/>
      <c r="L96" s="3">
        <v>18.130133999999998</v>
      </c>
      <c r="M96" s="3"/>
      <c r="N96" s="26" t="s">
        <v>168</v>
      </c>
    </row>
    <row r="97" spans="1:14" x14ac:dyDescent="0.25">
      <c r="A97" s="32" t="s">
        <v>169</v>
      </c>
      <c r="C97" s="3">
        <v>0</v>
      </c>
      <c r="D97" s="3">
        <v>634</v>
      </c>
      <c r="E97" s="3">
        <v>0</v>
      </c>
      <c r="F97" s="3">
        <v>0</v>
      </c>
      <c r="G97" s="3">
        <v>144</v>
      </c>
      <c r="H97" s="3">
        <v>1252</v>
      </c>
      <c r="I97" s="3">
        <v>363</v>
      </c>
      <c r="J97" s="3"/>
      <c r="K97" s="3"/>
      <c r="L97" s="3">
        <v>38.934695999999995</v>
      </c>
      <c r="M97" s="3"/>
      <c r="N97" s="26" t="s">
        <v>170</v>
      </c>
    </row>
    <row r="98" spans="1:14" x14ac:dyDescent="0.25">
      <c r="A98" s="32" t="s">
        <v>171</v>
      </c>
      <c r="C98" s="3">
        <v>0</v>
      </c>
      <c r="D98" s="3">
        <v>0</v>
      </c>
      <c r="E98" s="3">
        <v>0</v>
      </c>
      <c r="F98" s="3">
        <v>0</v>
      </c>
      <c r="G98" s="3">
        <v>348</v>
      </c>
      <c r="H98" s="3">
        <v>234</v>
      </c>
      <c r="I98" s="3">
        <v>15</v>
      </c>
      <c r="J98" s="3"/>
      <c r="L98" s="3">
        <v>7.2769320000000004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0</v>
      </c>
      <c r="D100" s="3">
        <f t="shared" si="34"/>
        <v>1480</v>
      </c>
      <c r="E100" s="3">
        <f t="shared" si="34"/>
        <v>0</v>
      </c>
      <c r="F100" s="3">
        <f t="shared" si="34"/>
        <v>0</v>
      </c>
      <c r="G100" s="3">
        <f t="shared" si="34"/>
        <v>-1303</v>
      </c>
      <c r="H100" s="3">
        <f t="shared" si="34"/>
        <v>237</v>
      </c>
      <c r="I100" s="3">
        <f>I338</f>
        <v>1318</v>
      </c>
      <c r="J100" s="3"/>
      <c r="K100" s="3"/>
      <c r="L100" s="3">
        <f>SUM(L336:L338)</f>
        <v>7.3702259999999988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0</v>
      </c>
      <c r="D101" s="3">
        <f t="shared" si="35"/>
        <v>734</v>
      </c>
      <c r="E101" s="3">
        <f t="shared" si="35"/>
        <v>0</v>
      </c>
      <c r="F101" s="3">
        <f t="shared" si="35"/>
        <v>0</v>
      </c>
      <c r="G101" s="3">
        <f t="shared" si="35"/>
        <v>-78</v>
      </c>
      <c r="H101" s="3">
        <f t="shared" si="35"/>
        <v>554</v>
      </c>
      <c r="I101" s="3">
        <f>I341</f>
        <v>1396</v>
      </c>
      <c r="J101" s="3"/>
      <c r="L101" s="3">
        <f>SUM(L339:L341)</f>
        <v>17.228292</v>
      </c>
      <c r="M101" s="3"/>
      <c r="N101" s="26" t="s">
        <v>176</v>
      </c>
    </row>
    <row r="102" spans="1:14" x14ac:dyDescent="0.25">
      <c r="A102" s="32" t="s">
        <v>177</v>
      </c>
      <c r="C102" s="3">
        <f>SUM(C342:C344)</f>
        <v>0</v>
      </c>
      <c r="D102" s="3">
        <f t="shared" ref="D102:L102" si="36">SUM(D342:D344)</f>
        <v>0</v>
      </c>
      <c r="E102" s="3">
        <f t="shared" si="36"/>
        <v>0</v>
      </c>
      <c r="F102" s="3">
        <f t="shared" si="36"/>
        <v>0</v>
      </c>
      <c r="G102" s="3">
        <f t="shared" si="36"/>
        <v>666</v>
      </c>
      <c r="H102" s="3">
        <f t="shared" si="36"/>
        <v>507</v>
      </c>
      <c r="I102" s="3">
        <f>I344</f>
        <v>730</v>
      </c>
      <c r="J102" s="3"/>
      <c r="K102" s="3"/>
      <c r="L102" s="3">
        <f t="shared" si="36"/>
        <v>15.766685999999998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0</v>
      </c>
      <c r="D103" s="3">
        <f t="shared" si="37"/>
        <v>0</v>
      </c>
      <c r="E103" s="3">
        <f t="shared" si="37"/>
        <v>114</v>
      </c>
      <c r="F103" s="3">
        <f t="shared" si="37"/>
        <v>0</v>
      </c>
      <c r="G103" s="3">
        <f t="shared" si="37"/>
        <v>195</v>
      </c>
      <c r="H103" s="3">
        <f t="shared" si="37"/>
        <v>254</v>
      </c>
      <c r="I103" s="3">
        <f>I347</f>
        <v>535</v>
      </c>
      <c r="J103" s="3"/>
      <c r="L103" s="3">
        <f>SUM(L345:L347)</f>
        <v>7.8988919999999991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0</v>
      </c>
      <c r="D105" s="3">
        <f t="shared" si="38"/>
        <v>0</v>
      </c>
      <c r="E105" s="3">
        <f t="shared" si="38"/>
        <v>259</v>
      </c>
      <c r="F105" s="3">
        <f t="shared" si="38"/>
        <v>0</v>
      </c>
      <c r="G105" s="3">
        <f t="shared" si="38"/>
        <v>471</v>
      </c>
      <c r="H105" s="3">
        <f t="shared" si="38"/>
        <v>247</v>
      </c>
      <c r="I105" s="3">
        <f>I351</f>
        <v>64</v>
      </c>
      <c r="J105" s="65"/>
      <c r="L105" s="3">
        <f>SUM(L349:L351)</f>
        <v>7.6812059999999995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0</v>
      </c>
      <c r="D106" s="3">
        <f t="shared" si="39"/>
        <v>1223</v>
      </c>
      <c r="E106" s="3">
        <f t="shared" si="39"/>
        <v>1098</v>
      </c>
      <c r="F106" s="3">
        <f t="shared" si="39"/>
        <v>0</v>
      </c>
      <c r="G106" s="3">
        <f t="shared" si="39"/>
        <v>-41</v>
      </c>
      <c r="H106" s="3">
        <f t="shared" si="39"/>
        <v>422</v>
      </c>
      <c r="I106" s="3">
        <f>I354</f>
        <v>105</v>
      </c>
      <c r="J106" s="65"/>
      <c r="L106" s="3">
        <f>SUM(L352:L354)</f>
        <v>13.123355999999998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0</v>
      </c>
      <c r="D107" s="3">
        <f t="shared" si="40"/>
        <v>2057</v>
      </c>
      <c r="E107" s="3">
        <f t="shared" si="40"/>
        <v>633</v>
      </c>
      <c r="F107" s="3">
        <f t="shared" si="40"/>
        <v>0</v>
      </c>
      <c r="G107" s="3">
        <f t="shared" si="40"/>
        <v>-585</v>
      </c>
      <c r="H107" s="3">
        <f t="shared" si="40"/>
        <v>732</v>
      </c>
      <c r="I107" s="3">
        <f>I357</f>
        <v>690</v>
      </c>
      <c r="J107" s="65"/>
      <c r="L107" s="3">
        <f>SUM(L355:L357)</f>
        <v>22.763735999999994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0</v>
      </c>
      <c r="D108" s="3">
        <f t="shared" si="41"/>
        <v>61</v>
      </c>
      <c r="E108" s="3">
        <f t="shared" si="41"/>
        <v>445</v>
      </c>
      <c r="F108" s="3">
        <f t="shared" si="41"/>
        <v>0</v>
      </c>
      <c r="G108" s="3">
        <f t="shared" si="41"/>
        <v>604</v>
      </c>
      <c r="H108" s="3">
        <f t="shared" si="41"/>
        <v>312</v>
      </c>
      <c r="I108" s="3">
        <f>I360</f>
        <v>86</v>
      </c>
      <c r="J108" s="65"/>
      <c r="L108" s="3">
        <f>SUM(L358:L360)</f>
        <v>9.7025760000000005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0</v>
      </c>
      <c r="D110" s="3">
        <f t="shared" ref="D110:L110" si="42">SUM(D362:D364)</f>
        <v>1273</v>
      </c>
      <c r="E110" s="3">
        <f t="shared" si="42"/>
        <v>287</v>
      </c>
      <c r="F110" s="3">
        <f t="shared" si="42"/>
        <v>0</v>
      </c>
      <c r="G110" s="3">
        <f t="shared" si="42"/>
        <v>-749</v>
      </c>
      <c r="H110" s="3">
        <f t="shared" si="42"/>
        <v>215</v>
      </c>
      <c r="I110" s="3">
        <f>I364</f>
        <v>835</v>
      </c>
      <c r="J110" s="3"/>
      <c r="K110" s="3"/>
      <c r="L110" s="3">
        <f t="shared" si="42"/>
        <v>6.6860699999999991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0</v>
      </c>
      <c r="D111" s="3">
        <f t="shared" si="43"/>
        <v>1094</v>
      </c>
      <c r="E111" s="3">
        <f t="shared" si="43"/>
        <v>518</v>
      </c>
      <c r="F111" s="3">
        <f t="shared" si="43"/>
        <v>0</v>
      </c>
      <c r="G111" s="3">
        <f t="shared" si="43"/>
        <v>60</v>
      </c>
      <c r="H111" s="3">
        <f t="shared" si="43"/>
        <v>525</v>
      </c>
      <c r="I111" s="3">
        <f>I367</f>
        <v>775</v>
      </c>
      <c r="J111" s="3"/>
      <c r="K111" s="3"/>
      <c r="L111" s="3">
        <f>SUM(L365:L367)</f>
        <v>16.326449999999998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0</v>
      </c>
      <c r="D112" s="3">
        <f t="shared" ref="D112:L112" si="44">SUM(D368:D370)</f>
        <v>1280</v>
      </c>
      <c r="E112" s="3">
        <f t="shared" si="44"/>
        <v>414</v>
      </c>
      <c r="F112" s="3">
        <f t="shared" si="44"/>
        <v>0</v>
      </c>
      <c r="G112" s="3">
        <f t="shared" si="44"/>
        <v>-267</v>
      </c>
      <c r="H112" s="3">
        <f t="shared" si="44"/>
        <v>599</v>
      </c>
      <c r="I112" s="3">
        <f>I370</f>
        <v>1042</v>
      </c>
      <c r="J112" s="3"/>
      <c r="K112" s="3"/>
      <c r="L112" s="3">
        <f t="shared" si="44"/>
        <v>18.627701999999996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0</v>
      </c>
      <c r="D113" s="3">
        <f t="shared" ref="D113:L113" si="45">SUM(D371:D373)</f>
        <v>62</v>
      </c>
      <c r="E113" s="3">
        <f t="shared" si="45"/>
        <v>363</v>
      </c>
      <c r="F113" s="3">
        <f t="shared" si="45"/>
        <v>0</v>
      </c>
      <c r="G113" s="3">
        <f t="shared" si="45"/>
        <v>571</v>
      </c>
      <c r="H113" s="3">
        <f t="shared" si="45"/>
        <v>233</v>
      </c>
      <c r="I113" s="3">
        <f>I373</f>
        <v>471</v>
      </c>
      <c r="J113" s="3"/>
      <c r="K113" s="3"/>
      <c r="L113" s="3">
        <f t="shared" si="45"/>
        <v>7.2458339999999994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0</v>
      </c>
      <c r="D115" s="3">
        <f t="shared" si="46"/>
        <v>66</v>
      </c>
      <c r="E115" s="3">
        <f t="shared" si="46"/>
        <v>62</v>
      </c>
      <c r="F115" s="3">
        <f t="shared" si="46"/>
        <v>0</v>
      </c>
      <c r="G115" s="3">
        <f t="shared" si="46"/>
        <v>217</v>
      </c>
      <c r="H115" s="3">
        <f t="shared" si="46"/>
        <v>279</v>
      </c>
      <c r="I115" s="3">
        <f>I377</f>
        <v>254</v>
      </c>
      <c r="J115" s="3"/>
      <c r="K115" s="3"/>
      <c r="L115" s="3">
        <f>SUM(L375:L377)</f>
        <v>8.6763419999999982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0</v>
      </c>
      <c r="D116" s="3">
        <f t="shared" si="47"/>
        <v>134</v>
      </c>
      <c r="E116" s="3">
        <f t="shared" si="47"/>
        <v>21</v>
      </c>
      <c r="F116" s="3">
        <f t="shared" si="47"/>
        <v>0</v>
      </c>
      <c r="G116" s="3">
        <f t="shared" si="47"/>
        <v>176</v>
      </c>
      <c r="H116" s="3">
        <f t="shared" si="47"/>
        <v>289</v>
      </c>
      <c r="I116" s="3">
        <f>I380</f>
        <v>78</v>
      </c>
      <c r="J116" s="3"/>
      <c r="K116" s="3"/>
      <c r="L116" s="3">
        <f>SUM(L378:L380)</f>
        <v>8.9873219999999989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0</v>
      </c>
      <c r="D117" s="3">
        <f t="shared" ref="D117:L117" si="48">SUM(D381:D383)</f>
        <v>187</v>
      </c>
      <c r="E117" s="3">
        <f t="shared" si="48"/>
        <v>23</v>
      </c>
      <c r="F117" s="3">
        <f t="shared" si="48"/>
        <v>0</v>
      </c>
      <c r="G117" s="3">
        <f t="shared" si="48"/>
        <v>16</v>
      </c>
      <c r="H117" s="3">
        <f t="shared" si="48"/>
        <v>230</v>
      </c>
      <c r="I117" s="3">
        <f>I383</f>
        <v>62</v>
      </c>
      <c r="J117" s="3"/>
      <c r="K117" s="3"/>
      <c r="L117" s="3">
        <f t="shared" si="48"/>
        <v>7.1525399999999983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0</v>
      </c>
      <c r="D118" s="3">
        <f t="shared" si="49"/>
        <v>150</v>
      </c>
      <c r="E118" s="3">
        <f t="shared" si="49"/>
        <v>0</v>
      </c>
      <c r="F118" s="3">
        <f t="shared" si="49"/>
        <v>0</v>
      </c>
      <c r="G118" s="3">
        <f t="shared" si="49"/>
        <v>62</v>
      </c>
      <c r="H118" s="3">
        <f t="shared" si="49"/>
        <v>198</v>
      </c>
      <c r="I118" s="3">
        <f>I386</f>
        <v>0</v>
      </c>
      <c r="J118" s="3"/>
      <c r="K118" s="3"/>
      <c r="L118" s="3">
        <f>SUM(L384:L386)</f>
        <v>6.1574039999999988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0</v>
      </c>
      <c r="D120" s="3">
        <f t="shared" si="50"/>
        <v>1509</v>
      </c>
      <c r="E120" s="3">
        <f t="shared" si="50"/>
        <v>0</v>
      </c>
      <c r="F120" s="3">
        <f t="shared" si="50"/>
        <v>0</v>
      </c>
      <c r="G120" s="3">
        <f t="shared" si="50"/>
        <v>-1375</v>
      </c>
      <c r="H120" s="3">
        <f t="shared" si="50"/>
        <v>131</v>
      </c>
      <c r="I120" s="3">
        <f>I390</f>
        <v>1375</v>
      </c>
      <c r="J120" s="3"/>
      <c r="L120" s="3">
        <f>SUM(L388:L390)</f>
        <v>4.0738379999999994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0</v>
      </c>
      <c r="D121" s="3">
        <f t="shared" ref="D121:L121" si="51">SUM(D391:D393)</f>
        <v>194</v>
      </c>
      <c r="E121" s="3">
        <f t="shared" si="51"/>
        <v>0</v>
      </c>
      <c r="F121" s="3">
        <f t="shared" si="51"/>
        <v>0</v>
      </c>
      <c r="G121" s="3">
        <f t="shared" si="51"/>
        <v>425</v>
      </c>
      <c r="H121" s="3">
        <f t="shared" si="51"/>
        <v>606</v>
      </c>
      <c r="I121" s="3">
        <f>SUM(I393)</f>
        <v>950</v>
      </c>
      <c r="J121" s="3"/>
      <c r="K121" s="3"/>
      <c r="L121" s="3">
        <f t="shared" si="51"/>
        <v>18.845388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2">SUM(C394:C396)</f>
        <v>0</v>
      </c>
      <c r="D122" s="3">
        <f t="shared" si="52"/>
        <v>979</v>
      </c>
      <c r="E122" s="3">
        <f t="shared" si="52"/>
        <v>0</v>
      </c>
      <c r="F122" s="3">
        <f t="shared" si="52"/>
        <v>0</v>
      </c>
      <c r="G122" s="3">
        <f t="shared" si="52"/>
        <v>-464</v>
      </c>
      <c r="H122" s="3">
        <f t="shared" si="52"/>
        <v>504</v>
      </c>
      <c r="I122" s="3">
        <f>I396</f>
        <v>1414</v>
      </c>
      <c r="J122" s="3"/>
      <c r="L122" s="3">
        <f>SUM(L394:L396)</f>
        <v>15.673391999999998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0</v>
      </c>
      <c r="D123" s="3">
        <f t="shared" si="53"/>
        <v>88</v>
      </c>
      <c r="E123" s="3">
        <f t="shared" si="53"/>
        <v>0</v>
      </c>
      <c r="F123" s="3">
        <f t="shared" si="53"/>
        <v>0</v>
      </c>
      <c r="G123" s="3">
        <f t="shared" si="53"/>
        <v>193</v>
      </c>
      <c r="H123" s="3">
        <f t="shared" si="53"/>
        <v>279</v>
      </c>
      <c r="I123" s="3">
        <f>I399</f>
        <v>1221</v>
      </c>
      <c r="J123" s="3"/>
      <c r="L123" s="3">
        <f>SUM(L397:L399)</f>
        <v>8.676342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0</v>
      </c>
      <c r="D125" s="3">
        <f t="shared" si="54"/>
        <v>70</v>
      </c>
      <c r="E125" s="3">
        <f t="shared" si="54"/>
        <v>0</v>
      </c>
      <c r="F125" s="3">
        <f t="shared" si="54"/>
        <v>0</v>
      </c>
      <c r="G125" s="3">
        <f t="shared" si="54"/>
        <v>103</v>
      </c>
      <c r="H125" s="3">
        <f t="shared" si="54"/>
        <v>168</v>
      </c>
      <c r="I125" s="3">
        <f>SUM(I403)</f>
        <v>1118</v>
      </c>
      <c r="J125" s="3"/>
      <c r="L125" s="3">
        <f>SUM(L401:L403)</f>
        <v>5.2244639999999993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0</v>
      </c>
      <c r="D126" s="3">
        <f t="shared" si="55"/>
        <v>1286</v>
      </c>
      <c r="E126" s="3">
        <f t="shared" si="55"/>
        <v>0</v>
      </c>
      <c r="F126" s="3">
        <f t="shared" si="55"/>
        <v>0</v>
      </c>
      <c r="G126" s="3">
        <f t="shared" si="55"/>
        <v>-251</v>
      </c>
      <c r="H126" s="3">
        <f t="shared" si="55"/>
        <v>1031</v>
      </c>
      <c r="I126" s="3">
        <f>SUM(I406)</f>
        <v>1369</v>
      </c>
      <c r="J126" s="3"/>
      <c r="L126" s="3">
        <f>SUM(L404:L406)</f>
        <v>32.062038000000001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0</v>
      </c>
      <c r="D127" s="3">
        <f t="shared" si="56"/>
        <v>115</v>
      </c>
      <c r="E127" s="3">
        <f t="shared" si="56"/>
        <v>0</v>
      </c>
      <c r="F127" s="3">
        <f t="shared" si="56"/>
        <v>0</v>
      </c>
      <c r="G127" s="3">
        <f t="shared" si="56"/>
        <v>585</v>
      </c>
      <c r="H127" s="3">
        <f t="shared" si="56"/>
        <v>695</v>
      </c>
      <c r="I127" s="3">
        <f>SUM(I409)</f>
        <v>784</v>
      </c>
      <c r="J127" s="3"/>
      <c r="K127" s="3"/>
      <c r="L127" s="3">
        <f>SUM(L407:L409)</f>
        <v>21.613109999999999</v>
      </c>
      <c r="M127" s="3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0</v>
      </c>
      <c r="D128" s="3">
        <f t="shared" si="57"/>
        <v>40</v>
      </c>
      <c r="E128" s="3">
        <f t="shared" si="57"/>
        <v>0</v>
      </c>
      <c r="F128" s="3">
        <f t="shared" si="57"/>
        <v>0</v>
      </c>
      <c r="G128" s="3">
        <f t="shared" si="57"/>
        <v>301</v>
      </c>
      <c r="H128" s="3">
        <f t="shared" si="57"/>
        <v>340</v>
      </c>
      <c r="I128" s="3">
        <f>SUM(I412)</f>
        <v>483</v>
      </c>
      <c r="J128" s="3"/>
      <c r="L128" s="3">
        <f>SUM(L410:L412)</f>
        <v>10.573319999999999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0</v>
      </c>
      <c r="D130" s="3">
        <f t="shared" si="58"/>
        <v>1319</v>
      </c>
      <c r="E130" s="3">
        <f t="shared" si="58"/>
        <v>0</v>
      </c>
      <c r="F130" s="3">
        <f t="shared" si="58"/>
        <v>0</v>
      </c>
      <c r="G130" s="3">
        <f t="shared" si="58"/>
        <v>-949</v>
      </c>
      <c r="H130" s="3">
        <f t="shared" si="58"/>
        <v>369</v>
      </c>
      <c r="I130" s="3">
        <f>SUM(I416)</f>
        <v>1432</v>
      </c>
      <c r="J130" s="3"/>
      <c r="K130" s="3"/>
      <c r="L130" s="3">
        <f>SUM(L414:L416)</f>
        <v>11.475161999999997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0</v>
      </c>
      <c r="D131" s="3">
        <f t="shared" si="59"/>
        <v>87</v>
      </c>
      <c r="E131" s="3">
        <f t="shared" si="59"/>
        <v>0</v>
      </c>
      <c r="F131" s="3">
        <f t="shared" si="59"/>
        <v>0</v>
      </c>
      <c r="G131" s="3">
        <f t="shared" si="59"/>
        <v>532</v>
      </c>
      <c r="H131" s="3">
        <f t="shared" si="59"/>
        <v>614</v>
      </c>
      <c r="I131" s="3">
        <f>SUM(I419)</f>
        <v>900</v>
      </c>
      <c r="J131" s="3"/>
      <c r="L131" s="3">
        <f>SUM(L417:L419)</f>
        <v>19.094171999999997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0</v>
      </c>
      <c r="D132" s="3">
        <f t="shared" si="60"/>
        <v>562</v>
      </c>
      <c r="E132" s="3">
        <f t="shared" si="60"/>
        <v>0</v>
      </c>
      <c r="F132" s="3">
        <f t="shared" si="60"/>
        <v>0</v>
      </c>
      <c r="G132" s="3">
        <f t="shared" si="60"/>
        <v>151</v>
      </c>
      <c r="H132" s="3">
        <f t="shared" si="60"/>
        <v>710</v>
      </c>
      <c r="I132" s="3">
        <f>SUM(I422)</f>
        <v>749</v>
      </c>
      <c r="J132" s="3"/>
      <c r="K132" s="3"/>
      <c r="L132" s="3">
        <f>SUM(L420:L422)</f>
        <v>22.07958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0</v>
      </c>
      <c r="D133" s="3">
        <f t="shared" si="61"/>
        <v>43</v>
      </c>
      <c r="E133" s="3">
        <f t="shared" si="61"/>
        <v>0</v>
      </c>
      <c r="F133" s="3">
        <f t="shared" si="61"/>
        <v>0</v>
      </c>
      <c r="G133" s="3">
        <f t="shared" si="61"/>
        <v>255</v>
      </c>
      <c r="H133" s="3">
        <f t="shared" si="61"/>
        <v>298</v>
      </c>
      <c r="I133" s="3">
        <f>SUM(I425)</f>
        <v>494</v>
      </c>
      <c r="J133" s="3"/>
      <c r="L133" s="3">
        <f>SUM(L423:L425)</f>
        <v>9.2672039999999978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2">SUM(C427:C429)</f>
        <v>0</v>
      </c>
      <c r="D135" s="3">
        <f t="shared" si="62"/>
        <v>46</v>
      </c>
      <c r="E135" s="3">
        <f t="shared" si="62"/>
        <v>0</v>
      </c>
      <c r="F135" s="3">
        <f t="shared" si="62"/>
        <v>0</v>
      </c>
      <c r="G135" s="3">
        <f t="shared" si="62"/>
        <v>494</v>
      </c>
      <c r="H135" s="3">
        <f t="shared" si="62"/>
        <v>532</v>
      </c>
      <c r="I135" s="3">
        <f>SUM(I429)</f>
        <v>0</v>
      </c>
      <c r="J135" s="3"/>
      <c r="L135" s="3">
        <f>SUM(L427:L429)</f>
        <v>16.544136000000002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0</v>
      </c>
      <c r="D136" s="3">
        <f t="shared" si="63"/>
        <v>191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191</v>
      </c>
      <c r="I136" s="3">
        <f>SUM(I432)</f>
        <v>0</v>
      </c>
      <c r="J136" s="3"/>
      <c r="L136" s="3">
        <f>SUM(L430:L432)</f>
        <v>5.9397179999999992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0</v>
      </c>
      <c r="D137" s="3">
        <f t="shared" si="64"/>
        <v>118</v>
      </c>
      <c r="E137" s="3">
        <f t="shared" si="64"/>
        <v>0</v>
      </c>
      <c r="F137" s="3">
        <f t="shared" si="64"/>
        <v>0</v>
      </c>
      <c r="G137" s="3">
        <f t="shared" si="64"/>
        <v>0</v>
      </c>
      <c r="H137" s="3">
        <f t="shared" si="64"/>
        <v>118</v>
      </c>
      <c r="I137" s="3">
        <f>SUM(I435)</f>
        <v>0</v>
      </c>
      <c r="J137" s="3"/>
      <c r="L137" s="3">
        <f>SUM(L433:L435)</f>
        <v>3.6695639999999994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0</v>
      </c>
      <c r="D138" s="3">
        <f t="shared" si="65"/>
        <v>45</v>
      </c>
      <c r="E138" s="3">
        <f t="shared" si="65"/>
        <v>0</v>
      </c>
      <c r="F138" s="3">
        <f t="shared" si="65"/>
        <v>0</v>
      </c>
      <c r="G138" s="3">
        <f t="shared" si="65"/>
        <v>0</v>
      </c>
      <c r="H138" s="3">
        <f t="shared" si="65"/>
        <v>45</v>
      </c>
      <c r="I138" s="3">
        <f>SUM(I438)</f>
        <v>0</v>
      </c>
      <c r="J138" s="3"/>
      <c r="K138" s="3"/>
      <c r="L138" s="3">
        <f>SUM(L436:L438)</f>
        <v>1.39941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0</v>
      </c>
      <c r="D140" s="3">
        <f t="shared" ref="D140:H140" si="66">SUM(D440:D442)</f>
        <v>61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61</v>
      </c>
      <c r="I140" s="3">
        <f>SUM(I442)</f>
        <v>0</v>
      </c>
      <c r="J140" s="3"/>
      <c r="K140" s="3"/>
      <c r="L140" s="3">
        <f>SUM(L440:L442)</f>
        <v>1.8969779999999998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0</v>
      </c>
      <c r="D141" s="3">
        <f t="shared" ref="D141:L141" si="67">SUM(D443:D445)</f>
        <v>38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38</v>
      </c>
      <c r="I141" s="3">
        <f>SUM(I445)</f>
        <v>0</v>
      </c>
      <c r="J141" s="3"/>
      <c r="K141" s="3"/>
      <c r="L141" s="3">
        <f t="shared" si="67"/>
        <v>1.181724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0</v>
      </c>
      <c r="D142" s="3">
        <f t="shared" ref="D142:L142" si="68">SUM(D446:D448)</f>
        <v>75</v>
      </c>
      <c r="E142" s="3">
        <f t="shared" si="68"/>
        <v>0</v>
      </c>
      <c r="F142" s="3">
        <f t="shared" si="68"/>
        <v>0</v>
      </c>
      <c r="G142" s="3">
        <f t="shared" si="68"/>
        <v>0</v>
      </c>
      <c r="H142" s="3">
        <f t="shared" si="68"/>
        <v>75</v>
      </c>
      <c r="I142" s="3">
        <f>SUM(I448)</f>
        <v>0</v>
      </c>
      <c r="J142" s="3"/>
      <c r="K142" s="3"/>
      <c r="L142" s="3">
        <f t="shared" si="68"/>
        <v>2.3323499999999999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0</v>
      </c>
      <c r="D143" s="3">
        <f t="shared" si="69"/>
        <v>0</v>
      </c>
      <c r="E143" s="3">
        <f t="shared" si="69"/>
        <v>0</v>
      </c>
      <c r="F143" s="3">
        <f t="shared" si="69"/>
        <v>0</v>
      </c>
      <c r="G143" s="3">
        <f t="shared" si="69"/>
        <v>0</v>
      </c>
      <c r="H143" s="3">
        <f t="shared" si="69"/>
        <v>0</v>
      </c>
      <c r="I143" s="3">
        <f>SUM(I451)</f>
        <v>0</v>
      </c>
      <c r="J143" s="3"/>
      <c r="K143" s="3"/>
      <c r="L143" s="3">
        <f>SUM(L449:L451)</f>
        <v>0</v>
      </c>
      <c r="M143" s="65"/>
      <c r="N143" s="26" t="str">
        <f>'Olieforbrug, TJ'!M143</f>
        <v>4. Quarter 2022</v>
      </c>
    </row>
    <row r="144" spans="1:14" x14ac:dyDescent="0.25">
      <c r="A144" s="32"/>
      <c r="J144" s="3"/>
      <c r="K144" s="3"/>
      <c r="L144" s="3"/>
      <c r="M144" s="3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0</v>
      </c>
      <c r="D145" s="3">
        <f t="shared" ref="D145:L145" si="70">SUM(D453:D455)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0</v>
      </c>
      <c r="I145" s="3">
        <f>SUM(I455)</f>
        <v>0</v>
      </c>
      <c r="J145" s="3"/>
      <c r="K145" s="3"/>
      <c r="L145" s="3">
        <f t="shared" si="70"/>
        <v>0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0</v>
      </c>
      <c r="D146" s="3">
        <f t="shared" si="71"/>
        <v>59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59</v>
      </c>
      <c r="I146" s="3">
        <f>SUM(I458)</f>
        <v>0</v>
      </c>
      <c r="J146" s="3"/>
      <c r="K146" s="3"/>
      <c r="L146" s="3">
        <f>SUM(L456:L458)</f>
        <v>1.8347819999999997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0</v>
      </c>
      <c r="D147" s="3">
        <f t="shared" ref="D147:L147" si="72">SUM(D459:D461)</f>
        <v>29</v>
      </c>
      <c r="E147" s="3">
        <f t="shared" si="72"/>
        <v>0</v>
      </c>
      <c r="F147" s="3">
        <f t="shared" si="72"/>
        <v>0</v>
      </c>
      <c r="G147" s="3">
        <f t="shared" si="72"/>
        <v>0</v>
      </c>
      <c r="H147" s="3">
        <f t="shared" si="72"/>
        <v>29</v>
      </c>
      <c r="I147" s="3">
        <f>SUM(I461)</f>
        <v>0</v>
      </c>
      <c r="J147" s="3"/>
      <c r="K147" s="3"/>
      <c r="L147" s="3">
        <f t="shared" si="72"/>
        <v>0.90184200000000003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0</v>
      </c>
      <c r="D148" s="3">
        <f t="shared" ref="D148:L148" si="73">SUM(D462:D464)</f>
        <v>27</v>
      </c>
      <c r="E148" s="3">
        <f t="shared" si="73"/>
        <v>0</v>
      </c>
      <c r="F148" s="3">
        <f t="shared" si="73"/>
        <v>0</v>
      </c>
      <c r="G148" s="3">
        <f t="shared" si="73"/>
        <v>0</v>
      </c>
      <c r="H148" s="3">
        <f t="shared" si="73"/>
        <v>27</v>
      </c>
      <c r="I148" s="3">
        <f>SUM(I464)</f>
        <v>0</v>
      </c>
      <c r="J148" s="3"/>
      <c r="K148" s="3"/>
      <c r="L148" s="3">
        <f t="shared" si="73"/>
        <v>0.83964599999999989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0</v>
      </c>
      <c r="D150" s="3">
        <f t="shared" si="74"/>
        <v>7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7</v>
      </c>
      <c r="I150" s="3">
        <f>SUM(I468)</f>
        <v>0</v>
      </c>
      <c r="J150" s="3"/>
      <c r="K150" s="3"/>
      <c r="L150" s="3">
        <f>SUM(L466:L468)</f>
        <v>0.21768599999999999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0</v>
      </c>
      <c r="D151" s="3">
        <f t="shared" ref="D151:L151" si="75">SUM(D469:D471)</f>
        <v>47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47</v>
      </c>
      <c r="I151" s="3">
        <f>SUM(I471)</f>
        <v>0</v>
      </c>
      <c r="J151" s="3"/>
      <c r="K151" s="3"/>
      <c r="L151" s="3">
        <f t="shared" si="75"/>
        <v>1.4616059999999997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0</v>
      </c>
      <c r="D152" s="3">
        <f t="shared" ref="D152:L152" si="76">SUM(D472:D474)</f>
        <v>22</v>
      </c>
      <c r="E152" s="3">
        <f t="shared" si="76"/>
        <v>0</v>
      </c>
      <c r="F152" s="3">
        <f t="shared" si="76"/>
        <v>0</v>
      </c>
      <c r="G152" s="3">
        <f t="shared" si="76"/>
        <v>0</v>
      </c>
      <c r="H152" s="3">
        <f t="shared" si="76"/>
        <v>22</v>
      </c>
      <c r="I152" s="3">
        <f>I474</f>
        <v>0</v>
      </c>
      <c r="J152" s="3"/>
      <c r="K152" s="3"/>
      <c r="L152" s="3">
        <f t="shared" si="76"/>
        <v>0.68415599999999999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0</v>
      </c>
      <c r="D153" s="3">
        <f t="shared" ref="D153:H153" si="77">SUM(D475:D477)</f>
        <v>18</v>
      </c>
      <c r="E153" s="3">
        <f t="shared" si="77"/>
        <v>0</v>
      </c>
      <c r="F153" s="3">
        <f t="shared" si="77"/>
        <v>0</v>
      </c>
      <c r="G153" s="3">
        <f t="shared" si="77"/>
        <v>0</v>
      </c>
      <c r="H153" s="3">
        <f t="shared" si="77"/>
        <v>18</v>
      </c>
      <c r="I153" s="3">
        <f>I477</f>
        <v>0</v>
      </c>
      <c r="J153" s="3"/>
      <c r="K153" s="3"/>
      <c r="L153" s="3">
        <f>SUM(L475:L477)</f>
        <v>0.55976399999999993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0</v>
      </c>
      <c r="D155" s="3">
        <f t="shared" ref="D155:L155" si="78">SUM(D479:D481)</f>
        <v>0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0</v>
      </c>
      <c r="I155" s="3">
        <f>I481</f>
        <v>0</v>
      </c>
      <c r="J155" s="3"/>
      <c r="K155" s="3"/>
      <c r="L155" s="3">
        <f t="shared" si="78"/>
        <v>0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0</v>
      </c>
      <c r="D156" s="3">
        <f t="shared" ref="D156:H156" si="79">SUM(D482:D484)</f>
        <v>43</v>
      </c>
      <c r="E156" s="3">
        <f t="shared" si="79"/>
        <v>0</v>
      </c>
      <c r="F156" s="3">
        <f t="shared" si="79"/>
        <v>0</v>
      </c>
      <c r="G156" s="3">
        <f t="shared" si="79"/>
        <v>0</v>
      </c>
      <c r="H156" s="3">
        <f t="shared" si="79"/>
        <v>43</v>
      </c>
      <c r="I156" s="3">
        <f>I484</f>
        <v>0</v>
      </c>
      <c r="J156" s="3"/>
      <c r="K156" s="3"/>
      <c r="L156" s="3">
        <f>SUM(L482:L484)</f>
        <v>1.3372139999999999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0</v>
      </c>
      <c r="D157" s="3">
        <f t="shared" ref="D157:L157" si="80">SUM(D485:D487)</f>
        <v>35</v>
      </c>
      <c r="E157" s="3">
        <f t="shared" si="80"/>
        <v>0</v>
      </c>
      <c r="F157" s="3">
        <f t="shared" si="80"/>
        <v>0</v>
      </c>
      <c r="G157" s="3">
        <f t="shared" si="80"/>
        <v>0</v>
      </c>
      <c r="H157" s="3">
        <f t="shared" si="80"/>
        <v>35</v>
      </c>
      <c r="I157" s="3">
        <f>I487</f>
        <v>0</v>
      </c>
      <c r="J157" s="3"/>
      <c r="K157" s="3"/>
      <c r="L157" s="3">
        <f t="shared" si="80"/>
        <v>1.08843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0</v>
      </c>
      <c r="D158" s="3">
        <f t="shared" ref="D158:H158" si="81">SUM(D488:D490)</f>
        <v>25</v>
      </c>
      <c r="E158" s="3">
        <f t="shared" si="81"/>
        <v>0</v>
      </c>
      <c r="F158" s="3">
        <f t="shared" si="81"/>
        <v>0</v>
      </c>
      <c r="G158" s="3">
        <f t="shared" si="81"/>
        <v>0</v>
      </c>
      <c r="H158" s="3">
        <f t="shared" si="81"/>
        <v>25</v>
      </c>
      <c r="I158" s="3">
        <f>I490</f>
        <v>0</v>
      </c>
      <c r="J158"/>
      <c r="K158"/>
      <c r="L158" s="3">
        <f t="shared" ref="L158" si="82">SUM(L488:L490)</f>
        <v>0.77744999999999997</v>
      </c>
      <c r="M158" s="65"/>
      <c r="N158" s="26" t="str">
        <f>'Olieforbrug, TJ'!M158</f>
        <v>4. Quarter 2025</v>
      </c>
    </row>
    <row r="159" spans="1:14" s="57" customFormat="1" x14ac:dyDescent="0.25">
      <c r="A159" s="179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79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79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79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79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s="57" customFormat="1" x14ac:dyDescent="0.25">
      <c r="A164" s="3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65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0</v>
      </c>
      <c r="D167" s="3">
        <v>0</v>
      </c>
      <c r="E167" s="3">
        <v>1</v>
      </c>
      <c r="F167" s="3">
        <v>0</v>
      </c>
      <c r="G167" s="3">
        <v>100</v>
      </c>
      <c r="H167" s="3">
        <v>100</v>
      </c>
      <c r="I167" s="3">
        <v>2375</v>
      </c>
      <c r="N167" s="23" t="s">
        <v>115</v>
      </c>
    </row>
    <row r="168" spans="1:14" x14ac:dyDescent="0.25">
      <c r="A168" s="33" t="s">
        <v>103</v>
      </c>
      <c r="C168" s="3">
        <v>0</v>
      </c>
      <c r="D168" s="3">
        <v>0</v>
      </c>
      <c r="E168" s="3">
        <v>1</v>
      </c>
      <c r="F168" s="3">
        <v>0</v>
      </c>
      <c r="G168" s="3">
        <v>153</v>
      </c>
      <c r="H168" s="3">
        <v>164</v>
      </c>
      <c r="I168" s="3">
        <v>2222</v>
      </c>
      <c r="N168" s="23" t="s">
        <v>116</v>
      </c>
    </row>
    <row r="169" spans="1:14" x14ac:dyDescent="0.25">
      <c r="A169" s="33" t="s">
        <v>104</v>
      </c>
      <c r="C169" s="3">
        <v>0</v>
      </c>
      <c r="D169" s="3">
        <v>0</v>
      </c>
      <c r="E169" s="3">
        <v>0</v>
      </c>
      <c r="F169" s="3">
        <v>0</v>
      </c>
      <c r="G169" s="3">
        <v>202</v>
      </c>
      <c r="H169" s="3">
        <v>181</v>
      </c>
      <c r="I169" s="3">
        <v>2020</v>
      </c>
      <c r="N169" s="23" t="s">
        <v>117</v>
      </c>
    </row>
    <row r="170" spans="1:14" x14ac:dyDescent="0.25">
      <c r="A170" s="33" t="s">
        <v>105</v>
      </c>
      <c r="B170" s="15"/>
      <c r="C170" s="16">
        <v>0</v>
      </c>
      <c r="D170" s="16">
        <v>0</v>
      </c>
      <c r="E170" s="16">
        <v>0</v>
      </c>
      <c r="F170" s="16">
        <v>0</v>
      </c>
      <c r="G170" s="16">
        <v>274</v>
      </c>
      <c r="H170" s="16">
        <v>290</v>
      </c>
      <c r="I170" s="16">
        <v>1746</v>
      </c>
      <c r="J170" s="15"/>
      <c r="K170" s="15"/>
      <c r="L170" s="15"/>
      <c r="N170" s="23" t="s">
        <v>118</v>
      </c>
    </row>
    <row r="171" spans="1:14" x14ac:dyDescent="0.25">
      <c r="A171" s="33" t="s">
        <v>106</v>
      </c>
      <c r="B171" s="15"/>
      <c r="C171" s="16">
        <v>0</v>
      </c>
      <c r="D171" s="16">
        <v>1028</v>
      </c>
      <c r="E171" s="16">
        <v>2</v>
      </c>
      <c r="F171" s="16">
        <v>0</v>
      </c>
      <c r="G171" s="16">
        <v>-1224</v>
      </c>
      <c r="H171" s="16">
        <v>542</v>
      </c>
      <c r="I171" s="16">
        <v>2970</v>
      </c>
      <c r="J171" s="15"/>
      <c r="K171" s="15"/>
      <c r="L171" s="15"/>
      <c r="N171" s="23" t="s">
        <v>119</v>
      </c>
    </row>
    <row r="172" spans="1:14" x14ac:dyDescent="0.25">
      <c r="A172" s="33" t="s">
        <v>107</v>
      </c>
      <c r="B172" s="15"/>
      <c r="C172" s="16">
        <v>0</v>
      </c>
      <c r="D172" s="16">
        <v>0</v>
      </c>
      <c r="E172" s="16">
        <v>3</v>
      </c>
      <c r="F172" s="16">
        <v>0</v>
      </c>
      <c r="G172" s="16">
        <v>614</v>
      </c>
      <c r="H172" s="16">
        <v>613</v>
      </c>
      <c r="I172" s="16">
        <v>2356</v>
      </c>
      <c r="J172" s="15"/>
      <c r="K172" s="15"/>
      <c r="L172" s="15"/>
      <c r="N172" s="23" t="s">
        <v>120</v>
      </c>
    </row>
    <row r="173" spans="1:14" x14ac:dyDescent="0.25">
      <c r="A173" s="33" t="s">
        <v>108</v>
      </c>
      <c r="B173" s="15"/>
      <c r="C173" s="16">
        <v>0</v>
      </c>
      <c r="D173" s="16">
        <v>0</v>
      </c>
      <c r="E173" s="16">
        <v>9</v>
      </c>
      <c r="F173" s="16">
        <v>0</v>
      </c>
      <c r="G173" s="16">
        <v>467</v>
      </c>
      <c r="H173" s="16">
        <v>499</v>
      </c>
      <c r="I173" s="16">
        <v>1889</v>
      </c>
      <c r="J173" s="15"/>
      <c r="K173" s="15"/>
      <c r="L173" s="15"/>
      <c r="N173" s="23" t="s">
        <v>121</v>
      </c>
    </row>
    <row r="174" spans="1:14" x14ac:dyDescent="0.25">
      <c r="A174" s="33" t="s">
        <v>109</v>
      </c>
      <c r="B174" s="15"/>
      <c r="C174" s="16">
        <v>0</v>
      </c>
      <c r="D174" s="16">
        <v>0</v>
      </c>
      <c r="E174" s="16">
        <v>11</v>
      </c>
      <c r="F174" s="16">
        <v>0</v>
      </c>
      <c r="G174" s="16">
        <v>545</v>
      </c>
      <c r="H174" s="16">
        <v>468</v>
      </c>
      <c r="I174" s="16">
        <v>1344</v>
      </c>
      <c r="J174" s="15"/>
      <c r="K174" s="15"/>
      <c r="L174" s="15"/>
      <c r="N174" s="23" t="s">
        <v>122</v>
      </c>
    </row>
    <row r="175" spans="1:14" x14ac:dyDescent="0.25">
      <c r="A175" s="33" t="s">
        <v>110</v>
      </c>
      <c r="B175" s="15"/>
      <c r="C175" s="16">
        <v>0</v>
      </c>
      <c r="D175" s="16">
        <v>0</v>
      </c>
      <c r="E175" s="16">
        <v>7</v>
      </c>
      <c r="F175" s="16">
        <v>0</v>
      </c>
      <c r="G175" s="16">
        <v>255</v>
      </c>
      <c r="H175" s="16">
        <v>263</v>
      </c>
      <c r="I175" s="16">
        <v>1089</v>
      </c>
      <c r="J175" s="15"/>
      <c r="K175" s="15"/>
      <c r="L175" s="15"/>
      <c r="N175" s="23" t="s">
        <v>123</v>
      </c>
    </row>
    <row r="176" spans="1:14" x14ac:dyDescent="0.25">
      <c r="A176" s="33" t="s">
        <v>111</v>
      </c>
      <c r="B176" s="15"/>
      <c r="C176" s="16">
        <v>0</v>
      </c>
      <c r="D176" s="16">
        <v>971</v>
      </c>
      <c r="E176" s="16">
        <v>2</v>
      </c>
      <c r="F176" s="16">
        <v>0</v>
      </c>
      <c r="G176" s="16">
        <v>-1529</v>
      </c>
      <c r="H176" s="16">
        <v>216</v>
      </c>
      <c r="I176" s="16">
        <v>2618</v>
      </c>
      <c r="J176" s="15"/>
      <c r="K176" s="15"/>
      <c r="L176" s="15"/>
      <c r="N176" s="23" t="s">
        <v>124</v>
      </c>
    </row>
    <row r="177" spans="1:14" x14ac:dyDescent="0.25">
      <c r="A177" s="33" t="s">
        <v>112</v>
      </c>
      <c r="B177" s="15"/>
      <c r="C177" s="16">
        <v>0</v>
      </c>
      <c r="D177" s="16">
        <v>0</v>
      </c>
      <c r="E177" s="16">
        <v>2</v>
      </c>
      <c r="F177" s="16">
        <v>1</v>
      </c>
      <c r="G177" s="16">
        <v>159</v>
      </c>
      <c r="H177" s="16">
        <v>190</v>
      </c>
      <c r="I177" s="16">
        <v>2459</v>
      </c>
      <c r="J177" s="15"/>
      <c r="K177" s="15"/>
      <c r="L177" s="15"/>
      <c r="N177" s="23" t="s">
        <v>125</v>
      </c>
    </row>
    <row r="178" spans="1:14" ht="13.8" thickBot="1" x14ac:dyDescent="0.3">
      <c r="A178" s="41" t="s">
        <v>113</v>
      </c>
      <c r="C178" s="42">
        <v>0</v>
      </c>
      <c r="D178" s="42">
        <v>0</v>
      </c>
      <c r="E178" s="42">
        <v>0</v>
      </c>
      <c r="F178" s="42">
        <v>0</v>
      </c>
      <c r="G178" s="42">
        <v>169</v>
      </c>
      <c r="H178" s="42">
        <v>168</v>
      </c>
      <c r="I178" s="42">
        <v>2290</v>
      </c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0</v>
      </c>
      <c r="D180" s="16">
        <v>0</v>
      </c>
      <c r="E180" s="16">
        <v>0</v>
      </c>
      <c r="F180" s="16">
        <v>0</v>
      </c>
      <c r="G180" s="16">
        <v>159</v>
      </c>
      <c r="H180" s="16">
        <v>135</v>
      </c>
      <c r="I180" s="16">
        <v>2131</v>
      </c>
      <c r="J180" s="15"/>
      <c r="K180" s="15"/>
      <c r="L180" s="15"/>
      <c r="N180" s="23" t="s">
        <v>115</v>
      </c>
    </row>
    <row r="181" spans="1:14" x14ac:dyDescent="0.25">
      <c r="A181" s="33" t="s">
        <v>103</v>
      </c>
      <c r="B181" s="15"/>
      <c r="C181" s="16">
        <v>0</v>
      </c>
      <c r="D181" s="16">
        <v>0</v>
      </c>
      <c r="E181" s="16">
        <v>1</v>
      </c>
      <c r="F181" s="16">
        <v>0</v>
      </c>
      <c r="G181" s="16">
        <v>148</v>
      </c>
      <c r="H181" s="16">
        <v>150</v>
      </c>
      <c r="I181" s="16">
        <v>1983</v>
      </c>
      <c r="J181" s="15"/>
      <c r="K181" s="15"/>
      <c r="L181" s="15"/>
      <c r="N181" s="23" t="s">
        <v>116</v>
      </c>
    </row>
    <row r="182" spans="1:14" x14ac:dyDescent="0.25">
      <c r="A182" s="33" t="s">
        <v>104</v>
      </c>
      <c r="B182" s="15"/>
      <c r="C182" s="16">
        <v>0</v>
      </c>
      <c r="D182" s="16">
        <v>0</v>
      </c>
      <c r="E182" s="16">
        <v>1</v>
      </c>
      <c r="F182" s="16">
        <v>0</v>
      </c>
      <c r="G182" s="16">
        <v>272</v>
      </c>
      <c r="H182" s="16">
        <v>266</v>
      </c>
      <c r="I182" s="16">
        <v>1711</v>
      </c>
      <c r="J182" s="15"/>
      <c r="K182" s="15"/>
      <c r="L182" s="15"/>
      <c r="N182" s="23" t="s">
        <v>117</v>
      </c>
    </row>
    <row r="183" spans="1:14" x14ac:dyDescent="0.25">
      <c r="A183" s="33" t="s">
        <v>105</v>
      </c>
      <c r="B183" s="15"/>
      <c r="C183" s="16">
        <v>0</v>
      </c>
      <c r="D183" s="16">
        <v>0</v>
      </c>
      <c r="E183" s="16">
        <v>3</v>
      </c>
      <c r="F183" s="16">
        <v>0</v>
      </c>
      <c r="G183" s="16">
        <v>338</v>
      </c>
      <c r="H183" s="16">
        <v>344</v>
      </c>
      <c r="I183" s="16">
        <v>1373</v>
      </c>
      <c r="J183" s="15"/>
      <c r="K183" s="15"/>
      <c r="L183" s="15"/>
      <c r="N183" s="23" t="s">
        <v>118</v>
      </c>
    </row>
    <row r="184" spans="1:14" x14ac:dyDescent="0.25">
      <c r="A184" s="33" t="s">
        <v>106</v>
      </c>
      <c r="B184" s="15"/>
      <c r="C184" s="16">
        <v>0</v>
      </c>
      <c r="D184" s="16">
        <v>957</v>
      </c>
      <c r="E184" s="16">
        <v>9</v>
      </c>
      <c r="F184" s="16">
        <v>0</v>
      </c>
      <c r="G184" s="16">
        <v>-481</v>
      </c>
      <c r="H184" s="16">
        <v>478</v>
      </c>
      <c r="I184" s="16">
        <v>1854</v>
      </c>
      <c r="J184" s="15"/>
      <c r="K184" s="15"/>
      <c r="L184" s="15"/>
      <c r="N184" s="23" t="s">
        <v>119</v>
      </c>
    </row>
    <row r="185" spans="1:14" x14ac:dyDescent="0.25">
      <c r="A185" s="33" t="s">
        <v>107</v>
      </c>
      <c r="B185" s="15"/>
      <c r="C185" s="16">
        <v>0</v>
      </c>
      <c r="D185" s="16">
        <v>0</v>
      </c>
      <c r="E185" s="16">
        <v>2</v>
      </c>
      <c r="F185" s="16">
        <v>0</v>
      </c>
      <c r="G185" s="16">
        <v>-334</v>
      </c>
      <c r="H185" s="16">
        <v>462</v>
      </c>
      <c r="I185" s="16">
        <v>2188</v>
      </c>
      <c r="J185" s="15"/>
      <c r="K185" s="15"/>
      <c r="L185" s="15"/>
      <c r="N185" s="23" t="s">
        <v>120</v>
      </c>
    </row>
    <row r="186" spans="1:14" x14ac:dyDescent="0.25">
      <c r="A186" s="33" t="s">
        <v>108</v>
      </c>
      <c r="B186" s="15"/>
      <c r="C186" s="16">
        <v>0</v>
      </c>
      <c r="D186" s="16">
        <v>0</v>
      </c>
      <c r="E186" s="16">
        <v>12</v>
      </c>
      <c r="F186" s="16">
        <v>0</v>
      </c>
      <c r="G186" s="16">
        <v>604</v>
      </c>
      <c r="H186" s="16">
        <v>528</v>
      </c>
      <c r="I186" s="16">
        <v>1584</v>
      </c>
      <c r="J186" s="15"/>
      <c r="K186" s="15"/>
      <c r="L186" s="15"/>
      <c r="N186" s="23" t="s">
        <v>121</v>
      </c>
    </row>
    <row r="187" spans="1:14" x14ac:dyDescent="0.25">
      <c r="A187" s="33" t="s">
        <v>109</v>
      </c>
      <c r="B187" s="15"/>
      <c r="C187" s="16">
        <v>0</v>
      </c>
      <c r="D187" s="16">
        <v>0</v>
      </c>
      <c r="E187" s="16">
        <v>7</v>
      </c>
      <c r="F187" s="16">
        <v>0</v>
      </c>
      <c r="G187" s="16">
        <v>439</v>
      </c>
      <c r="H187" s="16">
        <v>448</v>
      </c>
      <c r="I187" s="16">
        <v>1145</v>
      </c>
      <c r="J187" s="15"/>
      <c r="K187" s="15"/>
      <c r="L187" s="15"/>
      <c r="N187" s="23" t="s">
        <v>122</v>
      </c>
    </row>
    <row r="188" spans="1:14" x14ac:dyDescent="0.25">
      <c r="A188" s="33" t="s">
        <v>110</v>
      </c>
      <c r="B188" s="15"/>
      <c r="C188" s="16">
        <v>0</v>
      </c>
      <c r="D188" s="16">
        <v>0</v>
      </c>
      <c r="E188" s="16">
        <v>5</v>
      </c>
      <c r="F188" s="16">
        <v>0</v>
      </c>
      <c r="G188" s="16">
        <v>371</v>
      </c>
      <c r="H188" s="16">
        <v>358</v>
      </c>
      <c r="I188" s="16">
        <v>774</v>
      </c>
      <c r="J188" s="15"/>
      <c r="K188" s="15"/>
      <c r="L188" s="15"/>
      <c r="N188" s="23" t="s">
        <v>123</v>
      </c>
    </row>
    <row r="189" spans="1:14" x14ac:dyDescent="0.25">
      <c r="A189" s="33" t="s">
        <v>111</v>
      </c>
      <c r="B189" s="15"/>
      <c r="C189" s="16">
        <v>0</v>
      </c>
      <c r="D189" s="16">
        <v>0</v>
      </c>
      <c r="E189" s="16">
        <v>4</v>
      </c>
      <c r="F189" s="16">
        <v>0</v>
      </c>
      <c r="G189" s="16">
        <v>-489</v>
      </c>
      <c r="H189" s="16">
        <v>270</v>
      </c>
      <c r="I189" s="16">
        <v>1263</v>
      </c>
      <c r="J189" s="15"/>
      <c r="K189" s="15"/>
      <c r="L189" s="15"/>
      <c r="N189" s="23" t="s">
        <v>124</v>
      </c>
    </row>
    <row r="190" spans="1:14" x14ac:dyDescent="0.25">
      <c r="A190" s="33" t="s">
        <v>112</v>
      </c>
      <c r="B190" s="15"/>
      <c r="C190" s="16">
        <v>0</v>
      </c>
      <c r="D190" s="16">
        <v>1408</v>
      </c>
      <c r="E190" s="16">
        <v>4</v>
      </c>
      <c r="F190" s="16">
        <v>0</v>
      </c>
      <c r="G190" s="16">
        <v>-1262</v>
      </c>
      <c r="H190" s="16">
        <v>166</v>
      </c>
      <c r="I190" s="16">
        <v>2525</v>
      </c>
      <c r="J190" s="15"/>
      <c r="K190" s="15"/>
      <c r="L190" s="15"/>
      <c r="N190" s="23" t="s">
        <v>125</v>
      </c>
    </row>
    <row r="191" spans="1:14" ht="13.8" thickBot="1" x14ac:dyDescent="0.3">
      <c r="A191" s="41" t="s">
        <v>113</v>
      </c>
      <c r="C191" s="42">
        <v>0</v>
      </c>
      <c r="D191" s="42">
        <v>0</v>
      </c>
      <c r="E191" s="42">
        <v>0</v>
      </c>
      <c r="F191" s="42">
        <v>0</v>
      </c>
      <c r="G191" s="42">
        <v>103</v>
      </c>
      <c r="H191" s="42">
        <v>101</v>
      </c>
      <c r="I191" s="42">
        <v>2422</v>
      </c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0</v>
      </c>
      <c r="D193" s="16">
        <v>0</v>
      </c>
      <c r="E193" s="16">
        <v>0</v>
      </c>
      <c r="F193" s="16">
        <v>0</v>
      </c>
      <c r="G193" s="16">
        <v>102</v>
      </c>
      <c r="H193" s="16">
        <v>97</v>
      </c>
      <c r="I193" s="16">
        <v>2320</v>
      </c>
      <c r="J193" s="15"/>
      <c r="K193" s="15"/>
      <c r="L193" s="15"/>
      <c r="N193" s="23" t="s">
        <v>115</v>
      </c>
    </row>
    <row r="194" spans="1:14" x14ac:dyDescent="0.25">
      <c r="A194" s="33" t="s">
        <v>103</v>
      </c>
      <c r="B194" s="15"/>
      <c r="C194" s="16">
        <v>0</v>
      </c>
      <c r="D194" s="16">
        <v>0</v>
      </c>
      <c r="E194" s="16">
        <v>0</v>
      </c>
      <c r="F194" s="16">
        <v>0</v>
      </c>
      <c r="G194" s="16">
        <v>112</v>
      </c>
      <c r="H194" s="16">
        <v>107</v>
      </c>
      <c r="I194" s="16">
        <v>2208</v>
      </c>
      <c r="J194" s="15"/>
      <c r="K194" s="15"/>
      <c r="L194" s="15"/>
      <c r="N194" s="23" t="s">
        <v>116</v>
      </c>
    </row>
    <row r="195" spans="1:14" x14ac:dyDescent="0.25">
      <c r="A195" s="33" t="s">
        <v>104</v>
      </c>
      <c r="B195" s="15"/>
      <c r="C195" s="16">
        <v>0</v>
      </c>
      <c r="D195" s="16">
        <v>0</v>
      </c>
      <c r="E195" s="16">
        <v>0</v>
      </c>
      <c r="F195" s="16">
        <v>0</v>
      </c>
      <c r="G195" s="16">
        <v>380</v>
      </c>
      <c r="H195" s="16">
        <v>313</v>
      </c>
      <c r="I195" s="16">
        <v>1828</v>
      </c>
      <c r="J195" s="15"/>
      <c r="K195" s="15"/>
      <c r="L195" s="15"/>
      <c r="N195" s="23" t="s">
        <v>117</v>
      </c>
    </row>
    <row r="196" spans="1:14" x14ac:dyDescent="0.25">
      <c r="A196" s="33" t="s">
        <v>105</v>
      </c>
      <c r="B196" s="15"/>
      <c r="C196" s="16">
        <v>0</v>
      </c>
      <c r="D196" s="16">
        <v>795</v>
      </c>
      <c r="E196" s="16">
        <v>0</v>
      </c>
      <c r="F196" s="16">
        <v>0</v>
      </c>
      <c r="G196" s="16">
        <v>-489</v>
      </c>
      <c r="H196" s="16">
        <v>238</v>
      </c>
      <c r="I196" s="16">
        <v>2317</v>
      </c>
      <c r="J196" s="15"/>
      <c r="K196" s="15"/>
      <c r="L196" s="15"/>
      <c r="N196" s="23" t="s">
        <v>118</v>
      </c>
    </row>
    <row r="197" spans="1:14" x14ac:dyDescent="0.25">
      <c r="A197" s="33" t="s">
        <v>106</v>
      </c>
      <c r="B197" s="15"/>
      <c r="C197" s="16">
        <v>0</v>
      </c>
      <c r="D197" s="16">
        <v>0</v>
      </c>
      <c r="E197" s="16">
        <v>0</v>
      </c>
      <c r="F197" s="16">
        <v>0</v>
      </c>
      <c r="G197" s="16">
        <v>424</v>
      </c>
      <c r="H197" s="16">
        <v>323</v>
      </c>
      <c r="I197" s="16">
        <v>1893</v>
      </c>
      <c r="J197" s="15"/>
      <c r="K197" s="15"/>
      <c r="L197" s="15"/>
      <c r="N197" s="23" t="s">
        <v>119</v>
      </c>
    </row>
    <row r="198" spans="1:14" x14ac:dyDescent="0.25">
      <c r="A198" s="33" t="s">
        <v>107</v>
      </c>
      <c r="B198" s="15"/>
      <c r="C198" s="16">
        <v>0</v>
      </c>
      <c r="D198" s="16">
        <v>0</v>
      </c>
      <c r="E198" s="16">
        <v>1</v>
      </c>
      <c r="F198" s="16">
        <v>0</v>
      </c>
      <c r="G198" s="16">
        <v>464</v>
      </c>
      <c r="H198" s="16">
        <v>464</v>
      </c>
      <c r="I198" s="16">
        <v>1429</v>
      </c>
      <c r="J198" s="15"/>
      <c r="K198" s="15"/>
      <c r="L198" s="15"/>
      <c r="N198" s="23" t="s">
        <v>120</v>
      </c>
    </row>
    <row r="199" spans="1:14" x14ac:dyDescent="0.25">
      <c r="A199" s="33" t="s">
        <v>108</v>
      </c>
      <c r="B199" s="15"/>
      <c r="C199" s="16">
        <v>0</v>
      </c>
      <c r="D199" s="16">
        <v>1056</v>
      </c>
      <c r="E199" s="16">
        <v>5</v>
      </c>
      <c r="F199" s="16">
        <v>0</v>
      </c>
      <c r="G199" s="16">
        <v>-610</v>
      </c>
      <c r="H199" s="16">
        <v>475</v>
      </c>
      <c r="I199" s="16">
        <v>2039</v>
      </c>
      <c r="J199" s="15"/>
      <c r="K199" s="15"/>
      <c r="L199" s="15"/>
      <c r="N199" s="23" t="s">
        <v>121</v>
      </c>
    </row>
    <row r="200" spans="1:14" x14ac:dyDescent="0.25">
      <c r="A200" s="33" t="s">
        <v>109</v>
      </c>
      <c r="B200" s="15"/>
      <c r="C200" s="16">
        <v>0</v>
      </c>
      <c r="D200" s="16">
        <v>725</v>
      </c>
      <c r="E200" s="16">
        <v>3</v>
      </c>
      <c r="F200" s="16">
        <v>52</v>
      </c>
      <c r="G200" s="16">
        <v>-233</v>
      </c>
      <c r="H200" s="16">
        <v>405</v>
      </c>
      <c r="I200" s="16">
        <v>2272</v>
      </c>
      <c r="J200" s="15"/>
      <c r="K200" s="15"/>
      <c r="L200" s="15"/>
      <c r="N200" s="23" t="s">
        <v>122</v>
      </c>
    </row>
    <row r="201" spans="1:14" x14ac:dyDescent="0.25">
      <c r="A201" s="33" t="s">
        <v>110</v>
      </c>
      <c r="B201" s="15"/>
      <c r="C201" s="16">
        <v>0</v>
      </c>
      <c r="D201" s="16">
        <v>0</v>
      </c>
      <c r="E201" s="16">
        <v>2</v>
      </c>
      <c r="F201" s="16">
        <v>0</v>
      </c>
      <c r="G201" s="16">
        <v>334</v>
      </c>
      <c r="H201" s="16">
        <v>359</v>
      </c>
      <c r="I201" s="16">
        <v>1938</v>
      </c>
      <c r="J201" s="15"/>
      <c r="K201" s="15"/>
      <c r="L201" s="15"/>
      <c r="N201" s="23" t="s">
        <v>123</v>
      </c>
    </row>
    <row r="202" spans="1:14" x14ac:dyDescent="0.25">
      <c r="A202" s="33" t="s">
        <v>111</v>
      </c>
      <c r="B202" s="15"/>
      <c r="C202" s="16">
        <v>0</v>
      </c>
      <c r="D202" s="16">
        <v>0</v>
      </c>
      <c r="E202" s="16">
        <v>3</v>
      </c>
      <c r="F202" s="16">
        <v>0</v>
      </c>
      <c r="G202" s="16">
        <v>279</v>
      </c>
      <c r="H202" s="16">
        <v>288</v>
      </c>
      <c r="I202" s="16">
        <v>1659</v>
      </c>
      <c r="J202" s="15"/>
      <c r="K202" s="15"/>
      <c r="L202" s="15"/>
      <c r="N202" s="23" t="s">
        <v>124</v>
      </c>
    </row>
    <row r="203" spans="1:14" x14ac:dyDescent="0.25">
      <c r="A203" s="33" t="s">
        <v>112</v>
      </c>
      <c r="B203" s="15"/>
      <c r="C203" s="16">
        <v>0</v>
      </c>
      <c r="D203" s="16">
        <v>0</v>
      </c>
      <c r="E203" s="16">
        <v>0</v>
      </c>
      <c r="F203" s="16">
        <v>0</v>
      </c>
      <c r="G203" s="16">
        <v>180</v>
      </c>
      <c r="H203" s="16">
        <v>186</v>
      </c>
      <c r="I203" s="16">
        <v>1479</v>
      </c>
      <c r="J203" s="15"/>
      <c r="K203" s="15"/>
      <c r="L203" s="15"/>
      <c r="N203" s="23" t="s">
        <v>125</v>
      </c>
    </row>
    <row r="204" spans="1:14" ht="13.8" thickBot="1" x14ac:dyDescent="0.3">
      <c r="A204" s="41" t="s">
        <v>113</v>
      </c>
      <c r="C204" s="42">
        <v>0</v>
      </c>
      <c r="D204" s="42">
        <v>1212</v>
      </c>
      <c r="E204" s="42">
        <v>0</v>
      </c>
      <c r="F204" s="42">
        <v>0</v>
      </c>
      <c r="G204" s="42">
        <v>-1079</v>
      </c>
      <c r="H204" s="42">
        <v>124</v>
      </c>
      <c r="I204" s="42">
        <v>2558</v>
      </c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0</v>
      </c>
      <c r="D206" s="16">
        <v>0</v>
      </c>
      <c r="E206" s="16">
        <v>1</v>
      </c>
      <c r="F206" s="16">
        <v>0</v>
      </c>
      <c r="G206" s="16">
        <v>92</v>
      </c>
      <c r="H206" s="16">
        <v>96</v>
      </c>
      <c r="I206" s="16">
        <v>2466</v>
      </c>
      <c r="J206" s="15"/>
      <c r="K206" s="15"/>
      <c r="L206" s="15"/>
      <c r="N206" s="23" t="s">
        <v>115</v>
      </c>
    </row>
    <row r="207" spans="1:14" x14ac:dyDescent="0.25">
      <c r="A207" s="33" t="s">
        <v>103</v>
      </c>
      <c r="B207" s="15"/>
      <c r="C207" s="16">
        <v>0</v>
      </c>
      <c r="D207" s="16">
        <v>0</v>
      </c>
      <c r="E207" s="16">
        <v>1</v>
      </c>
      <c r="F207" s="16">
        <v>0</v>
      </c>
      <c r="G207" s="16">
        <v>120</v>
      </c>
      <c r="H207" s="16">
        <v>197</v>
      </c>
      <c r="I207" s="16">
        <v>2346</v>
      </c>
      <c r="J207" s="15"/>
      <c r="K207" s="15"/>
      <c r="L207" s="15"/>
      <c r="N207" s="23" t="s">
        <v>116</v>
      </c>
    </row>
    <row r="208" spans="1:14" x14ac:dyDescent="0.25">
      <c r="A208" s="33" t="s">
        <v>104</v>
      </c>
      <c r="B208" s="15"/>
      <c r="C208" s="16">
        <v>0</v>
      </c>
      <c r="D208" s="16">
        <v>0</v>
      </c>
      <c r="E208" s="16">
        <v>2</v>
      </c>
      <c r="F208" s="16">
        <v>0</v>
      </c>
      <c r="G208" s="16">
        <v>347</v>
      </c>
      <c r="H208" s="16">
        <v>223</v>
      </c>
      <c r="I208" s="16">
        <v>1999</v>
      </c>
      <c r="J208" s="15"/>
      <c r="K208" s="15"/>
      <c r="L208" s="15"/>
      <c r="N208" s="23" t="s">
        <v>117</v>
      </c>
    </row>
    <row r="209" spans="1:14" x14ac:dyDescent="0.25">
      <c r="A209" s="33" t="s">
        <v>105</v>
      </c>
      <c r="B209" s="15"/>
      <c r="C209" s="16">
        <v>0</v>
      </c>
      <c r="D209" s="16">
        <v>0</v>
      </c>
      <c r="E209" s="16">
        <v>0</v>
      </c>
      <c r="F209" s="16">
        <v>0</v>
      </c>
      <c r="G209" s="16">
        <v>307</v>
      </c>
      <c r="H209" s="16">
        <v>300</v>
      </c>
      <c r="I209" s="16">
        <v>1692</v>
      </c>
      <c r="J209" s="15"/>
      <c r="K209" s="15"/>
      <c r="L209" s="15"/>
      <c r="N209" s="23" t="s">
        <v>118</v>
      </c>
    </row>
    <row r="210" spans="1:14" x14ac:dyDescent="0.25">
      <c r="A210" s="33" t="s">
        <v>106</v>
      </c>
      <c r="B210" s="15"/>
      <c r="C210" s="16">
        <v>0</v>
      </c>
      <c r="D210" s="16">
        <v>0</v>
      </c>
      <c r="E210" s="16">
        <v>2</v>
      </c>
      <c r="F210" s="16">
        <v>0</v>
      </c>
      <c r="G210" s="16">
        <v>-400</v>
      </c>
      <c r="H210" s="16">
        <v>499</v>
      </c>
      <c r="I210" s="16">
        <v>2092</v>
      </c>
      <c r="J210" s="15"/>
      <c r="K210" s="15"/>
      <c r="L210" s="15"/>
      <c r="N210" s="23" t="s">
        <v>119</v>
      </c>
    </row>
    <row r="211" spans="1:14" x14ac:dyDescent="0.25">
      <c r="A211" s="33" t="s">
        <v>107</v>
      </c>
      <c r="B211" s="15"/>
      <c r="C211" s="16">
        <v>0</v>
      </c>
      <c r="D211" s="16">
        <v>0</v>
      </c>
      <c r="E211" s="16">
        <v>2</v>
      </c>
      <c r="F211" s="16">
        <v>0</v>
      </c>
      <c r="G211" s="16">
        <v>379</v>
      </c>
      <c r="H211" s="16">
        <v>379</v>
      </c>
      <c r="I211" s="16">
        <v>1713</v>
      </c>
      <c r="J211" s="15"/>
      <c r="K211" s="15"/>
      <c r="L211" s="15"/>
      <c r="N211" s="23" t="s">
        <v>120</v>
      </c>
    </row>
    <row r="212" spans="1:14" x14ac:dyDescent="0.25">
      <c r="A212" s="33" t="s">
        <v>108</v>
      </c>
      <c r="B212" s="15"/>
      <c r="C212" s="16">
        <v>0</v>
      </c>
      <c r="D212" s="16">
        <v>0</v>
      </c>
      <c r="E212" s="16">
        <v>4</v>
      </c>
      <c r="F212" s="16">
        <v>0</v>
      </c>
      <c r="G212" s="16">
        <v>441</v>
      </c>
      <c r="H212" s="16">
        <v>432</v>
      </c>
      <c r="I212" s="16">
        <v>1272</v>
      </c>
      <c r="J212" s="15"/>
      <c r="K212" s="15"/>
      <c r="L212" s="15"/>
      <c r="N212" s="23" t="s">
        <v>121</v>
      </c>
    </row>
    <row r="213" spans="1:14" x14ac:dyDescent="0.25">
      <c r="A213" s="33" t="s">
        <v>109</v>
      </c>
      <c r="B213" s="15"/>
      <c r="C213" s="16">
        <v>0</v>
      </c>
      <c r="D213" s="16">
        <v>1308</v>
      </c>
      <c r="E213" s="16">
        <v>2</v>
      </c>
      <c r="F213" s="16">
        <v>0</v>
      </c>
      <c r="G213" s="16">
        <v>-885</v>
      </c>
      <c r="H213" s="16">
        <v>510</v>
      </c>
      <c r="I213" s="16">
        <v>2157</v>
      </c>
      <c r="J213" s="15"/>
      <c r="K213" s="15"/>
      <c r="L213" s="15"/>
      <c r="N213" s="23" t="s">
        <v>122</v>
      </c>
    </row>
    <row r="214" spans="1:14" x14ac:dyDescent="0.25">
      <c r="A214" s="33" t="s">
        <v>110</v>
      </c>
      <c r="B214" s="15"/>
      <c r="C214" s="16">
        <v>0</v>
      </c>
      <c r="D214" s="16">
        <v>841</v>
      </c>
      <c r="E214" s="16">
        <v>3</v>
      </c>
      <c r="F214" s="16">
        <v>0</v>
      </c>
      <c r="G214" s="16">
        <v>-508</v>
      </c>
      <c r="H214" s="16">
        <v>327</v>
      </c>
      <c r="I214" s="16">
        <v>2665</v>
      </c>
      <c r="J214" s="15"/>
      <c r="K214" s="15"/>
      <c r="L214" s="15"/>
      <c r="N214" s="23" t="s">
        <v>123</v>
      </c>
    </row>
    <row r="215" spans="1:14" x14ac:dyDescent="0.25">
      <c r="A215" s="33" t="s">
        <v>111</v>
      </c>
      <c r="B215" s="15"/>
      <c r="C215" s="16">
        <v>0</v>
      </c>
      <c r="D215" s="16">
        <v>0</v>
      </c>
      <c r="E215" s="16">
        <v>5</v>
      </c>
      <c r="F215" s="16">
        <v>0</v>
      </c>
      <c r="G215" s="16">
        <v>266</v>
      </c>
      <c r="H215" s="16">
        <v>248</v>
      </c>
      <c r="I215" s="16">
        <v>2399</v>
      </c>
      <c r="J215" s="15"/>
      <c r="K215" s="15"/>
      <c r="L215" s="15"/>
      <c r="N215" s="23" t="s">
        <v>124</v>
      </c>
    </row>
    <row r="216" spans="1:14" x14ac:dyDescent="0.25">
      <c r="A216" s="33" t="s">
        <v>112</v>
      </c>
      <c r="B216" s="15"/>
      <c r="C216" s="16">
        <v>0</v>
      </c>
      <c r="D216" s="16">
        <v>0</v>
      </c>
      <c r="E216" s="16">
        <v>1</v>
      </c>
      <c r="F216" s="16">
        <v>0</v>
      </c>
      <c r="G216" s="16">
        <v>221</v>
      </c>
      <c r="H216" s="16">
        <v>226</v>
      </c>
      <c r="I216" s="16">
        <v>2178</v>
      </c>
      <c r="J216" s="15"/>
      <c r="K216" s="15"/>
      <c r="L216" s="15"/>
      <c r="N216" s="23" t="s">
        <v>125</v>
      </c>
    </row>
    <row r="217" spans="1:14" ht="13.8" thickBot="1" x14ac:dyDescent="0.3">
      <c r="A217" s="41" t="s">
        <v>113</v>
      </c>
      <c r="C217" s="42">
        <v>0</v>
      </c>
      <c r="D217" s="42">
        <v>0</v>
      </c>
      <c r="E217" s="42">
        <v>1</v>
      </c>
      <c r="F217" s="42">
        <v>0</v>
      </c>
      <c r="G217" s="42">
        <v>144</v>
      </c>
      <c r="H217" s="42">
        <v>139</v>
      </c>
      <c r="I217" s="42">
        <v>2034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0</v>
      </c>
      <c r="D219" s="16">
        <v>0</v>
      </c>
      <c r="E219" s="16">
        <v>0</v>
      </c>
      <c r="F219" s="16">
        <v>0</v>
      </c>
      <c r="G219" s="16">
        <v>111</v>
      </c>
      <c r="H219" s="16">
        <v>127</v>
      </c>
      <c r="I219" s="16">
        <v>1923</v>
      </c>
      <c r="J219" s="15"/>
      <c r="K219" s="15"/>
      <c r="L219" s="14">
        <v>3.949446</v>
      </c>
      <c r="N219" s="23" t="s">
        <v>115</v>
      </c>
    </row>
    <row r="220" spans="1:14" x14ac:dyDescent="0.25">
      <c r="A220" s="33" t="s">
        <v>103</v>
      </c>
      <c r="B220" s="15"/>
      <c r="C220" s="16">
        <v>0</v>
      </c>
      <c r="D220" s="16">
        <v>0</v>
      </c>
      <c r="E220" s="16">
        <v>2</v>
      </c>
      <c r="F220" s="16">
        <v>9</v>
      </c>
      <c r="G220" s="16">
        <v>104</v>
      </c>
      <c r="H220" s="16">
        <v>103</v>
      </c>
      <c r="I220" s="16">
        <v>1819</v>
      </c>
      <c r="J220" s="15"/>
      <c r="K220" s="15"/>
      <c r="L220" s="14">
        <v>3.2030939999999997</v>
      </c>
      <c r="N220" s="23" t="s">
        <v>116</v>
      </c>
    </row>
    <row r="221" spans="1:14" x14ac:dyDescent="0.25">
      <c r="A221" s="33" t="s">
        <v>104</v>
      </c>
      <c r="B221" s="15"/>
      <c r="C221" s="16">
        <v>0</v>
      </c>
      <c r="D221" s="16">
        <v>709</v>
      </c>
      <c r="E221" s="16">
        <v>2</v>
      </c>
      <c r="F221" s="16">
        <v>0</v>
      </c>
      <c r="G221" s="16">
        <v>-288</v>
      </c>
      <c r="H221" s="16">
        <v>216</v>
      </c>
      <c r="I221" s="16">
        <v>2107</v>
      </c>
      <c r="J221" s="15"/>
      <c r="K221" s="15"/>
      <c r="L221" s="14">
        <v>6.7171679999999991</v>
      </c>
      <c r="N221" s="23" t="s">
        <v>117</v>
      </c>
    </row>
    <row r="222" spans="1:14" x14ac:dyDescent="0.25">
      <c r="A222" s="33" t="s">
        <v>105</v>
      </c>
      <c r="B222" s="15"/>
      <c r="C222" s="16">
        <v>0</v>
      </c>
      <c r="D222" s="16">
        <v>0</v>
      </c>
      <c r="E222" s="16">
        <v>1</v>
      </c>
      <c r="F222" s="16">
        <v>0</v>
      </c>
      <c r="G222" s="16">
        <v>344</v>
      </c>
      <c r="H222" s="16">
        <v>356</v>
      </c>
      <c r="I222" s="16">
        <v>1763</v>
      </c>
      <c r="J222" s="15"/>
      <c r="K222" s="15"/>
      <c r="L222" s="14">
        <v>11.070887999999998</v>
      </c>
      <c r="N222" s="23" t="s">
        <v>118</v>
      </c>
    </row>
    <row r="223" spans="1:14" x14ac:dyDescent="0.25">
      <c r="A223" s="33" t="s">
        <v>106</v>
      </c>
      <c r="B223" s="15"/>
      <c r="C223" s="16">
        <v>0</v>
      </c>
      <c r="D223" s="16">
        <v>0</v>
      </c>
      <c r="E223" s="16">
        <v>3</v>
      </c>
      <c r="F223" s="16">
        <v>0</v>
      </c>
      <c r="G223" s="16">
        <v>442</v>
      </c>
      <c r="H223" s="16">
        <v>333</v>
      </c>
      <c r="I223" s="16">
        <v>1321</v>
      </c>
      <c r="J223" s="15"/>
      <c r="K223" s="15"/>
      <c r="L223" s="14">
        <v>10.355633999999998</v>
      </c>
      <c r="N223" s="23" t="s">
        <v>119</v>
      </c>
    </row>
    <row r="224" spans="1:14" x14ac:dyDescent="0.25">
      <c r="A224" s="33" t="s">
        <v>107</v>
      </c>
      <c r="B224" s="15"/>
      <c r="C224" s="16">
        <v>0</v>
      </c>
      <c r="D224" s="16">
        <v>569</v>
      </c>
      <c r="E224" s="16">
        <v>3</v>
      </c>
      <c r="F224" s="16">
        <v>0</v>
      </c>
      <c r="G224" s="16">
        <v>-160</v>
      </c>
      <c r="H224" s="16">
        <v>490</v>
      </c>
      <c r="I224" s="16">
        <v>1481</v>
      </c>
      <c r="J224" s="15"/>
      <c r="K224" s="15"/>
      <c r="L224" s="14">
        <v>15.238019999999999</v>
      </c>
      <c r="N224" s="23" t="s">
        <v>120</v>
      </c>
    </row>
    <row r="225" spans="1:14" x14ac:dyDescent="0.25">
      <c r="A225" s="33" t="s">
        <v>108</v>
      </c>
      <c r="B225" s="15"/>
      <c r="C225" s="16">
        <v>0</v>
      </c>
      <c r="D225" s="16">
        <v>835</v>
      </c>
      <c r="E225" s="16">
        <v>6</v>
      </c>
      <c r="F225" s="16">
        <v>0</v>
      </c>
      <c r="G225" s="16">
        <v>-429</v>
      </c>
      <c r="H225" s="16">
        <v>426</v>
      </c>
      <c r="I225" s="16">
        <v>1910</v>
      </c>
      <c r="J225" s="15"/>
      <c r="K225" s="15"/>
      <c r="L225" s="14">
        <v>13.247747999999998</v>
      </c>
      <c r="N225" s="23" t="s">
        <v>121</v>
      </c>
    </row>
    <row r="226" spans="1:14" x14ac:dyDescent="0.25">
      <c r="A226" s="33" t="s">
        <v>109</v>
      </c>
      <c r="B226" s="15"/>
      <c r="C226" s="16">
        <v>0</v>
      </c>
      <c r="D226" s="16">
        <v>0</v>
      </c>
      <c r="E226" s="16">
        <v>5</v>
      </c>
      <c r="F226" s="16">
        <v>0</v>
      </c>
      <c r="G226" s="16">
        <v>446</v>
      </c>
      <c r="H226" s="16">
        <v>410</v>
      </c>
      <c r="I226" s="16">
        <v>1464</v>
      </c>
      <c r="J226" s="15"/>
      <c r="K226" s="15"/>
      <c r="L226" s="14">
        <v>12.750179999999999</v>
      </c>
      <c r="N226" s="23" t="s">
        <v>122</v>
      </c>
    </row>
    <row r="227" spans="1:14" x14ac:dyDescent="0.25">
      <c r="A227" s="33" t="s">
        <v>110</v>
      </c>
      <c r="B227" s="15"/>
      <c r="C227" s="16">
        <v>0</v>
      </c>
      <c r="D227" s="16">
        <v>779</v>
      </c>
      <c r="E227" s="16">
        <v>4</v>
      </c>
      <c r="F227" s="16">
        <v>0</v>
      </c>
      <c r="G227" s="16">
        <v>-423</v>
      </c>
      <c r="H227" s="16">
        <v>373</v>
      </c>
      <c r="I227" s="16">
        <v>1887</v>
      </c>
      <c r="J227" s="15"/>
      <c r="K227" s="15"/>
      <c r="L227" s="14">
        <v>2.3634479999999995</v>
      </c>
      <c r="N227" s="23" t="s">
        <v>123</v>
      </c>
    </row>
    <row r="228" spans="1:14" x14ac:dyDescent="0.25">
      <c r="A228" s="33" t="s">
        <v>111</v>
      </c>
      <c r="B228" s="15"/>
      <c r="C228" s="16">
        <v>0</v>
      </c>
      <c r="D228" s="16">
        <v>0</v>
      </c>
      <c r="E228" s="16">
        <v>1</v>
      </c>
      <c r="F228" s="16">
        <v>0</v>
      </c>
      <c r="G228" s="16">
        <v>232</v>
      </c>
      <c r="H228" s="16">
        <v>273</v>
      </c>
      <c r="I228" s="16">
        <v>1655</v>
      </c>
      <c r="J228" s="15"/>
      <c r="K228" s="15"/>
      <c r="L228" s="14">
        <v>8.4897539999999996</v>
      </c>
      <c r="N228" s="23" t="s">
        <v>124</v>
      </c>
    </row>
    <row r="229" spans="1:14" x14ac:dyDescent="0.25">
      <c r="A229" s="33" t="s">
        <v>112</v>
      </c>
      <c r="B229" s="15"/>
      <c r="C229" s="16">
        <v>0</v>
      </c>
      <c r="D229" s="16">
        <v>0</v>
      </c>
      <c r="E229" s="16">
        <v>2</v>
      </c>
      <c r="F229" s="16">
        <v>0</v>
      </c>
      <c r="G229" s="16">
        <v>170</v>
      </c>
      <c r="H229" s="16">
        <v>263</v>
      </c>
      <c r="I229" s="16">
        <v>1485</v>
      </c>
      <c r="J229" s="15"/>
      <c r="K229" s="15"/>
      <c r="L229" s="14">
        <v>8.1787739999999989</v>
      </c>
      <c r="N229" s="23" t="s">
        <v>125</v>
      </c>
    </row>
    <row r="230" spans="1:14" ht="13.8" thickBot="1" x14ac:dyDescent="0.3">
      <c r="A230" s="41" t="s">
        <v>113</v>
      </c>
      <c r="C230" s="42">
        <v>0</v>
      </c>
      <c r="D230" s="42">
        <v>0</v>
      </c>
      <c r="E230" s="42">
        <v>0</v>
      </c>
      <c r="F230" s="42">
        <v>0</v>
      </c>
      <c r="G230" s="42">
        <v>63</v>
      </c>
      <c r="H230" s="42">
        <v>76</v>
      </c>
      <c r="I230" s="42">
        <v>1422</v>
      </c>
      <c r="J230" s="2"/>
      <c r="K230" s="2"/>
      <c r="L230" s="42">
        <v>2.3634479999999995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-36</v>
      </c>
      <c r="H232" s="16">
        <v>56</v>
      </c>
      <c r="I232" s="16">
        <v>1458</v>
      </c>
      <c r="J232" s="15"/>
      <c r="K232" s="15"/>
      <c r="L232" s="14">
        <v>1.7414879999999999</v>
      </c>
      <c r="N232" s="23" t="s">
        <v>115</v>
      </c>
    </row>
    <row r="233" spans="1:14" x14ac:dyDescent="0.25">
      <c r="A233" s="33" t="s">
        <v>103</v>
      </c>
      <c r="B233" s="15"/>
      <c r="C233" s="16">
        <v>0</v>
      </c>
      <c r="D233" s="16">
        <v>831</v>
      </c>
      <c r="E233" s="16">
        <v>0</v>
      </c>
      <c r="F233" s="16">
        <v>0</v>
      </c>
      <c r="G233" s="16">
        <v>-735</v>
      </c>
      <c r="H233" s="16">
        <v>107</v>
      </c>
      <c r="I233" s="16">
        <v>2193</v>
      </c>
      <c r="J233" s="15"/>
      <c r="K233" s="15"/>
      <c r="L233" s="14">
        <v>3.3274859999999999</v>
      </c>
      <c r="N233" s="23" t="s">
        <v>116</v>
      </c>
    </row>
    <row r="234" spans="1:14" x14ac:dyDescent="0.25">
      <c r="A234" s="33" t="s">
        <v>104</v>
      </c>
      <c r="B234" s="15"/>
      <c r="C234" s="16">
        <v>0</v>
      </c>
      <c r="D234" s="16">
        <v>0</v>
      </c>
      <c r="E234" s="16">
        <v>0</v>
      </c>
      <c r="F234" s="16">
        <v>0</v>
      </c>
      <c r="G234" s="16">
        <v>-577</v>
      </c>
      <c r="H234" s="16">
        <v>167</v>
      </c>
      <c r="I234" s="16">
        <v>2770</v>
      </c>
      <c r="J234" s="15"/>
      <c r="K234" s="15"/>
      <c r="L234" s="14">
        <v>5.1933659999999993</v>
      </c>
      <c r="N234" s="23" t="s">
        <v>117</v>
      </c>
    </row>
    <row r="235" spans="1:14" x14ac:dyDescent="0.25">
      <c r="A235" s="33" t="s">
        <v>105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273</v>
      </c>
      <c r="H235" s="16">
        <v>266</v>
      </c>
      <c r="I235" s="16">
        <v>2497</v>
      </c>
      <c r="J235" s="15"/>
      <c r="K235" s="15"/>
      <c r="L235" s="14">
        <v>8.2720679999999991</v>
      </c>
      <c r="N235" s="23" t="s">
        <v>118</v>
      </c>
    </row>
    <row r="236" spans="1:14" x14ac:dyDescent="0.25">
      <c r="A236" s="33" t="s">
        <v>106</v>
      </c>
      <c r="B236" s="15"/>
      <c r="C236" s="16">
        <v>0</v>
      </c>
      <c r="D236" s="16">
        <v>0</v>
      </c>
      <c r="E236" s="16">
        <v>0</v>
      </c>
      <c r="F236" s="16">
        <v>0</v>
      </c>
      <c r="G236" s="16">
        <v>426</v>
      </c>
      <c r="H236" s="16">
        <v>418</v>
      </c>
      <c r="I236" s="16">
        <v>2071</v>
      </c>
      <c r="J236" s="15"/>
      <c r="K236" s="15"/>
      <c r="L236" s="14">
        <v>12.998963999999997</v>
      </c>
      <c r="N236" s="23" t="s">
        <v>119</v>
      </c>
    </row>
    <row r="237" spans="1:14" x14ac:dyDescent="0.25">
      <c r="A237" s="33" t="s">
        <v>107</v>
      </c>
      <c r="B237" s="15"/>
      <c r="C237" s="16">
        <v>0</v>
      </c>
      <c r="D237" s="16">
        <v>0</v>
      </c>
      <c r="E237" s="16">
        <v>0</v>
      </c>
      <c r="F237" s="16">
        <v>0</v>
      </c>
      <c r="G237" s="16">
        <v>1223</v>
      </c>
      <c r="H237" s="16">
        <v>470</v>
      </c>
      <c r="I237" s="16">
        <v>848</v>
      </c>
      <c r="J237" s="15"/>
      <c r="K237" s="15"/>
      <c r="L237" s="14">
        <v>14.616059999999997</v>
      </c>
      <c r="N237" s="23" t="s">
        <v>120</v>
      </c>
    </row>
    <row r="238" spans="1:14" x14ac:dyDescent="0.25">
      <c r="A238" s="33" t="s">
        <v>108</v>
      </c>
      <c r="B238" s="15"/>
      <c r="C238" s="16">
        <v>0</v>
      </c>
      <c r="D238" s="16">
        <v>779</v>
      </c>
      <c r="E238" s="16">
        <v>0</v>
      </c>
      <c r="F238" s="16">
        <v>0</v>
      </c>
      <c r="G238" s="16">
        <v>-296</v>
      </c>
      <c r="H238" s="16">
        <v>447</v>
      </c>
      <c r="I238" s="16">
        <v>1144</v>
      </c>
      <c r="J238" s="15"/>
      <c r="K238" s="15"/>
      <c r="L238" s="14">
        <v>13.900805999999999</v>
      </c>
      <c r="N238" s="23" t="s">
        <v>121</v>
      </c>
    </row>
    <row r="239" spans="1:14" x14ac:dyDescent="0.25">
      <c r="A239" s="33" t="s">
        <v>109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398</v>
      </c>
      <c r="H239" s="16">
        <v>384</v>
      </c>
      <c r="I239" s="16">
        <v>746</v>
      </c>
      <c r="J239" s="15"/>
      <c r="K239" s="15"/>
      <c r="L239" s="14">
        <v>11.941631999999998</v>
      </c>
      <c r="N239" s="23" t="s">
        <v>122</v>
      </c>
    </row>
    <row r="240" spans="1:14" x14ac:dyDescent="0.25">
      <c r="A240" s="33" t="s">
        <v>110</v>
      </c>
      <c r="B240" s="15"/>
      <c r="C240" s="16">
        <v>0</v>
      </c>
      <c r="D240" s="16">
        <v>1275</v>
      </c>
      <c r="E240" s="16">
        <v>0</v>
      </c>
      <c r="F240" s="16">
        <v>0</v>
      </c>
      <c r="G240" s="16">
        <v>-874</v>
      </c>
      <c r="H240" s="16">
        <v>367</v>
      </c>
      <c r="I240" s="16">
        <v>1620</v>
      </c>
      <c r="J240" s="15"/>
      <c r="K240" s="15"/>
      <c r="L240" s="14">
        <v>11.412965999999999</v>
      </c>
      <c r="N240" s="23" t="s">
        <v>123</v>
      </c>
    </row>
    <row r="241" spans="1:14" x14ac:dyDescent="0.25">
      <c r="A241" s="33" t="s">
        <v>111</v>
      </c>
      <c r="B241" s="15"/>
      <c r="C241" s="16">
        <v>0</v>
      </c>
      <c r="D241" s="16">
        <v>1631</v>
      </c>
      <c r="E241" s="16">
        <v>0</v>
      </c>
      <c r="F241" s="16">
        <v>0</v>
      </c>
      <c r="G241" s="16">
        <v>-1423</v>
      </c>
      <c r="H241" s="16">
        <v>206</v>
      </c>
      <c r="I241" s="16">
        <v>3043</v>
      </c>
      <c r="J241" s="15"/>
      <c r="K241" s="15"/>
      <c r="L241" s="14">
        <v>6.4061879999999993</v>
      </c>
      <c r="N241" s="23" t="s">
        <v>124</v>
      </c>
    </row>
    <row r="242" spans="1:14" x14ac:dyDescent="0.25">
      <c r="A242" s="33" t="s">
        <v>112</v>
      </c>
      <c r="B242" s="15"/>
      <c r="C242" s="16">
        <v>0</v>
      </c>
      <c r="D242" s="16">
        <v>0</v>
      </c>
      <c r="E242" s="16">
        <v>0</v>
      </c>
      <c r="F242" s="16">
        <v>0</v>
      </c>
      <c r="G242" s="16">
        <v>157</v>
      </c>
      <c r="H242" s="16">
        <v>156</v>
      </c>
      <c r="I242" s="16">
        <v>2886</v>
      </c>
      <c r="J242" s="15"/>
      <c r="K242" s="15"/>
      <c r="L242" s="14">
        <v>4.8512879999999994</v>
      </c>
      <c r="N242" s="23" t="s">
        <v>125</v>
      </c>
    </row>
    <row r="243" spans="1:14" ht="13.8" thickBot="1" x14ac:dyDescent="0.3">
      <c r="A243" s="41" t="s">
        <v>113</v>
      </c>
      <c r="C243" s="42">
        <v>0</v>
      </c>
      <c r="D243" s="42">
        <v>0</v>
      </c>
      <c r="E243" s="42">
        <v>0</v>
      </c>
      <c r="F243" s="42">
        <v>0</v>
      </c>
      <c r="G243" s="42">
        <v>98</v>
      </c>
      <c r="H243" s="42">
        <v>90</v>
      </c>
      <c r="I243" s="42">
        <v>2788</v>
      </c>
      <c r="J243" s="2"/>
      <c r="K243" s="2"/>
      <c r="L243" s="42">
        <v>2.7988199999999996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0</v>
      </c>
      <c r="D245" s="16">
        <v>0</v>
      </c>
      <c r="E245" s="16">
        <v>0</v>
      </c>
      <c r="F245" s="16">
        <v>0</v>
      </c>
      <c r="G245" s="16">
        <v>88</v>
      </c>
      <c r="H245" s="16">
        <v>87</v>
      </c>
      <c r="I245" s="16">
        <v>2700</v>
      </c>
      <c r="J245" s="15"/>
      <c r="K245" s="15"/>
      <c r="L245" s="14">
        <v>2.7055259999999999</v>
      </c>
      <c r="N245" s="23" t="s">
        <v>115</v>
      </c>
    </row>
    <row r="246" spans="1:14" x14ac:dyDescent="0.25">
      <c r="A246" s="33" t="s">
        <v>103</v>
      </c>
      <c r="B246" s="15"/>
      <c r="C246" s="16">
        <v>0</v>
      </c>
      <c r="D246" s="16">
        <v>0</v>
      </c>
      <c r="E246" s="16">
        <v>0</v>
      </c>
      <c r="F246" s="16">
        <v>0</v>
      </c>
      <c r="G246" s="16">
        <v>92</v>
      </c>
      <c r="H246" s="16">
        <v>84</v>
      </c>
      <c r="I246" s="16">
        <v>2608</v>
      </c>
      <c r="J246" s="15"/>
      <c r="K246" s="15"/>
      <c r="L246" s="14">
        <v>2.6122320000000001</v>
      </c>
      <c r="N246" s="23" t="s">
        <v>116</v>
      </c>
    </row>
    <row r="247" spans="1:14" x14ac:dyDescent="0.25">
      <c r="A247" s="33" t="s">
        <v>104</v>
      </c>
      <c r="B247" s="15"/>
      <c r="C247" s="16">
        <v>0</v>
      </c>
      <c r="D247" s="16">
        <v>0</v>
      </c>
      <c r="E247" s="16">
        <v>0</v>
      </c>
      <c r="F247" s="16">
        <v>0</v>
      </c>
      <c r="G247" s="16">
        <v>274</v>
      </c>
      <c r="H247" s="16">
        <v>270</v>
      </c>
      <c r="I247" s="16">
        <v>2334</v>
      </c>
      <c r="J247" s="15"/>
      <c r="K247" s="15"/>
      <c r="L247" s="14">
        <v>8.3964599999999994</v>
      </c>
      <c r="N247" s="23" t="s">
        <v>117</v>
      </c>
    </row>
    <row r="248" spans="1:14" x14ac:dyDescent="0.25">
      <c r="A248" s="33" t="s">
        <v>105</v>
      </c>
      <c r="B248" s="15"/>
      <c r="C248" s="16">
        <v>0</v>
      </c>
      <c r="D248" s="16">
        <v>0</v>
      </c>
      <c r="E248" s="16">
        <v>0</v>
      </c>
      <c r="F248" s="16">
        <v>0</v>
      </c>
      <c r="G248" s="16">
        <v>440</v>
      </c>
      <c r="H248" s="16">
        <v>430</v>
      </c>
      <c r="I248" s="16">
        <v>1894</v>
      </c>
      <c r="J248" s="15"/>
      <c r="K248" s="15"/>
      <c r="L248" s="14">
        <v>13.37214</v>
      </c>
      <c r="N248" s="23" t="s">
        <v>118</v>
      </c>
    </row>
    <row r="249" spans="1:14" x14ac:dyDescent="0.25">
      <c r="A249" s="33" t="s">
        <v>106</v>
      </c>
      <c r="B249" s="15"/>
      <c r="C249" s="16">
        <v>0</v>
      </c>
      <c r="D249" s="16">
        <v>482</v>
      </c>
      <c r="E249" s="16">
        <v>0</v>
      </c>
      <c r="F249" s="16">
        <v>0</v>
      </c>
      <c r="G249" s="16">
        <v>-36</v>
      </c>
      <c r="H249" s="16">
        <v>454</v>
      </c>
      <c r="I249" s="16">
        <v>1930</v>
      </c>
      <c r="J249" s="15"/>
      <c r="K249" s="15"/>
      <c r="L249" s="14">
        <v>14.118491999999998</v>
      </c>
      <c r="N249" s="23" t="s">
        <v>119</v>
      </c>
    </row>
    <row r="250" spans="1:14" x14ac:dyDescent="0.25">
      <c r="A250" s="33" t="s">
        <v>107</v>
      </c>
      <c r="B250" s="15"/>
      <c r="C250" s="16">
        <v>0</v>
      </c>
      <c r="D250" s="16">
        <v>1210</v>
      </c>
      <c r="E250" s="16">
        <v>0</v>
      </c>
      <c r="F250" s="16">
        <v>0</v>
      </c>
      <c r="G250" s="16">
        <v>-767</v>
      </c>
      <c r="H250" s="16">
        <v>430</v>
      </c>
      <c r="I250" s="16">
        <v>2697</v>
      </c>
      <c r="J250" s="15"/>
      <c r="K250" s="15"/>
      <c r="L250" s="14">
        <v>13.37214</v>
      </c>
      <c r="N250" s="23" t="s">
        <v>120</v>
      </c>
    </row>
    <row r="251" spans="1:14" x14ac:dyDescent="0.25">
      <c r="A251" s="33" t="s">
        <v>108</v>
      </c>
      <c r="B251" s="15"/>
      <c r="C251" s="16">
        <v>0</v>
      </c>
      <c r="D251" s="16">
        <v>0</v>
      </c>
      <c r="E251" s="16">
        <v>0</v>
      </c>
      <c r="F251" s="16">
        <v>0</v>
      </c>
      <c r="G251" s="16">
        <v>316</v>
      </c>
      <c r="H251" s="16">
        <v>318</v>
      </c>
      <c r="I251" s="16">
        <v>2381</v>
      </c>
      <c r="J251" s="15"/>
      <c r="K251" s="15"/>
      <c r="L251" s="14">
        <v>9.8891639999999992</v>
      </c>
      <c r="N251" s="23" t="s">
        <v>121</v>
      </c>
    </row>
    <row r="252" spans="1:14" x14ac:dyDescent="0.25">
      <c r="A252" s="33" t="s">
        <v>109</v>
      </c>
      <c r="B252" s="15"/>
      <c r="C252" s="16">
        <v>0</v>
      </c>
      <c r="D252" s="16">
        <v>0</v>
      </c>
      <c r="E252" s="16">
        <v>0</v>
      </c>
      <c r="F252" s="16">
        <v>0</v>
      </c>
      <c r="G252" s="16">
        <v>441</v>
      </c>
      <c r="H252" s="16">
        <v>401</v>
      </c>
      <c r="I252" s="16">
        <v>1940</v>
      </c>
      <c r="J252" s="15"/>
      <c r="K252" s="15"/>
      <c r="L252" s="14">
        <v>12.470298</v>
      </c>
      <c r="N252" s="23" t="s">
        <v>122</v>
      </c>
    </row>
    <row r="253" spans="1:14" x14ac:dyDescent="0.25">
      <c r="A253" s="33" t="s">
        <v>110</v>
      </c>
      <c r="B253" s="15"/>
      <c r="C253" s="16">
        <v>0</v>
      </c>
      <c r="D253" s="16">
        <v>0</v>
      </c>
      <c r="E253" s="16">
        <v>0</v>
      </c>
      <c r="F253" s="16">
        <v>0</v>
      </c>
      <c r="G253" s="16">
        <v>351</v>
      </c>
      <c r="H253" s="16">
        <v>349</v>
      </c>
      <c r="I253" s="16">
        <v>1589</v>
      </c>
      <c r="J253" s="15"/>
      <c r="K253" s="15"/>
      <c r="L253" s="14">
        <v>10.853202</v>
      </c>
      <c r="N253" s="23" t="s">
        <v>123</v>
      </c>
    </row>
    <row r="254" spans="1:14" x14ac:dyDescent="0.25">
      <c r="A254" s="33" t="s">
        <v>111</v>
      </c>
      <c r="B254" s="15"/>
      <c r="C254" s="16">
        <v>0</v>
      </c>
      <c r="D254" s="16">
        <v>904</v>
      </c>
      <c r="E254" s="16">
        <v>0</v>
      </c>
      <c r="F254" s="16">
        <v>0</v>
      </c>
      <c r="G254" s="16">
        <v>-619</v>
      </c>
      <c r="H254" s="16">
        <v>261</v>
      </c>
      <c r="I254" s="16">
        <v>2208</v>
      </c>
      <c r="J254" s="15"/>
      <c r="K254" s="15"/>
      <c r="L254" s="14">
        <v>8.1165779999999987</v>
      </c>
      <c r="N254" s="23" t="s">
        <v>124</v>
      </c>
    </row>
    <row r="255" spans="1:14" x14ac:dyDescent="0.25">
      <c r="A255" s="33" t="s">
        <v>112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191</v>
      </c>
      <c r="H255" s="16">
        <v>198</v>
      </c>
      <c r="I255" s="16">
        <v>2017</v>
      </c>
      <c r="J255" s="15"/>
      <c r="K255" s="15"/>
      <c r="L255" s="14">
        <v>6.1574039999999988</v>
      </c>
      <c r="N255" s="23" t="s">
        <v>125</v>
      </c>
    </row>
    <row r="256" spans="1:14" ht="13.8" thickBot="1" x14ac:dyDescent="0.3">
      <c r="A256" s="41" t="s">
        <v>113</v>
      </c>
      <c r="C256" s="42">
        <v>0</v>
      </c>
      <c r="D256" s="42">
        <v>0</v>
      </c>
      <c r="E256" s="42">
        <v>0</v>
      </c>
      <c r="F256" s="42">
        <v>0</v>
      </c>
      <c r="G256" s="42">
        <v>119</v>
      </c>
      <c r="H256" s="42">
        <v>109</v>
      </c>
      <c r="I256" s="42">
        <v>1898</v>
      </c>
      <c r="J256" s="2"/>
      <c r="K256" s="2"/>
      <c r="L256" s="42">
        <v>3.3896819999999996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124</v>
      </c>
      <c r="H258" s="16">
        <v>118</v>
      </c>
      <c r="I258" s="16">
        <v>1774</v>
      </c>
      <c r="J258" s="15"/>
      <c r="K258" s="15"/>
      <c r="L258" s="14">
        <v>3.6695639999999998</v>
      </c>
      <c r="N258" s="23" t="s">
        <v>115</v>
      </c>
    </row>
    <row r="259" spans="1:15" x14ac:dyDescent="0.25">
      <c r="A259" s="33" t="s">
        <v>103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162</v>
      </c>
      <c r="H259" s="16">
        <v>171</v>
      </c>
      <c r="I259" s="16">
        <v>1612</v>
      </c>
      <c r="J259" s="15"/>
      <c r="K259" s="15"/>
      <c r="L259" s="14">
        <v>5.3177579999999995</v>
      </c>
      <c r="N259" s="23" t="s">
        <v>116</v>
      </c>
    </row>
    <row r="260" spans="1:15" x14ac:dyDescent="0.25">
      <c r="A260" s="33" t="s">
        <v>104</v>
      </c>
      <c r="B260" s="15"/>
      <c r="C260" s="16">
        <v>0</v>
      </c>
      <c r="D260" s="16">
        <v>568</v>
      </c>
      <c r="E260" s="16">
        <v>0</v>
      </c>
      <c r="F260" s="16">
        <v>0</v>
      </c>
      <c r="G260" s="16">
        <v>-489</v>
      </c>
      <c r="H260" s="16">
        <v>138</v>
      </c>
      <c r="I260" s="16">
        <v>2101</v>
      </c>
      <c r="J260" s="15"/>
      <c r="K260" s="15"/>
      <c r="L260" s="14">
        <v>4.291523999999999</v>
      </c>
      <c r="N260" s="23" t="s">
        <v>117</v>
      </c>
    </row>
    <row r="261" spans="1:15" x14ac:dyDescent="0.25">
      <c r="A261" s="33" t="s">
        <v>105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340</v>
      </c>
      <c r="H261" s="16">
        <v>325</v>
      </c>
      <c r="I261" s="16">
        <v>1761</v>
      </c>
      <c r="J261" s="15"/>
      <c r="K261" s="15"/>
      <c r="L261" s="14">
        <v>10.106849999999998</v>
      </c>
      <c r="N261" s="23" t="s">
        <v>118</v>
      </c>
    </row>
    <row r="262" spans="1:15" x14ac:dyDescent="0.25">
      <c r="A262" s="33" t="s">
        <v>106</v>
      </c>
      <c r="B262" s="15"/>
      <c r="C262" s="16">
        <v>0</v>
      </c>
      <c r="D262" s="16">
        <v>0</v>
      </c>
      <c r="E262" s="16">
        <v>0</v>
      </c>
      <c r="F262" s="16">
        <v>0</v>
      </c>
      <c r="G262" s="16">
        <v>499</v>
      </c>
      <c r="H262" s="16">
        <v>502</v>
      </c>
      <c r="I262" s="16">
        <v>1262</v>
      </c>
      <c r="J262" s="15"/>
      <c r="K262" s="15"/>
      <c r="L262" s="14">
        <v>15.611195999999998</v>
      </c>
      <c r="N262" s="23" t="s">
        <v>119</v>
      </c>
    </row>
    <row r="263" spans="1:15" x14ac:dyDescent="0.25">
      <c r="A263" s="33" t="s">
        <v>107</v>
      </c>
      <c r="B263" s="15"/>
      <c r="C263" s="16">
        <v>0</v>
      </c>
      <c r="D263" s="16">
        <v>587</v>
      </c>
      <c r="E263" s="16">
        <v>0</v>
      </c>
      <c r="F263" s="16">
        <v>0</v>
      </c>
      <c r="G263" s="16">
        <v>-196</v>
      </c>
      <c r="H263" s="16">
        <v>377</v>
      </c>
      <c r="I263" s="16">
        <v>1458</v>
      </c>
      <c r="J263" s="15"/>
      <c r="K263" s="15"/>
      <c r="L263" s="14">
        <v>11.723945999999998</v>
      </c>
      <c r="N263" s="23" t="s">
        <v>120</v>
      </c>
    </row>
    <row r="264" spans="1:15" x14ac:dyDescent="0.25">
      <c r="A264" s="33" t="s">
        <v>108</v>
      </c>
      <c r="B264" s="15"/>
      <c r="C264" s="16">
        <v>0</v>
      </c>
      <c r="D264" s="16">
        <v>0</v>
      </c>
      <c r="E264" s="16">
        <v>0</v>
      </c>
      <c r="F264" s="16">
        <v>0</v>
      </c>
      <c r="G264" s="16">
        <v>556</v>
      </c>
      <c r="H264" s="16">
        <v>533</v>
      </c>
      <c r="I264" s="16">
        <v>902</v>
      </c>
      <c r="J264" s="15"/>
      <c r="K264" s="15"/>
      <c r="L264" s="14">
        <v>16.575234000000002</v>
      </c>
      <c r="N264" s="23" t="s">
        <v>121</v>
      </c>
    </row>
    <row r="265" spans="1:15" x14ac:dyDescent="0.25">
      <c r="A265" s="33" t="s">
        <v>109</v>
      </c>
      <c r="B265" s="15"/>
      <c r="C265" s="16">
        <v>0</v>
      </c>
      <c r="D265" s="16">
        <v>1755</v>
      </c>
      <c r="E265" s="16">
        <v>0</v>
      </c>
      <c r="F265" s="16">
        <v>0</v>
      </c>
      <c r="G265" s="16">
        <v>-1131</v>
      </c>
      <c r="H265" s="16">
        <v>324</v>
      </c>
      <c r="I265" s="16">
        <v>2033</v>
      </c>
      <c r="J265" s="15"/>
      <c r="K265" s="15"/>
      <c r="L265" s="14">
        <v>10.075751999999998</v>
      </c>
      <c r="N265" s="23" t="s">
        <v>122</v>
      </c>
    </row>
    <row r="266" spans="1:15" x14ac:dyDescent="0.25">
      <c r="A266" s="33" t="s">
        <v>110</v>
      </c>
      <c r="B266" s="15"/>
      <c r="C266" s="16">
        <v>0</v>
      </c>
      <c r="D266" s="16">
        <v>271</v>
      </c>
      <c r="E266" s="16">
        <v>0</v>
      </c>
      <c r="F266" s="16">
        <v>0</v>
      </c>
      <c r="G266" s="16">
        <v>430</v>
      </c>
      <c r="H266" s="16">
        <v>346</v>
      </c>
      <c r="I266" s="16">
        <v>1603</v>
      </c>
      <c r="J266" s="15"/>
      <c r="K266" s="15"/>
      <c r="L266" s="14">
        <v>10.759907999999999</v>
      </c>
      <c r="N266" s="23" t="s">
        <v>123</v>
      </c>
    </row>
    <row r="267" spans="1:15" x14ac:dyDescent="0.25">
      <c r="A267" s="33" t="s">
        <v>111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153</v>
      </c>
      <c r="H267" s="16">
        <v>189</v>
      </c>
      <c r="I267" s="16">
        <v>1450</v>
      </c>
      <c r="J267" s="15"/>
      <c r="K267" s="15"/>
      <c r="L267" s="14">
        <v>5.8775219999999999</v>
      </c>
      <c r="N267" s="23" t="s">
        <v>124</v>
      </c>
    </row>
    <row r="268" spans="1:15" x14ac:dyDescent="0.25">
      <c r="A268" s="33" t="s">
        <v>112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254</v>
      </c>
      <c r="H268" s="16">
        <v>105</v>
      </c>
      <c r="I268" s="16">
        <v>1196</v>
      </c>
      <c r="J268" s="15"/>
      <c r="K268" s="15"/>
      <c r="L268" s="14">
        <v>3.2652899999999994</v>
      </c>
      <c r="N268" s="23" t="s">
        <v>125</v>
      </c>
    </row>
    <row r="269" spans="1:15" ht="13.8" thickBot="1" x14ac:dyDescent="0.3">
      <c r="A269" s="41" t="s">
        <v>113</v>
      </c>
      <c r="C269" s="42">
        <v>0</v>
      </c>
      <c r="D269" s="42">
        <v>0</v>
      </c>
      <c r="E269" s="42">
        <v>0</v>
      </c>
      <c r="F269" s="42">
        <v>0</v>
      </c>
      <c r="G269" s="42">
        <v>-139</v>
      </c>
      <c r="H269" s="42">
        <v>53</v>
      </c>
      <c r="I269" s="42">
        <v>1335</v>
      </c>
      <c r="J269" s="2"/>
      <c r="K269" s="2"/>
      <c r="L269" s="42">
        <v>1.6481939999999997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0</v>
      </c>
      <c r="D271" s="16">
        <v>149</v>
      </c>
      <c r="E271" s="16">
        <v>0</v>
      </c>
      <c r="F271" s="16">
        <v>0</v>
      </c>
      <c r="G271" s="16">
        <v>-3</v>
      </c>
      <c r="H271" s="16">
        <v>109</v>
      </c>
      <c r="I271" s="16">
        <v>1338</v>
      </c>
      <c r="J271" s="15"/>
      <c r="K271" s="15"/>
      <c r="L271" s="14">
        <v>3.3896819999999996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0</v>
      </c>
      <c r="D272" s="16">
        <v>989</v>
      </c>
      <c r="E272" s="16">
        <v>0</v>
      </c>
      <c r="F272" s="16">
        <v>0</v>
      </c>
      <c r="G272" s="16">
        <v>-835</v>
      </c>
      <c r="H272" s="16">
        <v>93</v>
      </c>
      <c r="I272" s="16">
        <v>2173</v>
      </c>
      <c r="J272" s="15"/>
      <c r="K272" s="15"/>
      <c r="L272" s="14">
        <v>2.8921139999999999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124</v>
      </c>
      <c r="H273" s="16">
        <v>160</v>
      </c>
      <c r="I273" s="16">
        <v>2049</v>
      </c>
      <c r="J273" s="15"/>
      <c r="K273" s="15"/>
      <c r="L273" s="14">
        <v>4.9756799999999997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210</v>
      </c>
      <c r="H274" s="16">
        <v>224</v>
      </c>
      <c r="I274" s="16">
        <v>1839</v>
      </c>
      <c r="J274" s="15"/>
      <c r="K274" s="15"/>
      <c r="L274" s="14">
        <v>6.9659519999999997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0</v>
      </c>
      <c r="D275" s="16">
        <v>678</v>
      </c>
      <c r="E275" s="16">
        <v>37</v>
      </c>
      <c r="F275" s="16">
        <v>0</v>
      </c>
      <c r="G275" s="16">
        <v>-418</v>
      </c>
      <c r="H275" s="16">
        <v>273</v>
      </c>
      <c r="I275" s="16">
        <v>2257</v>
      </c>
      <c r="J275" s="15"/>
      <c r="K275" s="15"/>
      <c r="L275" s="14">
        <v>8.4897539999999996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0</v>
      </c>
      <c r="D276" s="16">
        <v>0</v>
      </c>
      <c r="E276" s="16">
        <v>0</v>
      </c>
      <c r="F276" s="16">
        <v>0</v>
      </c>
      <c r="G276" s="16">
        <v>770</v>
      </c>
      <c r="H276" s="16">
        <v>542</v>
      </c>
      <c r="I276" s="16">
        <v>1487</v>
      </c>
      <c r="J276" s="15"/>
      <c r="K276" s="15"/>
      <c r="L276" s="14">
        <v>16.855115999999999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0</v>
      </c>
      <c r="D277" s="16">
        <v>530</v>
      </c>
      <c r="E277" s="16">
        <v>0</v>
      </c>
      <c r="F277" s="16">
        <v>0</v>
      </c>
      <c r="G277" s="16">
        <v>-215</v>
      </c>
      <c r="H277" s="16">
        <v>296</v>
      </c>
      <c r="I277" s="16">
        <v>1702</v>
      </c>
      <c r="J277" s="15"/>
      <c r="K277" s="15"/>
      <c r="L277" s="14">
        <v>9.2050079999999994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270</v>
      </c>
      <c r="H278" s="16">
        <v>305</v>
      </c>
      <c r="I278" s="16">
        <v>1432</v>
      </c>
      <c r="J278" s="15"/>
      <c r="K278" s="15"/>
      <c r="L278" s="14">
        <v>9.48489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227</v>
      </c>
      <c r="H279" s="16">
        <v>270</v>
      </c>
      <c r="I279" s="16">
        <v>1205</v>
      </c>
      <c r="J279" s="15"/>
      <c r="K279" s="15"/>
      <c r="L279" s="14">
        <v>8.3964599999999994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245</v>
      </c>
      <c r="H280" s="16">
        <v>229</v>
      </c>
      <c r="I280" s="16">
        <v>960</v>
      </c>
      <c r="J280" s="15"/>
      <c r="K280" s="15"/>
      <c r="L280" s="14">
        <v>7.121442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163</v>
      </c>
      <c r="H281" s="16">
        <v>81</v>
      </c>
      <c r="I281" s="16">
        <v>797</v>
      </c>
      <c r="J281" s="15"/>
      <c r="K281" s="15"/>
      <c r="L281" s="14">
        <v>2.5189379999999995</v>
      </c>
      <c r="N281" s="23" t="s">
        <v>125</v>
      </c>
      <c r="O281" s="10"/>
    </row>
    <row r="282" spans="1:15" ht="13.8" thickBot="1" x14ac:dyDescent="0.3">
      <c r="A282" s="41" t="s">
        <v>113</v>
      </c>
      <c r="C282" s="42">
        <v>0</v>
      </c>
      <c r="D282" s="42">
        <v>1124</v>
      </c>
      <c r="E282" s="42">
        <v>0</v>
      </c>
      <c r="F282" s="42">
        <v>0</v>
      </c>
      <c r="G282" s="42">
        <v>-843</v>
      </c>
      <c r="H282" s="42">
        <v>64</v>
      </c>
      <c r="I282" s="42">
        <v>1640</v>
      </c>
      <c r="J282" s="2"/>
      <c r="K282" s="2"/>
      <c r="L282" s="42">
        <v>1.9902719999999996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0</v>
      </c>
      <c r="D284" s="16">
        <v>0</v>
      </c>
      <c r="E284" s="16">
        <v>0</v>
      </c>
      <c r="F284" s="16">
        <v>0</v>
      </c>
      <c r="G284" s="16">
        <v>58</v>
      </c>
      <c r="H284" s="16">
        <v>52</v>
      </c>
      <c r="I284" s="16">
        <v>1582</v>
      </c>
      <c r="J284" s="15"/>
      <c r="K284" s="15"/>
      <c r="L284" s="14">
        <v>1.6170960000000001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0</v>
      </c>
      <c r="D285" s="16">
        <v>0</v>
      </c>
      <c r="E285" s="16">
        <v>0</v>
      </c>
      <c r="F285" s="16">
        <v>0</v>
      </c>
      <c r="G285" s="16">
        <v>84</v>
      </c>
      <c r="H285" s="16">
        <v>111</v>
      </c>
      <c r="I285" s="16">
        <v>1498</v>
      </c>
      <c r="J285" s="15"/>
      <c r="K285" s="15"/>
      <c r="L285" s="14">
        <v>3.4518779999999998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0</v>
      </c>
      <c r="D286" s="16">
        <v>0</v>
      </c>
      <c r="E286" s="16">
        <v>0</v>
      </c>
      <c r="F286" s="16">
        <v>0</v>
      </c>
      <c r="G286" s="16">
        <v>205</v>
      </c>
      <c r="H286" s="16">
        <v>172</v>
      </c>
      <c r="I286" s="16">
        <v>1293</v>
      </c>
      <c r="J286" s="15"/>
      <c r="K286" s="15"/>
      <c r="L286" s="14">
        <v>5.3488559999999987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0</v>
      </c>
      <c r="D287" s="16">
        <v>0</v>
      </c>
      <c r="E287" s="16">
        <v>0</v>
      </c>
      <c r="F287" s="16">
        <v>0</v>
      </c>
      <c r="G287" s="16">
        <v>169</v>
      </c>
      <c r="H287" s="16">
        <v>167</v>
      </c>
      <c r="I287" s="16">
        <v>1124</v>
      </c>
      <c r="J287" s="15"/>
      <c r="K287" s="15"/>
      <c r="L287" s="14">
        <v>5.1933659999999993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0</v>
      </c>
      <c r="D288" s="16">
        <v>702</v>
      </c>
      <c r="E288" s="16">
        <v>0</v>
      </c>
      <c r="F288" s="16">
        <v>0</v>
      </c>
      <c r="G288" s="16">
        <v>-371</v>
      </c>
      <c r="H288" s="16">
        <v>333</v>
      </c>
      <c r="I288" s="16">
        <v>1495</v>
      </c>
      <c r="J288" s="15"/>
      <c r="K288" s="15"/>
      <c r="L288" s="14">
        <v>10.355633999999998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0</v>
      </c>
      <c r="D289" s="16">
        <v>0</v>
      </c>
      <c r="E289" s="16">
        <v>0</v>
      </c>
      <c r="F289" s="16">
        <v>0</v>
      </c>
      <c r="G289" s="16">
        <v>393</v>
      </c>
      <c r="H289" s="16">
        <v>314</v>
      </c>
      <c r="I289" s="16">
        <v>1102</v>
      </c>
      <c r="J289" s="15"/>
      <c r="K289" s="15"/>
      <c r="L289" s="14">
        <v>9.7647719999999989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0</v>
      </c>
      <c r="D290" s="16">
        <v>1399</v>
      </c>
      <c r="E290" s="16">
        <v>69</v>
      </c>
      <c r="F290" s="16">
        <v>0</v>
      </c>
      <c r="G290" s="16">
        <v>-180</v>
      </c>
      <c r="H290" s="16">
        <v>305</v>
      </c>
      <c r="I290" s="16">
        <v>1282</v>
      </c>
      <c r="J290" s="15"/>
      <c r="K290" s="15"/>
      <c r="L290" s="14">
        <v>9.48489</v>
      </c>
      <c r="N290" s="23" t="s">
        <v>121</v>
      </c>
    </row>
    <row r="291" spans="1:15" x14ac:dyDescent="0.25">
      <c r="A291" s="33" t="s">
        <v>122</v>
      </c>
      <c r="C291" s="16">
        <v>0</v>
      </c>
      <c r="D291" s="16">
        <v>0</v>
      </c>
      <c r="E291" s="16">
        <v>0</v>
      </c>
      <c r="F291" s="16">
        <v>0</v>
      </c>
      <c r="G291" s="16">
        <v>395</v>
      </c>
      <c r="H291" s="16">
        <v>341</v>
      </c>
      <c r="I291" s="16">
        <v>887</v>
      </c>
      <c r="J291" s="15"/>
      <c r="K291" s="15"/>
      <c r="L291" s="14">
        <v>10.604417999999997</v>
      </c>
      <c r="N291" s="23" t="s">
        <v>122</v>
      </c>
    </row>
    <row r="292" spans="1:15" x14ac:dyDescent="0.25">
      <c r="A292" s="33" t="s">
        <v>123</v>
      </c>
      <c r="C292" s="16">
        <v>0</v>
      </c>
      <c r="D292" s="16">
        <v>0</v>
      </c>
      <c r="E292" s="16">
        <v>0</v>
      </c>
      <c r="F292" s="16">
        <v>0</v>
      </c>
      <c r="G292" s="16">
        <v>225</v>
      </c>
      <c r="H292" s="16">
        <v>308</v>
      </c>
      <c r="I292" s="16">
        <v>662</v>
      </c>
      <c r="J292" s="15"/>
      <c r="K292" s="15"/>
      <c r="L292" s="14">
        <v>9.5781839999999985</v>
      </c>
      <c r="N292" s="23" t="s">
        <v>123</v>
      </c>
    </row>
    <row r="293" spans="1:15" x14ac:dyDescent="0.25">
      <c r="A293" s="33" t="s">
        <v>131</v>
      </c>
      <c r="C293" s="3">
        <v>0</v>
      </c>
      <c r="D293" s="3">
        <v>0</v>
      </c>
      <c r="E293" s="3">
        <v>0</v>
      </c>
      <c r="F293" s="3">
        <v>0</v>
      </c>
      <c r="G293" s="3">
        <v>317</v>
      </c>
      <c r="H293" s="16">
        <v>140</v>
      </c>
      <c r="I293" s="16">
        <v>345</v>
      </c>
      <c r="J293" s="15"/>
      <c r="K293" s="15"/>
      <c r="L293" s="14">
        <v>4.3537199999999991</v>
      </c>
      <c r="N293" s="23" t="s">
        <v>124</v>
      </c>
    </row>
    <row r="294" spans="1:15" x14ac:dyDescent="0.25">
      <c r="A294" s="33" t="s">
        <v>125</v>
      </c>
      <c r="C294" s="3">
        <v>0</v>
      </c>
      <c r="D294" s="3">
        <v>1412</v>
      </c>
      <c r="E294" s="3">
        <v>0</v>
      </c>
      <c r="F294" s="3">
        <v>0</v>
      </c>
      <c r="G294" s="3">
        <v>-1231</v>
      </c>
      <c r="H294" s="16">
        <v>168</v>
      </c>
      <c r="I294" s="16">
        <v>1576</v>
      </c>
      <c r="J294" s="15"/>
      <c r="K294" s="15"/>
      <c r="L294" s="14">
        <v>5.2244640000000002</v>
      </c>
      <c r="N294" s="23" t="s">
        <v>125</v>
      </c>
    </row>
    <row r="295" spans="1:15" ht="13.8" thickBot="1" x14ac:dyDescent="0.3">
      <c r="A295" s="41" t="s">
        <v>113</v>
      </c>
      <c r="C295" s="42">
        <v>0</v>
      </c>
      <c r="D295" s="42">
        <v>0</v>
      </c>
      <c r="E295" s="42">
        <v>0</v>
      </c>
      <c r="F295" s="42">
        <v>0</v>
      </c>
      <c r="G295" s="42">
        <v>31</v>
      </c>
      <c r="H295" s="42">
        <v>24</v>
      </c>
      <c r="I295" s="42">
        <v>1545</v>
      </c>
      <c r="J295" s="2"/>
      <c r="K295" s="2"/>
      <c r="L295" s="42">
        <v>0.7463519999999999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0</v>
      </c>
      <c r="D297" s="3">
        <v>0</v>
      </c>
      <c r="E297" s="3">
        <v>0</v>
      </c>
      <c r="F297" s="3">
        <v>0</v>
      </c>
      <c r="G297" s="3">
        <v>55</v>
      </c>
      <c r="H297" s="16">
        <v>37</v>
      </c>
      <c r="I297" s="16">
        <v>1490</v>
      </c>
      <c r="J297" s="15"/>
      <c r="K297" s="15"/>
      <c r="L297" s="14">
        <v>1.1506259999999999</v>
      </c>
      <c r="N297" s="23" t="s">
        <v>115</v>
      </c>
    </row>
    <row r="298" spans="1:15" x14ac:dyDescent="0.25">
      <c r="A298" s="33" t="s">
        <v>103</v>
      </c>
      <c r="C298" s="3">
        <v>0</v>
      </c>
      <c r="D298" s="3">
        <v>0</v>
      </c>
      <c r="E298" s="3">
        <v>0</v>
      </c>
      <c r="F298" s="3">
        <v>0</v>
      </c>
      <c r="G298" s="3">
        <v>87</v>
      </c>
      <c r="H298" s="16">
        <v>52</v>
      </c>
      <c r="I298" s="16">
        <v>1403</v>
      </c>
      <c r="J298" s="15"/>
      <c r="K298" s="15"/>
      <c r="L298" s="14">
        <v>1.6170960000000001</v>
      </c>
      <c r="N298" s="23" t="s">
        <v>116</v>
      </c>
    </row>
    <row r="299" spans="1:15" x14ac:dyDescent="0.25">
      <c r="A299" s="33" t="s">
        <v>104</v>
      </c>
      <c r="C299" s="3">
        <v>0</v>
      </c>
      <c r="D299" s="3">
        <v>0</v>
      </c>
      <c r="E299" s="3">
        <v>0</v>
      </c>
      <c r="F299" s="3">
        <v>0</v>
      </c>
      <c r="G299" s="3">
        <v>140</v>
      </c>
      <c r="H299" s="16">
        <v>164</v>
      </c>
      <c r="I299" s="16">
        <v>1263</v>
      </c>
      <c r="J299" s="15"/>
      <c r="K299" s="15"/>
      <c r="L299" s="14">
        <v>5.1000719999999991</v>
      </c>
      <c r="N299" s="23" t="s">
        <v>117</v>
      </c>
    </row>
    <row r="300" spans="1:15" x14ac:dyDescent="0.25">
      <c r="A300" s="33" t="s">
        <v>105</v>
      </c>
      <c r="C300" s="3">
        <v>0</v>
      </c>
      <c r="D300" s="3">
        <v>0</v>
      </c>
      <c r="E300" s="3">
        <v>0</v>
      </c>
      <c r="F300" s="3">
        <v>0</v>
      </c>
      <c r="G300" s="3">
        <v>221</v>
      </c>
      <c r="H300" s="16">
        <v>254</v>
      </c>
      <c r="I300" s="16">
        <v>1042</v>
      </c>
      <c r="J300" s="15"/>
      <c r="K300" s="15"/>
      <c r="L300" s="14">
        <v>7.898892</v>
      </c>
      <c r="N300" s="23" t="s">
        <v>118</v>
      </c>
    </row>
    <row r="301" spans="1:15" x14ac:dyDescent="0.25">
      <c r="A301" s="33" t="s">
        <v>137</v>
      </c>
      <c r="C301" s="3">
        <v>0</v>
      </c>
      <c r="D301" s="3">
        <v>0</v>
      </c>
      <c r="E301" s="3">
        <v>0</v>
      </c>
      <c r="F301" s="3">
        <v>0</v>
      </c>
      <c r="G301" s="3">
        <v>292</v>
      </c>
      <c r="H301" s="16">
        <v>252</v>
      </c>
      <c r="I301" s="16">
        <v>750</v>
      </c>
      <c r="J301" s="15"/>
      <c r="K301" s="15"/>
      <c r="L301" s="14">
        <v>7.836695999999999</v>
      </c>
      <c r="N301" s="23" t="s">
        <v>119</v>
      </c>
    </row>
    <row r="302" spans="1:15" x14ac:dyDescent="0.25">
      <c r="A302" s="33" t="s">
        <v>138</v>
      </c>
      <c r="C302" s="3">
        <v>0</v>
      </c>
      <c r="D302" s="3">
        <v>615</v>
      </c>
      <c r="E302" s="3">
        <v>0</v>
      </c>
      <c r="F302" s="3">
        <v>0</v>
      </c>
      <c r="G302" s="3">
        <v>-255</v>
      </c>
      <c r="H302" s="16">
        <v>335</v>
      </c>
      <c r="I302" s="16">
        <v>1005</v>
      </c>
      <c r="J302" s="15"/>
      <c r="K302" s="15"/>
      <c r="L302" s="14">
        <v>10.41783</v>
      </c>
      <c r="N302" s="23" t="s">
        <v>120</v>
      </c>
    </row>
    <row r="303" spans="1:15" x14ac:dyDescent="0.25">
      <c r="A303" s="33" t="s">
        <v>129</v>
      </c>
      <c r="C303" s="3">
        <v>0</v>
      </c>
      <c r="D303" s="3">
        <v>0</v>
      </c>
      <c r="E303" s="3">
        <v>0</v>
      </c>
      <c r="F303" s="3">
        <v>0</v>
      </c>
      <c r="G303" s="3">
        <v>233</v>
      </c>
      <c r="H303" s="16">
        <v>257</v>
      </c>
      <c r="I303" s="16">
        <v>772</v>
      </c>
      <c r="J303" s="15"/>
      <c r="K303" s="15"/>
      <c r="L303" s="14">
        <v>7.9921859999999993</v>
      </c>
      <c r="N303" s="23" t="s">
        <v>121</v>
      </c>
    </row>
    <row r="304" spans="1:15" x14ac:dyDescent="0.25">
      <c r="A304" s="33" t="s">
        <v>122</v>
      </c>
      <c r="C304" s="3">
        <v>0</v>
      </c>
      <c r="D304" s="3">
        <v>1104</v>
      </c>
      <c r="E304" s="3">
        <v>0</v>
      </c>
      <c r="F304" s="3">
        <v>0</v>
      </c>
      <c r="G304" s="3">
        <v>-860</v>
      </c>
      <c r="H304" s="16">
        <v>216</v>
      </c>
      <c r="I304" s="16">
        <v>1632</v>
      </c>
      <c r="J304" s="15"/>
      <c r="K304" s="15"/>
      <c r="L304" s="14">
        <v>6.7171679999999991</v>
      </c>
      <c r="N304" s="23" t="s">
        <v>122</v>
      </c>
    </row>
    <row r="305" spans="1:14" x14ac:dyDescent="0.25">
      <c r="A305" s="33" t="s">
        <v>123</v>
      </c>
      <c r="C305" s="3">
        <v>0</v>
      </c>
      <c r="D305" s="3">
        <v>0</v>
      </c>
      <c r="E305" s="3">
        <v>0</v>
      </c>
      <c r="F305" s="3">
        <v>0</v>
      </c>
      <c r="G305" s="3">
        <v>161</v>
      </c>
      <c r="H305" s="16">
        <v>157</v>
      </c>
      <c r="I305" s="16">
        <v>1471</v>
      </c>
      <c r="J305" s="15"/>
      <c r="K305" s="15"/>
      <c r="L305" s="14">
        <v>4.8823859999999994</v>
      </c>
      <c r="N305" s="23" t="s">
        <v>123</v>
      </c>
    </row>
    <row r="306" spans="1:14" x14ac:dyDescent="0.25">
      <c r="A306" s="33" t="s">
        <v>131</v>
      </c>
      <c r="C306" s="3">
        <v>0</v>
      </c>
      <c r="D306" s="3">
        <v>0</v>
      </c>
      <c r="E306" s="3">
        <v>0</v>
      </c>
      <c r="F306" s="3">
        <v>0</v>
      </c>
      <c r="G306" s="3">
        <v>262</v>
      </c>
      <c r="H306" s="16">
        <v>232</v>
      </c>
      <c r="I306" s="16">
        <v>1209</v>
      </c>
      <c r="J306" s="15"/>
      <c r="K306" s="15"/>
      <c r="L306" s="14">
        <v>7.2147360000000003</v>
      </c>
      <c r="N306" s="23" t="s">
        <v>124</v>
      </c>
    </row>
    <row r="307" spans="1:14" x14ac:dyDescent="0.25">
      <c r="A307" s="33" t="s">
        <v>125</v>
      </c>
      <c r="C307" s="3">
        <v>0</v>
      </c>
      <c r="D307" s="3">
        <v>0</v>
      </c>
      <c r="E307" s="3">
        <v>0</v>
      </c>
      <c r="F307" s="3">
        <v>0</v>
      </c>
      <c r="G307" s="3">
        <v>63</v>
      </c>
      <c r="H307" s="16">
        <v>75</v>
      </c>
      <c r="I307" s="16">
        <v>1146</v>
      </c>
      <c r="J307" s="15"/>
      <c r="K307" s="15"/>
      <c r="L307" s="14">
        <v>2.3323499999999999</v>
      </c>
      <c r="N307" s="23" t="s">
        <v>125</v>
      </c>
    </row>
    <row r="308" spans="1:14" ht="13.8" thickBot="1" x14ac:dyDescent="0.3">
      <c r="A308" s="41" t="s">
        <v>113</v>
      </c>
      <c r="C308" s="42">
        <v>0</v>
      </c>
      <c r="D308" s="42">
        <v>0</v>
      </c>
      <c r="E308" s="42">
        <v>0</v>
      </c>
      <c r="F308" s="42">
        <v>0</v>
      </c>
      <c r="G308" s="42">
        <v>62</v>
      </c>
      <c r="H308" s="42">
        <v>59</v>
      </c>
      <c r="I308" s="42">
        <v>1084</v>
      </c>
      <c r="J308" s="2"/>
      <c r="K308" s="2"/>
      <c r="L308" s="42">
        <v>1.8347819999999999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0</v>
      </c>
      <c r="D310" s="3">
        <v>0</v>
      </c>
      <c r="E310" s="3">
        <v>0</v>
      </c>
      <c r="F310" s="3">
        <v>0</v>
      </c>
      <c r="G310" s="3">
        <v>84</v>
      </c>
      <c r="H310" s="16">
        <v>85</v>
      </c>
      <c r="I310" s="16">
        <v>1000</v>
      </c>
      <c r="J310" s="15"/>
      <c r="K310" s="15"/>
      <c r="L310" s="14">
        <v>2.6433299999999993</v>
      </c>
      <c r="N310" s="23" t="s">
        <v>115</v>
      </c>
    </row>
    <row r="311" spans="1:14" x14ac:dyDescent="0.25">
      <c r="A311" s="33" t="s">
        <v>154</v>
      </c>
      <c r="C311" s="3">
        <v>0</v>
      </c>
      <c r="D311" s="3">
        <v>0</v>
      </c>
      <c r="E311" s="3">
        <v>0</v>
      </c>
      <c r="F311" s="3">
        <v>0</v>
      </c>
      <c r="G311" s="3">
        <v>49</v>
      </c>
      <c r="H311" s="16">
        <v>54</v>
      </c>
      <c r="I311" s="16">
        <v>951</v>
      </c>
      <c r="J311" s="15"/>
      <c r="K311" s="15"/>
      <c r="L311" s="14">
        <v>1.6792919999999998</v>
      </c>
      <c r="N311" s="23" t="s">
        <v>116</v>
      </c>
    </row>
    <row r="312" spans="1:14" x14ac:dyDescent="0.25">
      <c r="A312" s="33" t="s">
        <v>155</v>
      </c>
      <c r="C312" s="3">
        <v>0</v>
      </c>
      <c r="D312" s="3">
        <v>0</v>
      </c>
      <c r="E312" s="3">
        <v>0</v>
      </c>
      <c r="F312" s="3">
        <v>0</v>
      </c>
      <c r="G312" s="3">
        <v>213</v>
      </c>
      <c r="H312" s="16">
        <v>205</v>
      </c>
      <c r="I312" s="16">
        <v>738</v>
      </c>
      <c r="J312" s="15"/>
      <c r="K312" s="15"/>
      <c r="L312" s="14">
        <v>6.3750899999999993</v>
      </c>
      <c r="N312" s="23" t="s">
        <v>117</v>
      </c>
    </row>
    <row r="313" spans="1:14" x14ac:dyDescent="0.25">
      <c r="A313" s="33" t="s">
        <v>118</v>
      </c>
      <c r="C313" s="3">
        <v>0</v>
      </c>
      <c r="D313" s="3">
        <v>1119</v>
      </c>
      <c r="E313" s="3">
        <v>0</v>
      </c>
      <c r="F313" s="3">
        <v>0</v>
      </c>
      <c r="G313" s="3">
        <v>-1011</v>
      </c>
      <c r="H313" s="16">
        <v>146</v>
      </c>
      <c r="I313" s="16">
        <v>1749</v>
      </c>
      <c r="J313" s="15"/>
      <c r="K313" s="15"/>
      <c r="L313" s="14">
        <v>4.5403079999999996</v>
      </c>
      <c r="N313" s="23" t="s">
        <v>118</v>
      </c>
    </row>
    <row r="314" spans="1:14" x14ac:dyDescent="0.25">
      <c r="A314" s="33" t="s">
        <v>137</v>
      </c>
      <c r="C314" s="3">
        <v>0</v>
      </c>
      <c r="D314" s="3">
        <v>0</v>
      </c>
      <c r="E314" s="3">
        <v>0</v>
      </c>
      <c r="F314" s="3">
        <v>0</v>
      </c>
      <c r="G314" s="3">
        <v>275</v>
      </c>
      <c r="H314" s="16">
        <v>237</v>
      </c>
      <c r="I314" s="16">
        <v>1474</v>
      </c>
      <c r="J314" s="15"/>
      <c r="K314" s="15"/>
      <c r="L314" s="14">
        <v>7.3702259999999988</v>
      </c>
      <c r="N314" s="23" t="s">
        <v>119</v>
      </c>
    </row>
    <row r="315" spans="1:14" x14ac:dyDescent="0.25">
      <c r="A315" s="33" t="s">
        <v>138</v>
      </c>
      <c r="C315" s="3">
        <v>0</v>
      </c>
      <c r="D315" s="3">
        <v>0</v>
      </c>
      <c r="E315" s="3">
        <v>0</v>
      </c>
      <c r="F315" s="3">
        <v>0</v>
      </c>
      <c r="G315" s="3">
        <v>342</v>
      </c>
      <c r="H315" s="16">
        <v>360</v>
      </c>
      <c r="I315" s="16">
        <v>1132</v>
      </c>
      <c r="J315" s="15"/>
      <c r="K315" s="15"/>
      <c r="L315" s="14">
        <v>11.195279999999999</v>
      </c>
      <c r="N315" s="23" t="s">
        <v>120</v>
      </c>
    </row>
    <row r="316" spans="1:14" x14ac:dyDescent="0.25">
      <c r="A316" s="33" t="s">
        <v>129</v>
      </c>
      <c r="C316" s="3">
        <v>0</v>
      </c>
      <c r="D316" s="3">
        <v>0</v>
      </c>
      <c r="E316" s="3">
        <v>0</v>
      </c>
      <c r="F316" s="3">
        <v>0</v>
      </c>
      <c r="G316" s="3">
        <v>259</v>
      </c>
      <c r="H316" s="16">
        <v>271</v>
      </c>
      <c r="I316" s="16">
        <v>873</v>
      </c>
      <c r="J316" s="15"/>
      <c r="K316" s="15"/>
      <c r="L316" s="14">
        <v>8.4275579999999994</v>
      </c>
      <c r="N316" s="23" t="s">
        <v>121</v>
      </c>
    </row>
    <row r="317" spans="1:14" x14ac:dyDescent="0.25">
      <c r="A317" s="33" t="s">
        <v>122</v>
      </c>
      <c r="C317" s="3">
        <v>0</v>
      </c>
      <c r="D317" s="3">
        <v>495</v>
      </c>
      <c r="E317" s="3">
        <v>0</v>
      </c>
      <c r="F317" s="3">
        <v>0</v>
      </c>
      <c r="G317" s="3">
        <v>-223</v>
      </c>
      <c r="H317" s="16">
        <v>432</v>
      </c>
      <c r="I317" s="16">
        <v>1096</v>
      </c>
      <c r="J317" s="15"/>
      <c r="K317" s="15"/>
      <c r="L317" s="14">
        <v>13.434335999999998</v>
      </c>
      <c r="N317" s="23" t="s">
        <v>122</v>
      </c>
    </row>
    <row r="318" spans="1:14" x14ac:dyDescent="0.25">
      <c r="A318" s="33" t="s">
        <v>123</v>
      </c>
      <c r="C318" s="3">
        <v>0</v>
      </c>
      <c r="D318" s="3">
        <v>0</v>
      </c>
      <c r="E318" s="3">
        <v>0</v>
      </c>
      <c r="F318" s="3">
        <v>0</v>
      </c>
      <c r="G318" s="3">
        <v>167</v>
      </c>
      <c r="H318" s="16">
        <v>129</v>
      </c>
      <c r="I318" s="16">
        <v>929</v>
      </c>
      <c r="J318" s="15"/>
      <c r="K318" s="15"/>
      <c r="L318" s="14">
        <v>4.0116419999999993</v>
      </c>
      <c r="N318" s="23" t="s">
        <v>123</v>
      </c>
    </row>
    <row r="319" spans="1:14" x14ac:dyDescent="0.25">
      <c r="A319" s="33" t="s">
        <v>131</v>
      </c>
      <c r="C319" s="3">
        <v>0</v>
      </c>
      <c r="D319" s="3">
        <v>0</v>
      </c>
      <c r="E319" s="3">
        <v>0</v>
      </c>
      <c r="F319" s="3">
        <v>0</v>
      </c>
      <c r="G319" s="3">
        <v>198</v>
      </c>
      <c r="H319" s="16">
        <v>138</v>
      </c>
      <c r="I319" s="16">
        <v>731</v>
      </c>
      <c r="J319" s="15"/>
      <c r="K319" s="15"/>
      <c r="L319" s="14">
        <v>4.291523999999999</v>
      </c>
      <c r="N319" s="23" t="s">
        <v>124</v>
      </c>
    </row>
    <row r="320" spans="1:14" x14ac:dyDescent="0.25">
      <c r="A320" s="33" t="s">
        <v>125</v>
      </c>
      <c r="C320" s="3">
        <v>0</v>
      </c>
      <c r="D320" s="3">
        <v>0</v>
      </c>
      <c r="E320" s="3">
        <v>0</v>
      </c>
      <c r="F320" s="3">
        <v>0</v>
      </c>
      <c r="G320" s="3">
        <v>105</v>
      </c>
      <c r="H320" s="16">
        <v>86</v>
      </c>
      <c r="I320" s="16">
        <v>626</v>
      </c>
      <c r="J320" s="15"/>
      <c r="K320" s="15"/>
      <c r="L320" s="14">
        <v>2.6744279999999994</v>
      </c>
      <c r="N320" s="23" t="s">
        <v>125</v>
      </c>
    </row>
    <row r="321" spans="1:14" ht="13.8" thickBot="1" x14ac:dyDescent="0.3">
      <c r="A321" s="41" t="s">
        <v>113</v>
      </c>
      <c r="C321" s="42">
        <v>0</v>
      </c>
      <c r="D321" s="42">
        <v>0</v>
      </c>
      <c r="E321" s="42">
        <v>0</v>
      </c>
      <c r="F321" s="42">
        <v>0</v>
      </c>
      <c r="G321" s="42">
        <v>48</v>
      </c>
      <c r="H321" s="42">
        <v>24</v>
      </c>
      <c r="I321" s="42">
        <v>578</v>
      </c>
      <c r="J321" s="2"/>
      <c r="K321" s="2"/>
      <c r="L321" s="42">
        <v>0.7463519999999999</v>
      </c>
      <c r="N321" s="43" t="s">
        <v>113</v>
      </c>
    </row>
    <row r="322" spans="1:14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0</v>
      </c>
      <c r="D323" s="3">
        <v>0</v>
      </c>
      <c r="E323" s="3">
        <v>0</v>
      </c>
      <c r="F323" s="3">
        <v>0</v>
      </c>
      <c r="G323" s="3">
        <v>313</v>
      </c>
      <c r="H323" s="16">
        <v>53</v>
      </c>
      <c r="I323" s="16">
        <v>265</v>
      </c>
      <c r="J323" s="15"/>
      <c r="K323" s="15"/>
      <c r="L323" s="14">
        <v>1.6481939999999997</v>
      </c>
      <c r="N323" s="23" t="s">
        <v>115</v>
      </c>
    </row>
    <row r="324" spans="1:14" x14ac:dyDescent="0.25">
      <c r="A324" s="33" t="s">
        <v>154</v>
      </c>
      <c r="C324" s="3">
        <v>0</v>
      </c>
      <c r="D324" s="3">
        <v>1122</v>
      </c>
      <c r="E324" s="3">
        <v>0</v>
      </c>
      <c r="F324" s="3">
        <v>0</v>
      </c>
      <c r="G324" s="3">
        <v>-1126</v>
      </c>
      <c r="H324" s="16">
        <v>21</v>
      </c>
      <c r="I324" s="16">
        <v>1391</v>
      </c>
      <c r="J324" s="15"/>
      <c r="K324" s="15"/>
      <c r="L324" s="14">
        <v>0.65305800000000003</v>
      </c>
      <c r="N324" s="23" t="s">
        <v>116</v>
      </c>
    </row>
    <row r="325" spans="1:14" x14ac:dyDescent="0.25">
      <c r="A325" s="33" t="s">
        <v>155</v>
      </c>
      <c r="C325" s="3">
        <v>0</v>
      </c>
      <c r="D325" s="3">
        <v>0</v>
      </c>
      <c r="E325" s="3">
        <v>0</v>
      </c>
      <c r="F325" s="3">
        <v>0</v>
      </c>
      <c r="G325" s="3">
        <v>153</v>
      </c>
      <c r="H325" s="16">
        <v>82</v>
      </c>
      <c r="I325" s="16">
        <v>1238</v>
      </c>
      <c r="J325" s="15"/>
      <c r="K325" s="15"/>
      <c r="L325" s="14">
        <v>2.5500359999999995</v>
      </c>
      <c r="N325" s="23" t="s">
        <v>117</v>
      </c>
    </row>
    <row r="326" spans="1:14" x14ac:dyDescent="0.25">
      <c r="A326" s="33" t="s">
        <v>118</v>
      </c>
      <c r="C326" s="3">
        <v>0</v>
      </c>
      <c r="D326" s="3">
        <v>0</v>
      </c>
      <c r="E326" s="3">
        <v>0</v>
      </c>
      <c r="F326" s="3">
        <v>0</v>
      </c>
      <c r="G326" s="3">
        <v>164</v>
      </c>
      <c r="H326" s="16">
        <v>164</v>
      </c>
      <c r="I326" s="16">
        <v>1074</v>
      </c>
      <c r="J326" s="15"/>
      <c r="K326" s="15"/>
      <c r="L326" s="14">
        <v>5.1000719999999991</v>
      </c>
      <c r="N326" s="23" t="s">
        <v>118</v>
      </c>
    </row>
    <row r="327" spans="1:14" x14ac:dyDescent="0.25">
      <c r="A327" s="33" t="s">
        <v>137</v>
      </c>
      <c r="C327" s="3">
        <v>0</v>
      </c>
      <c r="D327" s="3">
        <v>0</v>
      </c>
      <c r="E327" s="3">
        <v>0</v>
      </c>
      <c r="F327" s="3">
        <v>0</v>
      </c>
      <c r="G327" s="3">
        <v>240</v>
      </c>
      <c r="H327" s="16">
        <v>244</v>
      </c>
      <c r="I327" s="16">
        <v>834</v>
      </c>
      <c r="J327" s="15"/>
      <c r="K327" s="15"/>
      <c r="L327" s="14">
        <v>7.5879119999999984</v>
      </c>
      <c r="N327" s="23" t="s">
        <v>119</v>
      </c>
    </row>
    <row r="328" spans="1:14" x14ac:dyDescent="0.25">
      <c r="A328" s="33" t="s">
        <v>138</v>
      </c>
      <c r="C328" s="3">
        <v>0</v>
      </c>
      <c r="D328" s="3">
        <v>0</v>
      </c>
      <c r="E328" s="3">
        <v>0</v>
      </c>
      <c r="F328" s="3">
        <v>0</v>
      </c>
      <c r="G328" s="3">
        <v>327</v>
      </c>
      <c r="H328" s="16">
        <v>175</v>
      </c>
      <c r="I328" s="16">
        <v>507</v>
      </c>
      <c r="J328" s="15"/>
      <c r="K328" s="15"/>
      <c r="L328" s="14">
        <v>5.4421499999999998</v>
      </c>
      <c r="N328" s="23" t="s">
        <v>120</v>
      </c>
    </row>
    <row r="329" spans="1:14" x14ac:dyDescent="0.25">
      <c r="A329" s="33" t="s">
        <v>129</v>
      </c>
      <c r="C329" s="3">
        <v>0</v>
      </c>
      <c r="D329" s="3">
        <v>0</v>
      </c>
      <c r="E329" s="3">
        <v>0</v>
      </c>
      <c r="F329" s="3">
        <v>0</v>
      </c>
      <c r="G329" s="3">
        <v>391</v>
      </c>
      <c r="H329" s="16">
        <v>304</v>
      </c>
      <c r="I329" s="16">
        <v>116</v>
      </c>
      <c r="J329" s="15"/>
      <c r="K329" s="15"/>
      <c r="L329" s="14">
        <v>9.4537919999999982</v>
      </c>
      <c r="N329" s="23" t="s">
        <v>121</v>
      </c>
    </row>
    <row r="330" spans="1:14" x14ac:dyDescent="0.25">
      <c r="A330" s="33" t="s">
        <v>122</v>
      </c>
      <c r="C330" s="3">
        <v>0</v>
      </c>
      <c r="D330" s="3">
        <v>634</v>
      </c>
      <c r="E330" s="3">
        <v>0</v>
      </c>
      <c r="F330" s="3">
        <v>0</v>
      </c>
      <c r="G330" s="3">
        <v>-455</v>
      </c>
      <c r="H330" s="16">
        <v>805</v>
      </c>
      <c r="I330" s="16">
        <v>571</v>
      </c>
      <c r="J330" s="15"/>
      <c r="K330" s="15"/>
      <c r="L330" s="14">
        <v>25.033889999999996</v>
      </c>
      <c r="N330" s="23" t="s">
        <v>122</v>
      </c>
    </row>
    <row r="331" spans="1:14" x14ac:dyDescent="0.25">
      <c r="A331" s="33" t="s">
        <v>123</v>
      </c>
      <c r="C331" s="3">
        <v>0</v>
      </c>
      <c r="D331" s="3">
        <v>0</v>
      </c>
      <c r="E331" s="3">
        <v>0</v>
      </c>
      <c r="F331" s="3">
        <v>0</v>
      </c>
      <c r="G331" s="3">
        <v>208</v>
      </c>
      <c r="H331" s="16">
        <v>143</v>
      </c>
      <c r="I331" s="16">
        <v>363</v>
      </c>
      <c r="J331" s="15"/>
      <c r="K331" s="15"/>
      <c r="L331" s="14">
        <v>4.4470140000000002</v>
      </c>
      <c r="N331" s="23" t="s">
        <v>123</v>
      </c>
    </row>
    <row r="332" spans="1:14" x14ac:dyDescent="0.25">
      <c r="A332" s="33" t="s">
        <v>131</v>
      </c>
      <c r="C332" s="3">
        <v>0</v>
      </c>
      <c r="D332" s="3">
        <v>0</v>
      </c>
      <c r="E332" s="3">
        <v>0</v>
      </c>
      <c r="F332" s="3">
        <v>0</v>
      </c>
      <c r="G332" s="3">
        <v>117</v>
      </c>
      <c r="H332" s="16">
        <v>95</v>
      </c>
      <c r="I332" s="16">
        <v>246</v>
      </c>
      <c r="J332" s="15"/>
      <c r="K332" s="15"/>
      <c r="L332" s="14">
        <v>2.95431</v>
      </c>
      <c r="N332" s="23" t="s">
        <v>124</v>
      </c>
    </row>
    <row r="333" spans="1:14" x14ac:dyDescent="0.25">
      <c r="A333" s="33" t="s">
        <v>125</v>
      </c>
      <c r="C333" s="3">
        <v>0</v>
      </c>
      <c r="D333" s="3">
        <v>0</v>
      </c>
      <c r="E333" s="3">
        <v>0</v>
      </c>
      <c r="F333" s="3">
        <v>0</v>
      </c>
      <c r="G333" s="3">
        <v>97</v>
      </c>
      <c r="H333" s="16">
        <v>81</v>
      </c>
      <c r="I333" s="16">
        <v>149</v>
      </c>
      <c r="J333" s="15"/>
      <c r="K333" s="15"/>
      <c r="L333" s="14">
        <v>2.5189379999999995</v>
      </c>
      <c r="N333" s="23" t="s">
        <v>125</v>
      </c>
    </row>
    <row r="334" spans="1:14" ht="13.8" thickBot="1" x14ac:dyDescent="0.3">
      <c r="A334" s="41" t="s">
        <v>113</v>
      </c>
      <c r="C334" s="42">
        <v>0</v>
      </c>
      <c r="D334" s="42">
        <v>0</v>
      </c>
      <c r="E334" s="42">
        <v>0</v>
      </c>
      <c r="F334" s="42">
        <v>0</v>
      </c>
      <c r="G334" s="42">
        <v>134</v>
      </c>
      <c r="H334" s="42">
        <v>58</v>
      </c>
      <c r="I334" s="42">
        <v>15</v>
      </c>
      <c r="J334" s="2"/>
      <c r="K334" s="2"/>
      <c r="L334" s="54">
        <v>1.8036840000000001</v>
      </c>
      <c r="N334" s="43" t="s">
        <v>113</v>
      </c>
    </row>
    <row r="335" spans="1:14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33</v>
      </c>
      <c r="I336" s="16">
        <v>15</v>
      </c>
      <c r="J336" s="15"/>
      <c r="K336" s="15"/>
      <c r="L336" s="14">
        <v>1.0262339999999999</v>
      </c>
      <c r="N336" s="23" t="s">
        <v>115</v>
      </c>
    </row>
    <row r="337" spans="1:14" x14ac:dyDescent="0.25">
      <c r="A337" s="33" t="s">
        <v>154</v>
      </c>
      <c r="C337" s="3">
        <v>0</v>
      </c>
      <c r="D337" s="3">
        <v>1480</v>
      </c>
      <c r="E337" s="3">
        <v>0</v>
      </c>
      <c r="F337" s="3">
        <v>0</v>
      </c>
      <c r="G337" s="3">
        <v>-1440</v>
      </c>
      <c r="H337" s="16">
        <v>69</v>
      </c>
      <c r="I337" s="16">
        <v>1455</v>
      </c>
      <c r="J337" s="15"/>
      <c r="K337" s="15"/>
      <c r="L337" s="14">
        <v>2.1457619999999995</v>
      </c>
      <c r="N337" s="23" t="s">
        <v>116</v>
      </c>
    </row>
    <row r="338" spans="1:14" x14ac:dyDescent="0.25">
      <c r="A338" s="33" t="s">
        <v>155</v>
      </c>
      <c r="C338" s="3">
        <v>0</v>
      </c>
      <c r="D338" s="3">
        <v>0</v>
      </c>
      <c r="E338" s="3">
        <v>0</v>
      </c>
      <c r="F338" s="3">
        <v>0</v>
      </c>
      <c r="G338" s="3">
        <v>137</v>
      </c>
      <c r="H338" s="16">
        <v>135</v>
      </c>
      <c r="I338" s="16">
        <v>1318</v>
      </c>
      <c r="J338" s="15"/>
      <c r="K338" s="15"/>
      <c r="L338" s="14">
        <v>4.1982299999999997</v>
      </c>
      <c r="N338" s="23" t="s">
        <v>117</v>
      </c>
    </row>
    <row r="339" spans="1:14" x14ac:dyDescent="0.25">
      <c r="A339" s="33" t="s">
        <v>118</v>
      </c>
      <c r="C339" s="3">
        <v>0</v>
      </c>
      <c r="D339" s="3">
        <v>0</v>
      </c>
      <c r="E339" s="3">
        <v>0</v>
      </c>
      <c r="F339" s="3">
        <v>0</v>
      </c>
      <c r="G339" s="3">
        <v>158</v>
      </c>
      <c r="H339" s="16">
        <v>121</v>
      </c>
      <c r="I339" s="16">
        <v>1160</v>
      </c>
      <c r="J339" s="15"/>
      <c r="K339" s="15"/>
      <c r="L339" s="14">
        <v>3.7628579999999996</v>
      </c>
      <c r="N339" s="23" t="s">
        <v>118</v>
      </c>
    </row>
    <row r="340" spans="1:14" x14ac:dyDescent="0.25">
      <c r="A340" s="33" t="s">
        <v>137</v>
      </c>
      <c r="C340" s="3">
        <v>0</v>
      </c>
      <c r="D340" s="3">
        <v>0</v>
      </c>
      <c r="E340" s="3">
        <v>0</v>
      </c>
      <c r="F340" s="3">
        <v>0</v>
      </c>
      <c r="G340" s="3">
        <v>223</v>
      </c>
      <c r="H340" s="16">
        <v>230</v>
      </c>
      <c r="I340" s="16">
        <v>937</v>
      </c>
      <c r="J340" s="15"/>
      <c r="K340" s="15"/>
      <c r="L340" s="14">
        <v>7.1525399999999992</v>
      </c>
      <c r="N340" s="23" t="s">
        <v>119</v>
      </c>
    </row>
    <row r="341" spans="1:14" x14ac:dyDescent="0.25">
      <c r="A341" s="33" t="s">
        <v>138</v>
      </c>
      <c r="C341" s="3">
        <v>0</v>
      </c>
      <c r="D341" s="3">
        <v>734</v>
      </c>
      <c r="E341" s="3">
        <v>0</v>
      </c>
      <c r="F341" s="3">
        <v>0</v>
      </c>
      <c r="G341" s="3">
        <v>-459</v>
      </c>
      <c r="H341" s="16">
        <v>203</v>
      </c>
      <c r="I341" s="16">
        <v>1396</v>
      </c>
      <c r="J341" s="15"/>
      <c r="K341" s="15"/>
      <c r="L341" s="14">
        <v>6.3128939999999991</v>
      </c>
      <c r="N341" s="23" t="s">
        <v>120</v>
      </c>
    </row>
    <row r="342" spans="1:14" x14ac:dyDescent="0.25">
      <c r="A342" s="33" t="s">
        <v>129</v>
      </c>
      <c r="C342" s="3">
        <v>0</v>
      </c>
      <c r="D342" s="3">
        <v>0</v>
      </c>
      <c r="E342" s="3">
        <v>0</v>
      </c>
      <c r="F342" s="3">
        <v>0</v>
      </c>
      <c r="G342" s="3">
        <v>349</v>
      </c>
      <c r="H342" s="16">
        <v>245</v>
      </c>
      <c r="I342" s="16">
        <v>1047</v>
      </c>
      <c r="J342" s="15"/>
      <c r="K342" s="15"/>
      <c r="L342" s="14">
        <v>7.6190099999999994</v>
      </c>
      <c r="N342" s="23" t="s">
        <v>121</v>
      </c>
    </row>
    <row r="343" spans="1:14" x14ac:dyDescent="0.25">
      <c r="A343" s="33" t="s">
        <v>122</v>
      </c>
      <c r="C343" s="3">
        <v>0</v>
      </c>
      <c r="D343" s="3">
        <v>0</v>
      </c>
      <c r="E343" s="3">
        <v>0</v>
      </c>
      <c r="F343" s="3">
        <v>0</v>
      </c>
      <c r="G343" s="3">
        <v>158</v>
      </c>
      <c r="H343" s="16">
        <v>141</v>
      </c>
      <c r="I343" s="16">
        <v>889</v>
      </c>
      <c r="J343" s="15"/>
      <c r="K343" s="15"/>
      <c r="L343" s="14">
        <v>4.3848179999999992</v>
      </c>
      <c r="N343" s="23" t="s">
        <v>122</v>
      </c>
    </row>
    <row r="344" spans="1:14" x14ac:dyDescent="0.25">
      <c r="A344" s="33" t="s">
        <v>123</v>
      </c>
      <c r="C344" s="3">
        <v>0</v>
      </c>
      <c r="D344" s="3">
        <v>0</v>
      </c>
      <c r="E344" s="3">
        <v>0</v>
      </c>
      <c r="F344" s="3">
        <v>0</v>
      </c>
      <c r="G344" s="3">
        <v>159</v>
      </c>
      <c r="H344" s="16">
        <v>121</v>
      </c>
      <c r="I344" s="16">
        <v>730</v>
      </c>
      <c r="J344" s="15"/>
      <c r="K344" s="15"/>
      <c r="L344" s="14">
        <v>3.7628579999999996</v>
      </c>
      <c r="N344" s="23" t="s">
        <v>123</v>
      </c>
    </row>
    <row r="345" spans="1:14" x14ac:dyDescent="0.25">
      <c r="A345" s="33" t="s">
        <v>131</v>
      </c>
      <c r="C345" s="3">
        <v>0</v>
      </c>
      <c r="D345" s="3">
        <v>0</v>
      </c>
      <c r="E345" s="3">
        <v>0</v>
      </c>
      <c r="F345" s="3">
        <v>0</v>
      </c>
      <c r="G345" s="3">
        <v>14</v>
      </c>
      <c r="H345" s="16">
        <v>66</v>
      </c>
      <c r="I345" s="16">
        <v>716</v>
      </c>
      <c r="J345" s="15"/>
      <c r="K345" s="15"/>
      <c r="L345" s="14">
        <v>2.0524679999999997</v>
      </c>
      <c r="N345" s="23" t="s">
        <v>124</v>
      </c>
    </row>
    <row r="346" spans="1:14" x14ac:dyDescent="0.25">
      <c r="A346" s="33" t="s">
        <v>125</v>
      </c>
      <c r="C346" s="3">
        <v>0</v>
      </c>
      <c r="D346" s="3">
        <v>0</v>
      </c>
      <c r="E346" s="3">
        <v>0</v>
      </c>
      <c r="F346" s="3">
        <v>0</v>
      </c>
      <c r="G346" s="3">
        <v>61</v>
      </c>
      <c r="H346" s="16">
        <v>67</v>
      </c>
      <c r="I346" s="16">
        <v>655</v>
      </c>
      <c r="J346" s="15"/>
      <c r="K346" s="15"/>
      <c r="L346" s="14">
        <v>2.0835659999999998</v>
      </c>
      <c r="N346" s="23" t="s">
        <v>125</v>
      </c>
    </row>
    <row r="347" spans="1:14" ht="13.8" thickBot="1" x14ac:dyDescent="0.3">
      <c r="A347" s="41" t="s">
        <v>113</v>
      </c>
      <c r="C347" s="42">
        <v>0</v>
      </c>
      <c r="D347" s="42">
        <v>0</v>
      </c>
      <c r="E347" s="42">
        <v>114</v>
      </c>
      <c r="F347" s="42">
        <v>0</v>
      </c>
      <c r="G347" s="42">
        <v>120</v>
      </c>
      <c r="H347" s="42">
        <v>121</v>
      </c>
      <c r="I347" s="42">
        <v>535</v>
      </c>
      <c r="J347" s="2"/>
      <c r="K347" s="2"/>
      <c r="L347" s="54">
        <v>3.7628579999999996</v>
      </c>
      <c r="N347" s="43" t="s">
        <v>113</v>
      </c>
    </row>
    <row r="348" spans="1:14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65">
        <v>0</v>
      </c>
      <c r="D349" s="65">
        <v>0</v>
      </c>
      <c r="E349" s="65">
        <v>23</v>
      </c>
      <c r="F349" s="65">
        <v>0</v>
      </c>
      <c r="G349" s="65">
        <f>I347-I349</f>
        <v>119</v>
      </c>
      <c r="H349" s="65">
        <v>43</v>
      </c>
      <c r="I349" s="65">
        <v>416</v>
      </c>
      <c r="J349" s="70"/>
      <c r="K349" s="70"/>
      <c r="L349" s="69">
        <f t="shared" ref="L349:L360" si="83">H349*0.71*43.8/1000</f>
        <v>1.3372139999999997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C350" s="65">
        <v>0</v>
      </c>
      <c r="D350" s="65">
        <v>0</v>
      </c>
      <c r="E350" s="65">
        <v>123</v>
      </c>
      <c r="F350" s="65">
        <v>0</v>
      </c>
      <c r="G350" s="65">
        <f t="shared" ref="G350:G355" si="84">I349-I350</f>
        <v>151</v>
      </c>
      <c r="H350" s="65">
        <v>56</v>
      </c>
      <c r="I350" s="65">
        <v>265</v>
      </c>
      <c r="J350" s="70"/>
      <c r="K350" s="70"/>
      <c r="L350" s="69">
        <f t="shared" si="83"/>
        <v>1.7414879999999999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C351" s="65">
        <v>0</v>
      </c>
      <c r="D351" s="65">
        <v>0</v>
      </c>
      <c r="E351" s="65">
        <v>113</v>
      </c>
      <c r="F351" s="65">
        <v>0</v>
      </c>
      <c r="G351" s="65">
        <f t="shared" si="84"/>
        <v>201</v>
      </c>
      <c r="H351" s="65">
        <v>148</v>
      </c>
      <c r="I351" s="65">
        <v>64</v>
      </c>
      <c r="J351" s="70"/>
      <c r="K351" s="70"/>
      <c r="L351" s="69">
        <f t="shared" si="83"/>
        <v>4.6025039999999997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C352" s="65">
        <v>0</v>
      </c>
      <c r="D352" s="65">
        <v>1194</v>
      </c>
      <c r="E352" s="65">
        <v>162</v>
      </c>
      <c r="F352" s="65">
        <v>0</v>
      </c>
      <c r="G352" s="65">
        <f t="shared" si="84"/>
        <v>-872</v>
      </c>
      <c r="H352" s="65">
        <v>167</v>
      </c>
      <c r="I352" s="65">
        <v>936</v>
      </c>
      <c r="J352" s="70"/>
      <c r="K352" s="70"/>
      <c r="L352" s="69">
        <f t="shared" si="83"/>
        <v>5.1933659999999993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C353" s="65">
        <v>0</v>
      </c>
      <c r="D353" s="65">
        <v>0</v>
      </c>
      <c r="E353" s="65">
        <v>249</v>
      </c>
      <c r="F353" s="65">
        <v>0</v>
      </c>
      <c r="G353" s="65">
        <f t="shared" si="84"/>
        <v>382</v>
      </c>
      <c r="H353" s="65">
        <v>112</v>
      </c>
      <c r="I353" s="65">
        <v>554</v>
      </c>
      <c r="J353" s="70"/>
      <c r="K353" s="70"/>
      <c r="L353" s="69">
        <f t="shared" si="83"/>
        <v>3.4829759999999998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C354" s="65">
        <v>0</v>
      </c>
      <c r="D354" s="65">
        <v>29</v>
      </c>
      <c r="E354" s="65">
        <v>687</v>
      </c>
      <c r="F354" s="65">
        <v>0</v>
      </c>
      <c r="G354" s="65">
        <f t="shared" si="84"/>
        <v>449</v>
      </c>
      <c r="H354" s="65">
        <v>143</v>
      </c>
      <c r="I354" s="65">
        <v>105</v>
      </c>
      <c r="J354" s="70"/>
      <c r="K354" s="70"/>
      <c r="L354" s="69">
        <f t="shared" si="83"/>
        <v>4.4470140000000002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C355" s="65">
        <v>0</v>
      </c>
      <c r="D355" s="65">
        <v>1400</v>
      </c>
      <c r="E355" s="65">
        <v>81</v>
      </c>
      <c r="F355" s="65">
        <v>0</v>
      </c>
      <c r="G355" s="65">
        <f t="shared" si="84"/>
        <v>-750</v>
      </c>
      <c r="H355" s="65">
        <v>298</v>
      </c>
      <c r="I355" s="65">
        <v>855</v>
      </c>
      <c r="J355" s="70"/>
      <c r="K355" s="70"/>
      <c r="L355" s="69">
        <f t="shared" si="83"/>
        <v>9.2672039999999978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C356" s="65">
        <v>0</v>
      </c>
      <c r="D356" s="65">
        <v>30</v>
      </c>
      <c r="E356" s="65">
        <v>435</v>
      </c>
      <c r="F356" s="65">
        <v>0</v>
      </c>
      <c r="G356" s="65">
        <f>I355-I356</f>
        <v>444</v>
      </c>
      <c r="H356" s="65">
        <v>197</v>
      </c>
      <c r="I356" s="65">
        <v>411</v>
      </c>
      <c r="J356" s="70"/>
      <c r="K356" s="70"/>
      <c r="L356" s="69">
        <f t="shared" si="83"/>
        <v>6.1263059999999996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C357" s="65">
        <v>0</v>
      </c>
      <c r="D357" s="65">
        <v>627</v>
      </c>
      <c r="E357" s="65">
        <v>117</v>
      </c>
      <c r="F357" s="65">
        <v>0</v>
      </c>
      <c r="G357" s="65">
        <f>I356-I357</f>
        <v>-279</v>
      </c>
      <c r="H357" s="65">
        <v>237</v>
      </c>
      <c r="I357" s="65">
        <v>690</v>
      </c>
      <c r="J357" s="70"/>
      <c r="K357" s="70"/>
      <c r="L357" s="69">
        <f t="shared" si="83"/>
        <v>7.3702259999999988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C358" s="65">
        <v>0</v>
      </c>
      <c r="D358" s="65">
        <v>30</v>
      </c>
      <c r="E358" s="65">
        <v>185</v>
      </c>
      <c r="F358" s="65">
        <v>0</v>
      </c>
      <c r="G358" s="65">
        <f>I357-I358</f>
        <v>313</v>
      </c>
      <c r="H358" s="65">
        <v>157</v>
      </c>
      <c r="I358" s="65">
        <v>377</v>
      </c>
      <c r="J358" s="70"/>
      <c r="K358" s="70"/>
      <c r="L358" s="69">
        <f t="shared" si="83"/>
        <v>4.8823859999999994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C359" s="65">
        <v>0</v>
      </c>
      <c r="D359" s="65">
        <v>31</v>
      </c>
      <c r="E359" s="65">
        <v>182</v>
      </c>
      <c r="F359" s="65">
        <v>0</v>
      </c>
      <c r="G359" s="65">
        <f>I358-I359</f>
        <v>135</v>
      </c>
      <c r="H359" s="65">
        <v>93</v>
      </c>
      <c r="I359" s="65">
        <v>242</v>
      </c>
      <c r="J359" s="70"/>
      <c r="K359" s="70"/>
      <c r="L359" s="69">
        <f t="shared" si="83"/>
        <v>2.8921139999999999</v>
      </c>
      <c r="N359" s="23" t="str">
        <f>'Olieforbrug, TJ'!M359</f>
        <v>November</v>
      </c>
    </row>
    <row r="360" spans="1:14" ht="13.8" thickBot="1" x14ac:dyDescent="0.3">
      <c r="A360" s="41" t="str">
        <f>'Olieforbrug, TJ'!A360</f>
        <v>December</v>
      </c>
      <c r="C360" s="42">
        <v>0</v>
      </c>
      <c r="D360" s="42">
        <v>0</v>
      </c>
      <c r="E360" s="42">
        <v>78</v>
      </c>
      <c r="F360" s="42">
        <v>0</v>
      </c>
      <c r="G360" s="42">
        <f>I359-I360</f>
        <v>156</v>
      </c>
      <c r="H360" s="42">
        <v>62</v>
      </c>
      <c r="I360" s="42">
        <v>86</v>
      </c>
      <c r="J360" s="2"/>
      <c r="K360" s="2"/>
      <c r="L360" s="54">
        <f t="shared" si="83"/>
        <v>1.9280759999999999</v>
      </c>
      <c r="N360" s="43" t="str">
        <f>'Olieforbrug, TJ'!M360</f>
        <v>December</v>
      </c>
    </row>
    <row r="361" spans="1:14" x14ac:dyDescent="0.25">
      <c r="A361" s="37">
        <f>'Olieforbrug, TJ'!A361</f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f>'Olieforbrug, TJ'!M361</f>
        <v>2016</v>
      </c>
    </row>
    <row r="362" spans="1:14" x14ac:dyDescent="0.25">
      <c r="A362" s="33" t="str">
        <f>'Olieforbrug, TJ'!A362</f>
        <v>Januar</v>
      </c>
      <c r="C362" s="65">
        <v>0</v>
      </c>
      <c r="D362" s="65">
        <v>1273</v>
      </c>
      <c r="E362" s="65">
        <v>75</v>
      </c>
      <c r="F362" s="65">
        <v>0</v>
      </c>
      <c r="G362" s="65">
        <v>-1153</v>
      </c>
      <c r="H362" s="65">
        <v>44</v>
      </c>
      <c r="I362" s="65">
        <v>1239</v>
      </c>
      <c r="J362" s="70"/>
      <c r="K362" s="70"/>
      <c r="L362" s="69">
        <v>1.368312</v>
      </c>
      <c r="N362" s="23" t="str">
        <f>'Olieforbrug, TJ'!M362</f>
        <v>January</v>
      </c>
    </row>
    <row r="363" spans="1:14" x14ac:dyDescent="0.25">
      <c r="A363" s="33" t="str">
        <f>'Olieforbrug, TJ'!A363</f>
        <v>Februar</v>
      </c>
      <c r="C363" s="65">
        <v>0</v>
      </c>
      <c r="D363" s="65">
        <v>0</v>
      </c>
      <c r="E363" s="65">
        <v>71</v>
      </c>
      <c r="F363" s="65">
        <v>0</v>
      </c>
      <c r="G363" s="65">
        <v>154</v>
      </c>
      <c r="H363" s="65">
        <v>56</v>
      </c>
      <c r="I363" s="65">
        <v>1085</v>
      </c>
      <c r="J363" s="70"/>
      <c r="K363" s="70"/>
      <c r="L363" s="69">
        <v>1.7414879999999999</v>
      </c>
      <c r="N363" s="23" t="str">
        <f>'Olieforbrug, TJ'!M363</f>
        <v>February</v>
      </c>
    </row>
    <row r="364" spans="1:14" x14ac:dyDescent="0.25">
      <c r="A364" s="33" t="str">
        <f>'Olieforbrug, TJ'!A364</f>
        <v>Marts</v>
      </c>
      <c r="C364" s="65">
        <v>0</v>
      </c>
      <c r="D364" s="65">
        <v>0</v>
      </c>
      <c r="E364" s="65">
        <v>141</v>
      </c>
      <c r="F364" s="65">
        <v>0</v>
      </c>
      <c r="G364" s="65">
        <v>250</v>
      </c>
      <c r="H364" s="65">
        <v>115</v>
      </c>
      <c r="I364" s="65">
        <v>835</v>
      </c>
      <c r="J364" s="70"/>
      <c r="K364" s="70"/>
      <c r="L364" s="69">
        <v>3.5762699999999996</v>
      </c>
      <c r="N364" s="23" t="str">
        <f>'Olieforbrug, TJ'!M364</f>
        <v>March</v>
      </c>
    </row>
    <row r="365" spans="1:14" x14ac:dyDescent="0.25">
      <c r="A365" s="33" t="str">
        <f>'Olieforbrug, TJ'!A365</f>
        <v>April</v>
      </c>
      <c r="C365" s="65">
        <v>0</v>
      </c>
      <c r="D365" s="65">
        <v>0</v>
      </c>
      <c r="E365" s="65">
        <v>77</v>
      </c>
      <c r="F365" s="65">
        <v>0</v>
      </c>
      <c r="G365" s="65">
        <v>279</v>
      </c>
      <c r="H365" s="65">
        <v>173</v>
      </c>
      <c r="I365" s="65">
        <v>556</v>
      </c>
      <c r="J365" s="70"/>
      <c r="K365" s="70"/>
      <c r="L365" s="69">
        <v>5.3799539999999997</v>
      </c>
      <c r="N365" s="23" t="str">
        <f>'Olieforbrug, TJ'!M365</f>
        <v>April</v>
      </c>
    </row>
    <row r="366" spans="1:14" x14ac:dyDescent="0.25">
      <c r="A366" s="33" t="str">
        <f>'Olieforbrug, TJ'!A366</f>
        <v>Maj</v>
      </c>
      <c r="C366" s="65">
        <v>0</v>
      </c>
      <c r="D366" s="65">
        <v>1063</v>
      </c>
      <c r="E366" s="65">
        <v>161</v>
      </c>
      <c r="F366" s="65">
        <v>0</v>
      </c>
      <c r="G366" s="65">
        <v>-737</v>
      </c>
      <c r="H366" s="65">
        <v>82</v>
      </c>
      <c r="I366" s="65">
        <v>1293</v>
      </c>
      <c r="J366" s="70"/>
      <c r="K366" s="70"/>
      <c r="L366" s="69">
        <v>2.5500359999999995</v>
      </c>
      <c r="N366" s="23" t="str">
        <f>'Olieforbrug, TJ'!M366</f>
        <v>May</v>
      </c>
    </row>
    <row r="367" spans="1:14" x14ac:dyDescent="0.25">
      <c r="A367" s="33" t="str">
        <f>'Olieforbrug, TJ'!A367</f>
        <v>Juni</v>
      </c>
      <c r="C367" s="65">
        <v>0</v>
      </c>
      <c r="D367" s="65">
        <v>31</v>
      </c>
      <c r="E367" s="65">
        <v>280</v>
      </c>
      <c r="F367" s="65">
        <v>0</v>
      </c>
      <c r="G367" s="65">
        <v>518</v>
      </c>
      <c r="H367" s="65">
        <v>270</v>
      </c>
      <c r="I367" s="65">
        <v>775</v>
      </c>
      <c r="J367" s="70"/>
      <c r="K367" s="70"/>
      <c r="L367" s="69">
        <v>8.3964599999999994</v>
      </c>
      <c r="N367" s="23" t="str">
        <f>'Olieforbrug, TJ'!M367</f>
        <v>June</v>
      </c>
    </row>
    <row r="368" spans="1:14" x14ac:dyDescent="0.25">
      <c r="A368" s="33" t="str">
        <f>'Olieforbrug, TJ'!A368</f>
        <v>Juli</v>
      </c>
      <c r="C368" s="65">
        <v>0</v>
      </c>
      <c r="D368" s="65">
        <v>0</v>
      </c>
      <c r="E368" s="65">
        <v>146</v>
      </c>
      <c r="F368" s="65">
        <v>0</v>
      </c>
      <c r="G368" s="65">
        <v>313</v>
      </c>
      <c r="H368" s="65">
        <v>172</v>
      </c>
      <c r="I368" s="65">
        <v>462</v>
      </c>
      <c r="J368" s="70"/>
      <c r="K368" s="70"/>
      <c r="L368" s="69">
        <v>5.3488559999999987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C369" s="65">
        <v>0</v>
      </c>
      <c r="D369" s="65">
        <v>32</v>
      </c>
      <c r="E369" s="65">
        <v>188</v>
      </c>
      <c r="F369" s="65">
        <v>0</v>
      </c>
      <c r="G369" s="65">
        <v>390</v>
      </c>
      <c r="H369" s="65">
        <v>196</v>
      </c>
      <c r="I369" s="65">
        <v>72</v>
      </c>
      <c r="J369" s="70"/>
      <c r="K369" s="70"/>
      <c r="L369" s="69">
        <v>6.0952079999999995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C370" s="65">
        <v>0</v>
      </c>
      <c r="D370" s="65">
        <v>1248</v>
      </c>
      <c r="E370" s="65">
        <v>80</v>
      </c>
      <c r="F370" s="65">
        <v>0</v>
      </c>
      <c r="G370" s="65">
        <v>-970</v>
      </c>
      <c r="H370" s="65">
        <v>231</v>
      </c>
      <c r="I370" s="65">
        <v>1042</v>
      </c>
      <c r="J370" s="70"/>
      <c r="K370" s="70"/>
      <c r="L370" s="69">
        <v>7.1836379999999993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C371" s="65">
        <v>0</v>
      </c>
      <c r="D371" s="65">
        <v>31</v>
      </c>
      <c r="E371" s="65">
        <v>120</v>
      </c>
      <c r="F371" s="65">
        <v>0</v>
      </c>
      <c r="G371" s="65">
        <v>201</v>
      </c>
      <c r="H371" s="65">
        <v>111</v>
      </c>
      <c r="I371" s="65">
        <v>841</v>
      </c>
      <c r="J371" s="70"/>
      <c r="K371" s="70"/>
      <c r="L371" s="69">
        <v>3.4518779999999998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C372" s="65">
        <v>0</v>
      </c>
      <c r="D372" s="65">
        <v>31</v>
      </c>
      <c r="E372" s="65">
        <v>40</v>
      </c>
      <c r="F372" s="65">
        <v>0</v>
      </c>
      <c r="G372" s="65">
        <v>83</v>
      </c>
      <c r="H372" s="65">
        <v>73</v>
      </c>
      <c r="I372" s="65">
        <v>758</v>
      </c>
      <c r="J372" s="70"/>
      <c r="K372" s="70"/>
      <c r="L372" s="69">
        <v>2.2701539999999998</v>
      </c>
      <c r="N372" s="23" t="str">
        <f>'Olieforbrug, TJ'!M372</f>
        <v>November</v>
      </c>
    </row>
    <row r="373" spans="1:14" ht="13.8" thickBot="1" x14ac:dyDescent="0.3">
      <c r="A373" s="41" t="str">
        <f>'Olieforbrug, TJ'!A373</f>
        <v>December</v>
      </c>
      <c r="C373" s="42">
        <v>0</v>
      </c>
      <c r="D373" s="42">
        <v>0</v>
      </c>
      <c r="E373" s="42">
        <v>203</v>
      </c>
      <c r="F373" s="42">
        <v>0</v>
      </c>
      <c r="G373" s="42">
        <v>287</v>
      </c>
      <c r="H373" s="42">
        <v>49</v>
      </c>
      <c r="I373" s="42">
        <v>471</v>
      </c>
      <c r="J373" s="2"/>
      <c r="K373" s="2"/>
      <c r="L373" s="54">
        <v>1.5238019999999999</v>
      </c>
      <c r="N373" s="43" t="str">
        <f>'Olieforbrug, TJ'!M373</f>
        <v>December</v>
      </c>
    </row>
    <row r="374" spans="1:14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tr">
        <f>'Olieforbrug, TJ'!A375</f>
        <v>Januar</v>
      </c>
      <c r="C375" s="16">
        <v>0</v>
      </c>
      <c r="D375" s="16">
        <v>35</v>
      </c>
      <c r="E375" s="16">
        <v>45</v>
      </c>
      <c r="F375" s="16">
        <v>0</v>
      </c>
      <c r="G375" s="16">
        <f>I373-I375</f>
        <v>14</v>
      </c>
      <c r="H375" s="16">
        <v>35</v>
      </c>
      <c r="I375" s="16">
        <v>457</v>
      </c>
      <c r="J375" s="15"/>
      <c r="K375" s="15"/>
      <c r="L375" s="14">
        <f t="shared" ref="L375:L386" si="85">H375*0.71*43.8/1000</f>
        <v>1.0884299999999998</v>
      </c>
      <c r="N375" s="23" t="str">
        <f>'Olieforbrug, TJ'!M375</f>
        <v>January</v>
      </c>
    </row>
    <row r="376" spans="1:14" x14ac:dyDescent="0.25">
      <c r="A376" s="23" t="str">
        <f>'Olieforbrug, TJ'!A376</f>
        <v>Februar</v>
      </c>
      <c r="C376" s="16">
        <v>0</v>
      </c>
      <c r="D376" s="16">
        <v>0</v>
      </c>
      <c r="E376" s="16">
        <v>0</v>
      </c>
      <c r="F376" s="16">
        <v>0</v>
      </c>
      <c r="G376" s="16">
        <f t="shared" ref="G376:G381" si="86">I375-I376</f>
        <v>186</v>
      </c>
      <c r="H376" s="16">
        <v>213</v>
      </c>
      <c r="I376" s="16">
        <v>271</v>
      </c>
      <c r="J376" s="15"/>
      <c r="K376" s="15"/>
      <c r="L376" s="14">
        <f t="shared" si="85"/>
        <v>6.6238739999999989</v>
      </c>
      <c r="N376" s="23" t="str">
        <f>'Olieforbrug, TJ'!M376</f>
        <v>February</v>
      </c>
    </row>
    <row r="377" spans="1:14" x14ac:dyDescent="0.25">
      <c r="A377" s="23" t="str">
        <f>'Olieforbrug, TJ'!A377</f>
        <v>Marts</v>
      </c>
      <c r="C377" s="16">
        <v>0</v>
      </c>
      <c r="D377" s="16">
        <v>31</v>
      </c>
      <c r="E377" s="16">
        <v>17</v>
      </c>
      <c r="F377" s="16">
        <v>0</v>
      </c>
      <c r="G377" s="16">
        <f t="shared" si="86"/>
        <v>17</v>
      </c>
      <c r="H377" s="16">
        <v>31</v>
      </c>
      <c r="I377" s="16">
        <v>254</v>
      </c>
      <c r="J377" s="15"/>
      <c r="K377" s="15"/>
      <c r="L377" s="14">
        <f t="shared" si="85"/>
        <v>0.96403799999999995</v>
      </c>
      <c r="N377" s="23" t="str">
        <f>'Olieforbrug, TJ'!M377</f>
        <v>March</v>
      </c>
    </row>
    <row r="378" spans="1:14" x14ac:dyDescent="0.25">
      <c r="A378" s="23" t="str">
        <f>'Olieforbrug, TJ'!A378</f>
        <v>April</v>
      </c>
      <c r="C378" s="16">
        <v>0</v>
      </c>
      <c r="D378" s="16">
        <v>30</v>
      </c>
      <c r="E378" s="16">
        <v>0</v>
      </c>
      <c r="F378" s="16">
        <v>0</v>
      </c>
      <c r="G378" s="16">
        <f t="shared" si="86"/>
        <v>53</v>
      </c>
      <c r="H378" s="16">
        <v>83</v>
      </c>
      <c r="I378" s="16">
        <v>201</v>
      </c>
      <c r="J378" s="15"/>
      <c r="K378" s="15"/>
      <c r="L378" s="14">
        <f t="shared" si="85"/>
        <v>2.581134</v>
      </c>
      <c r="N378" s="23" t="str">
        <f>'Olieforbrug, TJ'!M378</f>
        <v>April</v>
      </c>
    </row>
    <row r="379" spans="1:14" x14ac:dyDescent="0.25">
      <c r="A379" s="23" t="str">
        <f>'Olieforbrug, TJ'!A379</f>
        <v>Maj</v>
      </c>
      <c r="C379" s="16">
        <v>0</v>
      </c>
      <c r="D379" s="16">
        <v>61</v>
      </c>
      <c r="E379" s="16">
        <v>0</v>
      </c>
      <c r="F379" s="16">
        <v>0</v>
      </c>
      <c r="G379" s="16">
        <f t="shared" si="86"/>
        <v>35</v>
      </c>
      <c r="H379" s="16">
        <v>96</v>
      </c>
      <c r="I379" s="16">
        <v>166</v>
      </c>
      <c r="J379" s="15"/>
      <c r="K379" s="15"/>
      <c r="L379" s="14">
        <f t="shared" si="85"/>
        <v>2.9854079999999996</v>
      </c>
      <c r="N379" s="23" t="str">
        <f>'Olieforbrug, TJ'!M379</f>
        <v>May</v>
      </c>
    </row>
    <row r="380" spans="1:14" x14ac:dyDescent="0.25">
      <c r="A380" s="23" t="str">
        <f>'Olieforbrug, TJ'!A380</f>
        <v>Juni</v>
      </c>
      <c r="C380" s="16">
        <v>0</v>
      </c>
      <c r="D380" s="16">
        <v>43</v>
      </c>
      <c r="E380" s="16">
        <v>21</v>
      </c>
      <c r="F380" s="16">
        <v>0</v>
      </c>
      <c r="G380" s="16">
        <f t="shared" si="86"/>
        <v>88</v>
      </c>
      <c r="H380" s="16">
        <v>110</v>
      </c>
      <c r="I380" s="16">
        <v>78</v>
      </c>
      <c r="J380" s="15"/>
      <c r="K380" s="15"/>
      <c r="L380" s="14">
        <f t="shared" si="85"/>
        <v>3.4207799999999997</v>
      </c>
      <c r="N380" s="23" t="str">
        <f>'Olieforbrug, TJ'!M380</f>
        <v>June</v>
      </c>
    </row>
    <row r="381" spans="1:14" x14ac:dyDescent="0.25">
      <c r="A381" s="23" t="str">
        <f>'Olieforbrug, TJ'!A381</f>
        <v>Juli</v>
      </c>
      <c r="C381" s="16">
        <v>0</v>
      </c>
      <c r="D381" s="16">
        <v>37</v>
      </c>
      <c r="E381" s="16">
        <v>0</v>
      </c>
      <c r="F381" s="16">
        <v>0</v>
      </c>
      <c r="G381" s="16">
        <f t="shared" si="86"/>
        <v>15</v>
      </c>
      <c r="H381" s="16">
        <v>55</v>
      </c>
      <c r="I381" s="16">
        <v>63</v>
      </c>
      <c r="J381" s="15"/>
      <c r="K381" s="15"/>
      <c r="L381" s="14">
        <f t="shared" si="85"/>
        <v>1.7103899999999999</v>
      </c>
      <c r="N381" s="23" t="str">
        <f>'Olieforbrug, TJ'!M381</f>
        <v>July</v>
      </c>
    </row>
    <row r="382" spans="1:14" x14ac:dyDescent="0.25">
      <c r="A382" s="23" t="str">
        <f>'Olieforbrug, TJ'!A382</f>
        <v>August</v>
      </c>
      <c r="C382" s="16">
        <v>0</v>
      </c>
      <c r="D382" s="16">
        <v>90</v>
      </c>
      <c r="E382" s="16">
        <v>0</v>
      </c>
      <c r="F382" s="16">
        <v>0</v>
      </c>
      <c r="G382" s="16">
        <f>I381-I382</f>
        <v>15</v>
      </c>
      <c r="H382" s="16">
        <v>105</v>
      </c>
      <c r="I382" s="16">
        <v>48</v>
      </c>
      <c r="J382" s="15"/>
      <c r="K382" s="15"/>
      <c r="L382" s="14">
        <f t="shared" si="85"/>
        <v>3.2652899999999994</v>
      </c>
      <c r="N382" s="23" t="str">
        <f>'Olieforbrug, TJ'!M382</f>
        <v>August</v>
      </c>
    </row>
    <row r="383" spans="1:14" x14ac:dyDescent="0.25">
      <c r="A383" s="23" t="str">
        <f>'Olieforbrug, TJ'!A383</f>
        <v>September</v>
      </c>
      <c r="C383" s="16">
        <v>0</v>
      </c>
      <c r="D383" s="16">
        <v>60</v>
      </c>
      <c r="E383" s="16">
        <v>23</v>
      </c>
      <c r="F383" s="16">
        <v>0</v>
      </c>
      <c r="G383" s="16">
        <f>I382-I383</f>
        <v>-14</v>
      </c>
      <c r="H383" s="16">
        <v>70</v>
      </c>
      <c r="I383" s="16">
        <v>62</v>
      </c>
      <c r="J383" s="15"/>
      <c r="K383" s="15"/>
      <c r="L383" s="14">
        <f t="shared" si="85"/>
        <v>2.1768599999999996</v>
      </c>
      <c r="N383" s="23" t="str">
        <f>'Olieforbrug, TJ'!M383</f>
        <v>September</v>
      </c>
    </row>
    <row r="384" spans="1:14" x14ac:dyDescent="0.25">
      <c r="A384" s="23" t="str">
        <f>'Olieforbrug, TJ'!A384</f>
        <v>Oktober</v>
      </c>
      <c r="C384" s="16">
        <v>0</v>
      </c>
      <c r="D384" s="16">
        <v>60</v>
      </c>
      <c r="E384" s="16">
        <v>0</v>
      </c>
      <c r="F384" s="16">
        <v>0</v>
      </c>
      <c r="G384" s="16">
        <f>I383-I384</f>
        <v>62</v>
      </c>
      <c r="H384" s="16">
        <v>108</v>
      </c>
      <c r="I384" s="16">
        <v>0</v>
      </c>
      <c r="J384" s="15"/>
      <c r="K384" s="15"/>
      <c r="L384" s="14">
        <f t="shared" si="85"/>
        <v>3.3585839999999996</v>
      </c>
      <c r="N384" s="23" t="str">
        <f>'Olieforbrug, TJ'!M384</f>
        <v>October</v>
      </c>
    </row>
    <row r="385" spans="1:14" x14ac:dyDescent="0.25">
      <c r="A385" s="23" t="str">
        <f>'Olieforbrug, TJ'!A385</f>
        <v>November</v>
      </c>
      <c r="C385" s="16">
        <v>0</v>
      </c>
      <c r="D385" s="16">
        <v>30</v>
      </c>
      <c r="E385" s="16">
        <v>0</v>
      </c>
      <c r="F385" s="16">
        <v>0</v>
      </c>
      <c r="G385" s="16">
        <f>I384-I385</f>
        <v>0</v>
      </c>
      <c r="H385" s="16">
        <v>30</v>
      </c>
      <c r="I385" s="16">
        <v>0</v>
      </c>
      <c r="J385" s="15"/>
      <c r="K385" s="15"/>
      <c r="L385" s="14">
        <f t="shared" si="85"/>
        <v>0.93293999999999988</v>
      </c>
      <c r="N385" s="23" t="str">
        <f>'Olieforbrug, TJ'!M385</f>
        <v>November</v>
      </c>
    </row>
    <row r="386" spans="1:14" ht="13.8" thickBot="1" x14ac:dyDescent="0.3">
      <c r="A386" s="41" t="str">
        <f>'Olieforbrug, TJ'!A386</f>
        <v>December</v>
      </c>
      <c r="C386" s="42">
        <v>0</v>
      </c>
      <c r="D386" s="42">
        <v>60</v>
      </c>
      <c r="E386" s="42">
        <v>0</v>
      </c>
      <c r="F386" s="42">
        <v>0</v>
      </c>
      <c r="G386" s="42">
        <f>I385-I386</f>
        <v>0</v>
      </c>
      <c r="H386" s="42">
        <v>60</v>
      </c>
      <c r="I386" s="42">
        <v>0</v>
      </c>
      <c r="J386" s="2"/>
      <c r="K386" s="2"/>
      <c r="L386" s="54">
        <f t="shared" si="85"/>
        <v>1.8658799999999998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0</v>
      </c>
      <c r="D388" s="16">
        <v>0</v>
      </c>
      <c r="E388" s="16">
        <v>0</v>
      </c>
      <c r="F388" s="16">
        <v>0</v>
      </c>
      <c r="G388" s="16">
        <f>I386-I388</f>
        <v>0</v>
      </c>
      <c r="H388" s="16">
        <v>0</v>
      </c>
      <c r="I388" s="16">
        <v>0</v>
      </c>
      <c r="J388" s="15"/>
      <c r="K388" s="15"/>
      <c r="L388" s="16">
        <f>H388*0.71*43.8/1000</f>
        <v>0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0</v>
      </c>
      <c r="D389" s="16">
        <v>1476</v>
      </c>
      <c r="E389" s="16">
        <v>0</v>
      </c>
      <c r="F389" s="16">
        <v>0</v>
      </c>
      <c r="G389" s="16">
        <f>I388-I389</f>
        <v>-1439</v>
      </c>
      <c r="H389" s="16">
        <v>30</v>
      </c>
      <c r="I389" s="16">
        <v>1439</v>
      </c>
      <c r="J389" s="15"/>
      <c r="K389" s="15"/>
      <c r="L389" s="16">
        <f>H389*0.71*43.8/1000</f>
        <v>0.93293999999999988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0</v>
      </c>
      <c r="D390" s="16">
        <v>33</v>
      </c>
      <c r="E390" s="16">
        <v>0</v>
      </c>
      <c r="F390" s="16">
        <v>0</v>
      </c>
      <c r="G390" s="16">
        <f>I389-I390</f>
        <v>64</v>
      </c>
      <c r="H390" s="16">
        <v>101</v>
      </c>
      <c r="I390" s="16">
        <v>1375</v>
      </c>
      <c r="J390" s="15"/>
      <c r="K390" s="15"/>
      <c r="L390" s="16">
        <f t="shared" ref="L390:L395" si="87">H390*0.71*43.8/1000</f>
        <v>3.1408979999999995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0</v>
      </c>
      <c r="D391" s="16">
        <v>42</v>
      </c>
      <c r="E391" s="16">
        <v>0</v>
      </c>
      <c r="F391" s="16">
        <v>0</v>
      </c>
      <c r="G391" s="16">
        <f>I390-I391</f>
        <v>108</v>
      </c>
      <c r="H391" s="16">
        <v>148</v>
      </c>
      <c r="I391" s="16">
        <v>1267</v>
      </c>
      <c r="J391" s="15"/>
      <c r="K391" s="15"/>
      <c r="L391" s="16">
        <f t="shared" si="87"/>
        <v>4.6025039999999997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0</v>
      </c>
      <c r="D392" s="16">
        <v>42</v>
      </c>
      <c r="E392" s="16">
        <v>0</v>
      </c>
      <c r="F392" s="16">
        <v>0</v>
      </c>
      <c r="G392" s="16">
        <f>I391-I392</f>
        <v>0</v>
      </c>
      <c r="H392" s="16">
        <v>148</v>
      </c>
      <c r="I392" s="16">
        <v>1267</v>
      </c>
      <c r="J392" s="15"/>
      <c r="K392" s="15"/>
      <c r="L392" s="16">
        <f t="shared" si="87"/>
        <v>4.6025039999999997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0</v>
      </c>
      <c r="D393" s="16">
        <v>110</v>
      </c>
      <c r="E393" s="16">
        <v>0</v>
      </c>
      <c r="F393" s="16">
        <v>0</v>
      </c>
      <c r="G393" s="16">
        <f>I392-I393</f>
        <v>317</v>
      </c>
      <c r="H393" s="16">
        <v>310</v>
      </c>
      <c r="I393" s="16">
        <v>950</v>
      </c>
      <c r="J393" s="15"/>
      <c r="K393" s="15"/>
      <c r="L393" s="16">
        <f t="shared" si="87"/>
        <v>9.6403799999999986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0</v>
      </c>
      <c r="D394" s="16">
        <v>68</v>
      </c>
      <c r="E394" s="16">
        <v>0</v>
      </c>
      <c r="F394" s="16">
        <v>0</v>
      </c>
      <c r="G394" s="16">
        <f t="shared" ref="G394:G399" si="88">I393-I394</f>
        <v>155</v>
      </c>
      <c r="H394" s="16">
        <v>218</v>
      </c>
      <c r="I394" s="16">
        <v>795</v>
      </c>
      <c r="J394" s="15"/>
      <c r="K394" s="15"/>
      <c r="L394" s="16">
        <f t="shared" si="87"/>
        <v>6.7793639999999993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0</v>
      </c>
      <c r="D395" s="16">
        <v>126</v>
      </c>
      <c r="E395" s="16">
        <v>0</v>
      </c>
      <c r="F395" s="16">
        <v>0</v>
      </c>
      <c r="G395" s="16">
        <f t="shared" si="88"/>
        <v>82</v>
      </c>
      <c r="H395" s="16">
        <v>206</v>
      </c>
      <c r="I395" s="16">
        <v>713</v>
      </c>
      <c r="J395" s="15"/>
      <c r="K395" s="15"/>
      <c r="L395" s="16">
        <f t="shared" si="87"/>
        <v>6.4061879999999993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0</v>
      </c>
      <c r="D396" s="16">
        <v>785</v>
      </c>
      <c r="E396" s="16">
        <v>0</v>
      </c>
      <c r="F396" s="16">
        <v>0</v>
      </c>
      <c r="G396" s="16">
        <f t="shared" si="88"/>
        <v>-701</v>
      </c>
      <c r="H396" s="16">
        <v>80</v>
      </c>
      <c r="I396" s="16">
        <v>1414</v>
      </c>
      <c r="J396" s="15"/>
      <c r="K396" s="15"/>
      <c r="L396" s="16">
        <f>H396*0.71*43.8/1000</f>
        <v>2.4878399999999998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0</v>
      </c>
      <c r="D397" s="16">
        <v>3</v>
      </c>
      <c r="E397" s="16">
        <v>0</v>
      </c>
      <c r="F397" s="16">
        <v>0</v>
      </c>
      <c r="G397" s="16">
        <f t="shared" si="88"/>
        <v>80</v>
      </c>
      <c r="H397" s="16">
        <v>83</v>
      </c>
      <c r="I397" s="16">
        <v>1334</v>
      </c>
      <c r="J397" s="15"/>
      <c r="K397" s="15"/>
      <c r="L397" s="16">
        <f>H397*0.71*43.8/1000</f>
        <v>2.581134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C398" s="16">
        <v>0</v>
      </c>
      <c r="D398" s="16">
        <v>53</v>
      </c>
      <c r="E398" s="16">
        <v>0</v>
      </c>
      <c r="F398" s="16">
        <v>0</v>
      </c>
      <c r="G398" s="16">
        <f t="shared" si="88"/>
        <v>112</v>
      </c>
      <c r="H398" s="16">
        <v>164</v>
      </c>
      <c r="I398" s="16">
        <v>1222</v>
      </c>
      <c r="J398" s="15"/>
      <c r="K398" s="15"/>
      <c r="L398" s="16">
        <f>H398*0.71*43.8/1000</f>
        <v>5.1000719999999991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>
        <v>0</v>
      </c>
      <c r="D399" s="42">
        <v>32</v>
      </c>
      <c r="E399" s="42">
        <v>0</v>
      </c>
      <c r="F399" s="42">
        <v>0</v>
      </c>
      <c r="G399" s="42">
        <f t="shared" si="88"/>
        <v>1</v>
      </c>
      <c r="H399" s="42">
        <v>32</v>
      </c>
      <c r="I399" s="42">
        <v>1221</v>
      </c>
      <c r="J399" s="2"/>
      <c r="K399" s="2"/>
      <c r="L399" s="54">
        <f>H399*0.71*43.8/1000</f>
        <v>0.9951359999999998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0</v>
      </c>
      <c r="D401" s="16">
        <v>30</v>
      </c>
      <c r="E401" s="16">
        <v>0</v>
      </c>
      <c r="F401" s="16">
        <v>0</v>
      </c>
      <c r="G401" s="16">
        <f>I399-I401</f>
        <v>75</v>
      </c>
      <c r="H401" s="16">
        <v>106</v>
      </c>
      <c r="I401" s="16">
        <v>1146</v>
      </c>
      <c r="J401" s="15"/>
      <c r="K401" s="15"/>
      <c r="L401" s="16">
        <f t="shared" ref="L401:L412" si="89">H401*0.71*43.8/1000</f>
        <v>3.2963879999999994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0</v>
      </c>
      <c r="D402" s="16">
        <v>10</v>
      </c>
      <c r="E402" s="16">
        <v>0</v>
      </c>
      <c r="F402" s="16">
        <v>0</v>
      </c>
      <c r="G402" s="16">
        <f t="shared" ref="G402:G407" si="90">I401-I402</f>
        <v>4</v>
      </c>
      <c r="H402" s="16">
        <v>10</v>
      </c>
      <c r="I402" s="16">
        <v>1142</v>
      </c>
      <c r="J402" s="15"/>
      <c r="K402" s="15"/>
      <c r="L402" s="16">
        <f t="shared" si="89"/>
        <v>0.31097999999999998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0</v>
      </c>
      <c r="D403" s="16">
        <v>30</v>
      </c>
      <c r="E403" s="16">
        <v>0</v>
      </c>
      <c r="F403" s="16">
        <v>0</v>
      </c>
      <c r="G403" s="16">
        <f t="shared" si="90"/>
        <v>24</v>
      </c>
      <c r="H403" s="16">
        <v>52</v>
      </c>
      <c r="I403" s="16">
        <v>1118</v>
      </c>
      <c r="J403" s="15"/>
      <c r="K403" s="15"/>
      <c r="L403" s="16">
        <f t="shared" si="89"/>
        <v>1.6170960000000001</v>
      </c>
      <c r="N403" s="23" t="str">
        <f>'Olieforbrug, TJ'!M403</f>
        <v>March</v>
      </c>
    </row>
    <row r="404" spans="1:14" ht="12.6" customHeight="1" x14ac:dyDescent="0.25">
      <c r="A404" s="23" t="str">
        <f>'Olieforbrug, TJ'!A404</f>
        <v>April</v>
      </c>
      <c r="C404" s="16">
        <v>0</v>
      </c>
      <c r="D404" s="16">
        <v>64</v>
      </c>
      <c r="E404" s="16">
        <v>0</v>
      </c>
      <c r="F404" s="16">
        <v>0</v>
      </c>
      <c r="G404" s="16">
        <f t="shared" si="90"/>
        <v>274</v>
      </c>
      <c r="H404" s="16">
        <v>338</v>
      </c>
      <c r="I404" s="16">
        <v>844</v>
      </c>
      <c r="J404" s="15"/>
      <c r="K404" s="15"/>
      <c r="L404" s="16">
        <f t="shared" si="89"/>
        <v>10.511123999999999</v>
      </c>
      <c r="N404" s="23" t="str">
        <f>'Olieforbrug, TJ'!M404</f>
        <v>April</v>
      </c>
    </row>
    <row r="405" spans="1:14" ht="12.6" customHeight="1" x14ac:dyDescent="0.25">
      <c r="A405" s="23" t="str">
        <f>'Olieforbrug, TJ'!A405</f>
        <v>Maj</v>
      </c>
      <c r="C405" s="16">
        <v>0</v>
      </c>
      <c r="D405" s="16">
        <v>60</v>
      </c>
      <c r="E405" s="16">
        <v>0</v>
      </c>
      <c r="F405" s="16">
        <v>0</v>
      </c>
      <c r="G405" s="16">
        <f t="shared" si="90"/>
        <v>303</v>
      </c>
      <c r="H405" s="16">
        <v>360</v>
      </c>
      <c r="I405" s="16">
        <v>541</v>
      </c>
      <c r="J405" s="15"/>
      <c r="K405" s="15"/>
      <c r="L405" s="16">
        <f t="shared" si="89"/>
        <v>11.195279999999999</v>
      </c>
      <c r="N405" s="23" t="str">
        <f>'Olieforbrug, TJ'!M405</f>
        <v>May</v>
      </c>
    </row>
    <row r="406" spans="1:14" ht="12.6" customHeight="1" x14ac:dyDescent="0.25">
      <c r="A406" s="23" t="str">
        <f>'Olieforbrug, TJ'!A406</f>
        <v>Juni</v>
      </c>
      <c r="C406" s="16">
        <v>0</v>
      </c>
      <c r="D406" s="16">
        <v>1162</v>
      </c>
      <c r="E406" s="16">
        <v>0</v>
      </c>
      <c r="F406" s="16">
        <v>0</v>
      </c>
      <c r="G406" s="16">
        <f t="shared" si="90"/>
        <v>-828</v>
      </c>
      <c r="H406" s="16">
        <v>333</v>
      </c>
      <c r="I406" s="16">
        <v>1369</v>
      </c>
      <c r="J406" s="15"/>
      <c r="K406" s="15"/>
      <c r="L406" s="16">
        <f t="shared" si="89"/>
        <v>10.355633999999998</v>
      </c>
      <c r="N406" s="23" t="str">
        <f>'Olieforbrug, TJ'!M406</f>
        <v>June</v>
      </c>
    </row>
    <row r="407" spans="1:14" ht="12.6" customHeight="1" x14ac:dyDescent="0.25">
      <c r="A407" s="23" t="str">
        <f>'Olieforbrug, TJ'!A407</f>
        <v>Juli</v>
      </c>
      <c r="C407" s="16">
        <v>0</v>
      </c>
      <c r="D407" s="16">
        <v>36</v>
      </c>
      <c r="E407" s="16">
        <v>0</v>
      </c>
      <c r="F407" s="16">
        <v>0</v>
      </c>
      <c r="G407" s="16">
        <f t="shared" si="90"/>
        <v>220</v>
      </c>
      <c r="H407" s="16">
        <v>253</v>
      </c>
      <c r="I407" s="16">
        <v>1149</v>
      </c>
      <c r="J407" s="15"/>
      <c r="K407" s="15"/>
      <c r="L407" s="16">
        <f t="shared" si="89"/>
        <v>7.8677939999999991</v>
      </c>
      <c r="N407" s="23" t="str">
        <f>'Olieforbrug, TJ'!M407</f>
        <v>July</v>
      </c>
    </row>
    <row r="408" spans="1:14" ht="12" customHeight="1" x14ac:dyDescent="0.25">
      <c r="A408" s="23" t="str">
        <f>'Olieforbrug, TJ'!A408</f>
        <v>August</v>
      </c>
      <c r="C408" s="16">
        <v>0</v>
      </c>
      <c r="D408" s="16">
        <v>64</v>
      </c>
      <c r="E408" s="16">
        <v>0</v>
      </c>
      <c r="F408" s="16">
        <v>0</v>
      </c>
      <c r="G408" s="16">
        <f>I407-I408</f>
        <v>212</v>
      </c>
      <c r="H408" s="16">
        <v>275</v>
      </c>
      <c r="I408" s="16">
        <v>937</v>
      </c>
      <c r="J408" s="15"/>
      <c r="K408" s="15"/>
      <c r="L408" s="16">
        <f t="shared" si="89"/>
        <v>8.5519499999999997</v>
      </c>
      <c r="N408" s="23" t="str">
        <f>'Olieforbrug, TJ'!M408</f>
        <v>August</v>
      </c>
    </row>
    <row r="409" spans="1:14" ht="13.5" customHeight="1" x14ac:dyDescent="0.25">
      <c r="A409" s="23" t="str">
        <f>'Olieforbrug, TJ'!A409</f>
        <v>September</v>
      </c>
      <c r="C409" s="16">
        <v>0</v>
      </c>
      <c r="D409" s="16">
        <v>15</v>
      </c>
      <c r="E409" s="16">
        <v>0</v>
      </c>
      <c r="F409" s="16">
        <v>0</v>
      </c>
      <c r="G409" s="16">
        <f>I408-I409</f>
        <v>153</v>
      </c>
      <c r="H409" s="16">
        <v>167</v>
      </c>
      <c r="I409" s="16">
        <v>784</v>
      </c>
      <c r="J409" s="15"/>
      <c r="K409" s="15"/>
      <c r="L409" s="16">
        <f t="shared" si="89"/>
        <v>5.1933659999999993</v>
      </c>
      <c r="N409" s="23" t="str">
        <f>'Olieforbrug, TJ'!M409</f>
        <v>September</v>
      </c>
    </row>
    <row r="410" spans="1:14" ht="14.25" customHeight="1" x14ac:dyDescent="0.25">
      <c r="A410" s="23" t="str">
        <f>'Olieforbrug, TJ'!A410</f>
        <v>Oktober</v>
      </c>
      <c r="C410" s="16">
        <v>0</v>
      </c>
      <c r="D410" s="16">
        <v>0</v>
      </c>
      <c r="E410" s="16">
        <v>0</v>
      </c>
      <c r="F410" s="16">
        <v>0</v>
      </c>
      <c r="G410" s="16">
        <f>I409-I410</f>
        <v>137</v>
      </c>
      <c r="H410" s="16">
        <v>137</v>
      </c>
      <c r="I410" s="16">
        <v>647</v>
      </c>
      <c r="J410" s="15"/>
      <c r="K410" s="15"/>
      <c r="L410" s="16">
        <f t="shared" si="89"/>
        <v>4.2604259999999998</v>
      </c>
      <c r="N410" s="23" t="str">
        <f>'Olieforbrug, TJ'!M410</f>
        <v>October</v>
      </c>
    </row>
    <row r="411" spans="1:14" ht="14.25" customHeight="1" x14ac:dyDescent="0.25">
      <c r="A411" s="23" t="str">
        <f>'Olieforbrug, TJ'!A411</f>
        <v>November</v>
      </c>
      <c r="C411" s="16">
        <v>0</v>
      </c>
      <c r="D411" s="16">
        <v>17</v>
      </c>
      <c r="E411" s="16">
        <v>0</v>
      </c>
      <c r="F411" s="16">
        <v>0</v>
      </c>
      <c r="G411" s="16">
        <f>I410-I411</f>
        <v>97</v>
      </c>
      <c r="H411" s="16">
        <v>114</v>
      </c>
      <c r="I411" s="16">
        <v>550</v>
      </c>
      <c r="J411" s="15"/>
      <c r="K411" s="15"/>
      <c r="L411" s="16">
        <f t="shared" si="89"/>
        <v>3.5451719999999995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0</v>
      </c>
      <c r="D412" s="42">
        <v>23</v>
      </c>
      <c r="E412" s="42">
        <v>0</v>
      </c>
      <c r="F412" s="42">
        <v>0</v>
      </c>
      <c r="G412" s="42">
        <f>I411-I412</f>
        <v>67</v>
      </c>
      <c r="H412" s="42">
        <v>89</v>
      </c>
      <c r="I412" s="42">
        <v>483</v>
      </c>
      <c r="J412" s="2"/>
      <c r="K412" s="2"/>
      <c r="L412" s="54">
        <f t="shared" si="89"/>
        <v>2.7677219999999996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0</v>
      </c>
      <c r="D414" s="16">
        <v>59</v>
      </c>
      <c r="E414" s="16">
        <v>0</v>
      </c>
      <c r="F414" s="16">
        <v>0</v>
      </c>
      <c r="G414" s="16">
        <f>I412-I414</f>
        <v>47</v>
      </c>
      <c r="H414" s="16">
        <v>105</v>
      </c>
      <c r="I414" s="16">
        <v>436</v>
      </c>
      <c r="J414" s="15"/>
      <c r="K414" s="15"/>
      <c r="L414" s="16">
        <f t="shared" ref="L414:L425" si="91">H414*0.71*43.8/1000</f>
        <v>3.2652899999999994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0</v>
      </c>
      <c r="D415" s="16">
        <v>31</v>
      </c>
      <c r="E415" s="16">
        <v>0</v>
      </c>
      <c r="F415" s="16">
        <v>0</v>
      </c>
      <c r="G415" s="65">
        <f t="shared" ref="G415:G420" si="92">I414-I415</f>
        <v>187</v>
      </c>
      <c r="H415" s="16">
        <v>218</v>
      </c>
      <c r="I415" s="16">
        <v>249</v>
      </c>
      <c r="J415" s="15"/>
      <c r="K415" s="15"/>
      <c r="L415" s="16">
        <f t="shared" si="91"/>
        <v>6.7793639999999993</v>
      </c>
      <c r="N415" s="23" t="str">
        <f>'Olieforbrug, TJ'!M415</f>
        <v>February</v>
      </c>
    </row>
    <row r="416" spans="1:14" ht="12" customHeight="1" x14ac:dyDescent="0.25">
      <c r="A416" s="23" t="str">
        <f>'Olieforbrug, TJ'!A416</f>
        <v>Marts</v>
      </c>
      <c r="C416" s="16">
        <v>0</v>
      </c>
      <c r="D416" s="16">
        <v>1229</v>
      </c>
      <c r="E416" s="16">
        <v>0</v>
      </c>
      <c r="F416" s="16">
        <v>0</v>
      </c>
      <c r="G416" s="65">
        <f t="shared" si="92"/>
        <v>-1183</v>
      </c>
      <c r="H416" s="16">
        <v>46</v>
      </c>
      <c r="I416" s="16">
        <v>1432</v>
      </c>
      <c r="J416" s="15"/>
      <c r="K416" s="15"/>
      <c r="L416" s="16">
        <f t="shared" si="91"/>
        <v>1.4305079999999999</v>
      </c>
      <c r="N416" s="23" t="str">
        <f>'Olieforbrug, TJ'!M416</f>
        <v>March</v>
      </c>
    </row>
    <row r="417" spans="1:14" ht="12" customHeight="1" x14ac:dyDescent="0.25">
      <c r="A417" s="23" t="str">
        <f>'Olieforbrug, TJ'!A417</f>
        <v>April</v>
      </c>
      <c r="C417" s="16">
        <v>0</v>
      </c>
      <c r="D417" s="16">
        <v>28</v>
      </c>
      <c r="E417" s="16">
        <v>0</v>
      </c>
      <c r="F417" s="16">
        <v>0</v>
      </c>
      <c r="G417" s="65">
        <f t="shared" si="92"/>
        <v>50</v>
      </c>
      <c r="H417" s="16">
        <v>76</v>
      </c>
      <c r="I417" s="16">
        <v>1382</v>
      </c>
      <c r="J417" s="15"/>
      <c r="K417" s="15"/>
      <c r="L417" s="16">
        <f t="shared" si="91"/>
        <v>2.3634479999999995</v>
      </c>
      <c r="N417" s="23" t="str">
        <f>'Olieforbrug, TJ'!M417</f>
        <v>April</v>
      </c>
    </row>
    <row r="418" spans="1:14" ht="12" customHeight="1" x14ac:dyDescent="0.25">
      <c r="A418" s="23" t="str">
        <f>'Olieforbrug, TJ'!A418</f>
        <v>Maj</v>
      </c>
      <c r="C418" s="16">
        <v>0</v>
      </c>
      <c r="D418" s="16">
        <v>29</v>
      </c>
      <c r="E418" s="16">
        <v>0</v>
      </c>
      <c r="F418" s="16">
        <v>0</v>
      </c>
      <c r="G418" s="65">
        <f t="shared" si="92"/>
        <v>122</v>
      </c>
      <c r="H418" s="16">
        <v>150</v>
      </c>
      <c r="I418" s="16">
        <v>1260</v>
      </c>
      <c r="J418" s="15"/>
      <c r="K418" s="15"/>
      <c r="L418" s="16">
        <f t="shared" si="91"/>
        <v>4.6646999999999998</v>
      </c>
      <c r="N418" s="23" t="str">
        <f>'Olieforbrug, TJ'!M418</f>
        <v>May</v>
      </c>
    </row>
    <row r="419" spans="1:14" ht="14.25" customHeight="1" x14ac:dyDescent="0.25">
      <c r="A419" s="23" t="str">
        <f>'Olieforbrug, TJ'!A419</f>
        <v>Juni</v>
      </c>
      <c r="C419" s="16">
        <v>0</v>
      </c>
      <c r="D419" s="16">
        <v>30</v>
      </c>
      <c r="E419" s="16">
        <v>0</v>
      </c>
      <c r="F419" s="16">
        <v>0</v>
      </c>
      <c r="G419" s="65">
        <f t="shared" si="92"/>
        <v>360</v>
      </c>
      <c r="H419" s="16">
        <v>388</v>
      </c>
      <c r="I419" s="16">
        <v>900</v>
      </c>
      <c r="J419" s="15"/>
      <c r="K419" s="15"/>
      <c r="L419" s="16">
        <f t="shared" si="91"/>
        <v>12.066023999999997</v>
      </c>
      <c r="N419" s="23" t="str">
        <f>'Olieforbrug, TJ'!M419</f>
        <v>June</v>
      </c>
    </row>
    <row r="420" spans="1:14" ht="14.25" customHeight="1" x14ac:dyDescent="0.25">
      <c r="A420" s="23" t="str">
        <f>'Olieforbrug, TJ'!A420</f>
        <v>Juli</v>
      </c>
      <c r="C420" s="16">
        <v>0</v>
      </c>
      <c r="D420" s="16">
        <v>66</v>
      </c>
      <c r="E420" s="16">
        <v>0</v>
      </c>
      <c r="F420" s="16">
        <v>0</v>
      </c>
      <c r="G420" s="65">
        <f t="shared" si="92"/>
        <v>228</v>
      </c>
      <c r="H420" s="16">
        <v>293</v>
      </c>
      <c r="I420" s="16">
        <v>672</v>
      </c>
      <c r="J420" s="15"/>
      <c r="K420" s="15"/>
      <c r="L420" s="16">
        <f t="shared" si="91"/>
        <v>9.1117139999999992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0</v>
      </c>
      <c r="D421" s="16">
        <v>0</v>
      </c>
      <c r="E421" s="16">
        <v>0</v>
      </c>
      <c r="F421" s="16">
        <v>0</v>
      </c>
      <c r="G421" s="65">
        <f>I420-I421</f>
        <v>214</v>
      </c>
      <c r="H421" s="16">
        <v>214</v>
      </c>
      <c r="I421" s="16">
        <v>458</v>
      </c>
      <c r="L421" s="16">
        <f t="shared" si="91"/>
        <v>6.6549719999999999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0</v>
      </c>
      <c r="D422" s="16">
        <v>496</v>
      </c>
      <c r="E422" s="16">
        <v>0</v>
      </c>
      <c r="F422" s="16">
        <v>0</v>
      </c>
      <c r="G422" s="65">
        <f>I421-I422</f>
        <v>-291</v>
      </c>
      <c r="H422" s="16">
        <v>203</v>
      </c>
      <c r="I422" s="16">
        <v>749</v>
      </c>
      <c r="L422" s="16">
        <f t="shared" si="91"/>
        <v>6.3128939999999991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0</v>
      </c>
      <c r="D423" s="16">
        <v>14</v>
      </c>
      <c r="E423" s="16">
        <v>0</v>
      </c>
      <c r="F423" s="16">
        <v>0</v>
      </c>
      <c r="G423" s="65">
        <f>I422-I423</f>
        <v>83</v>
      </c>
      <c r="H423" s="16">
        <v>97</v>
      </c>
      <c r="I423" s="16">
        <v>666</v>
      </c>
      <c r="L423" s="16">
        <f t="shared" si="91"/>
        <v>3.0165059999999992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0</v>
      </c>
      <c r="D424" s="16">
        <v>29</v>
      </c>
      <c r="E424" s="16">
        <v>0</v>
      </c>
      <c r="F424" s="16">
        <v>0</v>
      </c>
      <c r="G424" s="65">
        <f>I423-I424</f>
        <v>130</v>
      </c>
      <c r="H424" s="16">
        <v>159</v>
      </c>
      <c r="I424" s="16">
        <v>536</v>
      </c>
      <c r="L424" s="16">
        <f t="shared" si="91"/>
        <v>4.9445819999999996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0</v>
      </c>
      <c r="D425" s="42">
        <v>0</v>
      </c>
      <c r="E425" s="42">
        <v>0</v>
      </c>
      <c r="F425" s="42">
        <v>0</v>
      </c>
      <c r="G425" s="42">
        <f>I424-I425</f>
        <v>42</v>
      </c>
      <c r="H425" s="42">
        <v>42</v>
      </c>
      <c r="I425" s="42">
        <v>494</v>
      </c>
      <c r="J425" s="2"/>
      <c r="K425" s="2"/>
      <c r="L425" s="54">
        <f t="shared" si="91"/>
        <v>1.3061160000000001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f>'Olieforbrug, TJ'!M426</f>
        <v>2021</v>
      </c>
    </row>
    <row r="427" spans="1:14" ht="12.9" customHeight="1" x14ac:dyDescent="0.25">
      <c r="A427" s="23" t="str">
        <f>'Olieforbrug, TJ'!A427</f>
        <v>Januar</v>
      </c>
      <c r="C427" s="16">
        <v>0</v>
      </c>
      <c r="D427" s="16">
        <v>0</v>
      </c>
      <c r="E427" s="16">
        <v>0</v>
      </c>
      <c r="F427" s="16">
        <v>0</v>
      </c>
      <c r="G427" s="16">
        <f>I425-I427</f>
        <v>139</v>
      </c>
      <c r="H427" s="16">
        <v>138</v>
      </c>
      <c r="I427" s="16">
        <v>355</v>
      </c>
      <c r="J427" s="15"/>
      <c r="K427" s="15"/>
      <c r="L427" s="16">
        <f t="shared" ref="L427:L438" si="93">H427*0.71*43.8/1000</f>
        <v>4.291523999999999</v>
      </c>
      <c r="N427" s="23" t="str">
        <f>'Olieforbrug, TJ'!M427</f>
        <v>January</v>
      </c>
    </row>
    <row r="428" spans="1:14" ht="12.9" customHeight="1" x14ac:dyDescent="0.25">
      <c r="A428" s="23" t="str">
        <f>'Olieforbrug, TJ'!A428</f>
        <v>Februar</v>
      </c>
      <c r="C428" s="16">
        <v>0</v>
      </c>
      <c r="D428" s="16">
        <v>30</v>
      </c>
      <c r="E428" s="16">
        <v>0</v>
      </c>
      <c r="F428" s="16">
        <v>0</v>
      </c>
      <c r="G428" s="16">
        <f t="shared" ref="G428:G433" si="94">I427-I428</f>
        <v>355</v>
      </c>
      <c r="H428" s="16">
        <v>378</v>
      </c>
      <c r="I428" s="16">
        <v>0</v>
      </c>
      <c r="J428" s="15"/>
      <c r="K428" s="15"/>
      <c r="L428" s="16">
        <f t="shared" si="93"/>
        <v>11.755044</v>
      </c>
      <c r="N428" s="23" t="str">
        <f>'Olieforbrug, TJ'!M428</f>
        <v>February</v>
      </c>
    </row>
    <row r="429" spans="1:14" ht="12.9" customHeight="1" x14ac:dyDescent="0.25">
      <c r="A429" s="23" t="str">
        <f>'Olieforbrug, TJ'!A429</f>
        <v>Marts</v>
      </c>
      <c r="C429" s="16">
        <v>0</v>
      </c>
      <c r="D429" s="16">
        <v>16</v>
      </c>
      <c r="E429" s="16">
        <v>0</v>
      </c>
      <c r="F429" s="16">
        <v>0</v>
      </c>
      <c r="G429" s="16">
        <f t="shared" si="94"/>
        <v>0</v>
      </c>
      <c r="H429" s="16">
        <v>16</v>
      </c>
      <c r="I429" s="16">
        <v>0</v>
      </c>
      <c r="J429" s="15"/>
      <c r="K429" s="15"/>
      <c r="L429" s="16">
        <f t="shared" si="93"/>
        <v>0.4975679999999999</v>
      </c>
      <c r="N429" s="23" t="str">
        <f>'Olieforbrug, TJ'!M429</f>
        <v>March</v>
      </c>
    </row>
    <row r="430" spans="1:14" x14ac:dyDescent="0.25">
      <c r="A430" s="23" t="str">
        <f>'Olieforbrug, TJ'!A430</f>
        <v>April</v>
      </c>
      <c r="C430" s="16">
        <v>0</v>
      </c>
      <c r="D430" s="16">
        <v>61</v>
      </c>
      <c r="E430" s="16">
        <v>0</v>
      </c>
      <c r="F430" s="16">
        <v>0</v>
      </c>
      <c r="G430" s="16">
        <f t="shared" si="94"/>
        <v>0</v>
      </c>
      <c r="H430" s="16">
        <v>61</v>
      </c>
      <c r="I430" s="16">
        <v>0</v>
      </c>
      <c r="J430" s="15"/>
      <c r="K430" s="15"/>
      <c r="L430" s="16">
        <f t="shared" si="93"/>
        <v>1.8969779999999996</v>
      </c>
      <c r="N430" s="23" t="str">
        <f>'Olieforbrug, TJ'!M430</f>
        <v>April</v>
      </c>
    </row>
    <row r="431" spans="1:14" x14ac:dyDescent="0.25">
      <c r="A431" s="23" t="str">
        <f>'Olieforbrug, TJ'!A431</f>
        <v>Maj</v>
      </c>
      <c r="C431" s="16">
        <v>0</v>
      </c>
      <c r="D431" s="16">
        <v>61</v>
      </c>
      <c r="E431" s="16">
        <v>0</v>
      </c>
      <c r="F431" s="16">
        <v>0</v>
      </c>
      <c r="G431" s="16">
        <f t="shared" si="94"/>
        <v>0</v>
      </c>
      <c r="H431" s="16">
        <v>61</v>
      </c>
      <c r="I431" s="16">
        <v>0</v>
      </c>
      <c r="J431" s="15"/>
      <c r="K431" s="15"/>
      <c r="L431" s="16">
        <f t="shared" si="93"/>
        <v>1.8969779999999996</v>
      </c>
      <c r="N431" s="23" t="str">
        <f>'Olieforbrug, TJ'!M431</f>
        <v>May</v>
      </c>
    </row>
    <row r="432" spans="1:14" x14ac:dyDescent="0.25">
      <c r="A432" s="23" t="str">
        <f>'Olieforbrug, TJ'!A432</f>
        <v>Juni</v>
      </c>
      <c r="C432" s="16">
        <v>0</v>
      </c>
      <c r="D432" s="16">
        <v>69</v>
      </c>
      <c r="E432" s="16">
        <v>0</v>
      </c>
      <c r="F432" s="16">
        <v>0</v>
      </c>
      <c r="G432" s="16">
        <f t="shared" si="94"/>
        <v>0</v>
      </c>
      <c r="H432" s="16">
        <v>69</v>
      </c>
      <c r="I432" s="16">
        <v>0</v>
      </c>
      <c r="J432" s="15"/>
      <c r="K432" s="15"/>
      <c r="L432" s="16">
        <f t="shared" si="93"/>
        <v>2.1457619999999995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C433" s="16">
        <v>0</v>
      </c>
      <c r="D433" s="16">
        <v>48</v>
      </c>
      <c r="E433" s="16">
        <v>0</v>
      </c>
      <c r="F433" s="16">
        <v>0</v>
      </c>
      <c r="G433" s="16">
        <f t="shared" si="94"/>
        <v>0</v>
      </c>
      <c r="H433" s="16">
        <v>48</v>
      </c>
      <c r="I433" s="16">
        <v>0</v>
      </c>
      <c r="J433" s="15"/>
      <c r="K433" s="15"/>
      <c r="L433" s="16">
        <f t="shared" si="93"/>
        <v>1.4927039999999998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C434" s="16">
        <v>0</v>
      </c>
      <c r="D434" s="16">
        <v>0</v>
      </c>
      <c r="E434" s="16">
        <v>0</v>
      </c>
      <c r="F434" s="16">
        <v>0</v>
      </c>
      <c r="G434" s="16">
        <f>I433-I434</f>
        <v>0</v>
      </c>
      <c r="H434" s="16">
        <v>0</v>
      </c>
      <c r="I434" s="16">
        <v>0</v>
      </c>
      <c r="J434" s="15"/>
      <c r="K434" s="15"/>
      <c r="L434" s="16">
        <f t="shared" si="93"/>
        <v>0</v>
      </c>
      <c r="N434" s="23" t="str">
        <f>'Olieforbrug, TJ'!M434</f>
        <v>August</v>
      </c>
    </row>
    <row r="435" spans="1:14" x14ac:dyDescent="0.25">
      <c r="A435" s="23" t="str">
        <f>'Olieforbrug, TJ'!A435</f>
        <v>September</v>
      </c>
      <c r="C435" s="16">
        <v>0</v>
      </c>
      <c r="D435" s="16">
        <v>70</v>
      </c>
      <c r="E435" s="16">
        <v>0</v>
      </c>
      <c r="F435" s="16">
        <v>0</v>
      </c>
      <c r="G435" s="16">
        <f>I434-I435</f>
        <v>0</v>
      </c>
      <c r="H435" s="16">
        <v>70</v>
      </c>
      <c r="I435" s="16">
        <v>0</v>
      </c>
      <c r="J435" s="15"/>
      <c r="K435" s="15"/>
      <c r="L435" s="16">
        <f t="shared" si="93"/>
        <v>2.1768599999999996</v>
      </c>
      <c r="N435" s="23" t="str">
        <f>'Olieforbrug, TJ'!M435</f>
        <v>September</v>
      </c>
    </row>
    <row r="436" spans="1:14" x14ac:dyDescent="0.25">
      <c r="A436" s="23" t="s">
        <v>131</v>
      </c>
      <c r="C436" s="16">
        <v>0</v>
      </c>
      <c r="D436" s="16">
        <v>20</v>
      </c>
      <c r="E436" s="16">
        <v>0</v>
      </c>
      <c r="F436" s="16">
        <v>0</v>
      </c>
      <c r="G436" s="16">
        <f>I435-I436</f>
        <v>0</v>
      </c>
      <c r="H436" s="16">
        <v>20</v>
      </c>
      <c r="I436" s="16">
        <v>0</v>
      </c>
      <c r="J436" s="15"/>
      <c r="K436" s="15"/>
      <c r="L436" s="16">
        <f t="shared" si="93"/>
        <v>0.62195999999999996</v>
      </c>
      <c r="N436" s="23" t="str">
        <f>'Olieforbrug, TJ'!M436</f>
        <v>October</v>
      </c>
    </row>
    <row r="437" spans="1:14" x14ac:dyDescent="0.25">
      <c r="A437" s="23" t="s">
        <v>125</v>
      </c>
      <c r="C437" s="16">
        <v>0</v>
      </c>
      <c r="D437" s="16">
        <v>25</v>
      </c>
      <c r="E437" s="16">
        <v>0</v>
      </c>
      <c r="F437" s="16">
        <v>0</v>
      </c>
      <c r="G437" s="16">
        <f>I436-I437</f>
        <v>0</v>
      </c>
      <c r="H437" s="16">
        <v>25</v>
      </c>
      <c r="I437" s="16">
        <v>0</v>
      </c>
      <c r="J437" s="15"/>
      <c r="K437" s="15"/>
      <c r="L437" s="16">
        <f t="shared" si="93"/>
        <v>0.77744999999999997</v>
      </c>
      <c r="N437" s="23" t="str">
        <f>'Olieforbrug, TJ'!M437</f>
        <v>November</v>
      </c>
    </row>
    <row r="438" spans="1:14" ht="13.8" thickBot="1" x14ac:dyDescent="0.3">
      <c r="A438" s="43" t="s">
        <v>113</v>
      </c>
      <c r="C438" s="42">
        <v>0</v>
      </c>
      <c r="D438" s="42">
        <v>0</v>
      </c>
      <c r="E438" s="42">
        <v>0</v>
      </c>
      <c r="F438" s="42">
        <v>0</v>
      </c>
      <c r="G438" s="42">
        <f>I437-I438</f>
        <v>0</v>
      </c>
      <c r="H438" s="42">
        <v>0</v>
      </c>
      <c r="I438" s="42">
        <v>0</v>
      </c>
      <c r="J438" s="2"/>
      <c r="K438" s="2"/>
      <c r="L438" s="42">
        <f t="shared" si="93"/>
        <v>0</v>
      </c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0</v>
      </c>
      <c r="D440" s="16">
        <v>30</v>
      </c>
      <c r="E440" s="16">
        <v>0</v>
      </c>
      <c r="F440" s="16">
        <v>0</v>
      </c>
      <c r="G440" s="16">
        <f>I438-I440</f>
        <v>0</v>
      </c>
      <c r="H440" s="16">
        <v>30</v>
      </c>
      <c r="I440" s="16">
        <v>0</v>
      </c>
      <c r="J440" s="15"/>
      <c r="K440" s="15"/>
      <c r="L440" s="16">
        <f t="shared" ref="L440:L445" si="95">H440*0.71*43.8/1000</f>
        <v>0.93293999999999988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:G446" si="96">I440-I441</f>
        <v>0</v>
      </c>
      <c r="H441" s="16">
        <v>0</v>
      </c>
      <c r="I441" s="16">
        <v>0</v>
      </c>
      <c r="J441" s="15"/>
      <c r="K441" s="15"/>
      <c r="L441" s="16">
        <f t="shared" si="95"/>
        <v>0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0</v>
      </c>
      <c r="D442" s="16">
        <v>31</v>
      </c>
      <c r="E442" s="16">
        <v>0</v>
      </c>
      <c r="F442" s="16">
        <v>0</v>
      </c>
      <c r="G442" s="16">
        <f t="shared" si="96"/>
        <v>0</v>
      </c>
      <c r="H442" s="16">
        <v>31</v>
      </c>
      <c r="I442" s="16">
        <v>0</v>
      </c>
      <c r="J442" s="15"/>
      <c r="K442" s="15"/>
      <c r="L442" s="16">
        <f t="shared" si="95"/>
        <v>0.96403799999999995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si="96"/>
        <v>0</v>
      </c>
      <c r="H443" s="16">
        <v>0</v>
      </c>
      <c r="I443" s="16">
        <v>0</v>
      </c>
      <c r="J443" s="15"/>
      <c r="K443" s="15"/>
      <c r="L443" s="16">
        <f t="shared" si="95"/>
        <v>0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0</v>
      </c>
      <c r="D444" s="16">
        <v>28</v>
      </c>
      <c r="E444" s="16">
        <v>0</v>
      </c>
      <c r="F444" s="16">
        <v>0</v>
      </c>
      <c r="G444" s="16">
        <f t="shared" si="96"/>
        <v>0</v>
      </c>
      <c r="H444" s="16">
        <v>28</v>
      </c>
      <c r="I444" s="16">
        <v>0</v>
      </c>
      <c r="J444" s="15"/>
      <c r="K444" s="15"/>
      <c r="L444" s="16">
        <f t="shared" si="95"/>
        <v>0.87074399999999996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0</v>
      </c>
      <c r="D445" s="16">
        <v>10</v>
      </c>
      <c r="E445" s="16">
        <v>0</v>
      </c>
      <c r="F445" s="16">
        <v>0</v>
      </c>
      <c r="G445" s="16">
        <f t="shared" si="96"/>
        <v>0</v>
      </c>
      <c r="H445" s="16">
        <v>10</v>
      </c>
      <c r="I445" s="16">
        <v>0</v>
      </c>
      <c r="J445" s="15"/>
      <c r="K445" s="15"/>
      <c r="L445" s="16">
        <f t="shared" si="95"/>
        <v>0.31097999999999998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0</v>
      </c>
      <c r="D446" s="16">
        <v>21</v>
      </c>
      <c r="E446" s="16">
        <v>0</v>
      </c>
      <c r="F446" s="16">
        <v>0</v>
      </c>
      <c r="G446" s="16">
        <f t="shared" si="96"/>
        <v>0</v>
      </c>
      <c r="H446" s="16">
        <v>21</v>
      </c>
      <c r="I446" s="16">
        <v>0</v>
      </c>
      <c r="J446" s="15"/>
      <c r="K446" s="15"/>
      <c r="L446" s="16">
        <f t="shared" ref="L446" si="97">H446*0.71*43.8/1000</f>
        <v>0.65305800000000003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0</v>
      </c>
      <c r="D447" s="16">
        <v>54</v>
      </c>
      <c r="E447" s="16">
        <v>0</v>
      </c>
      <c r="F447" s="16">
        <v>0</v>
      </c>
      <c r="G447" s="16">
        <f t="shared" ref="G447" si="98">I446-I447</f>
        <v>0</v>
      </c>
      <c r="H447" s="16">
        <v>54</v>
      </c>
      <c r="I447" s="16">
        <v>0</v>
      </c>
      <c r="J447" s="15"/>
      <c r="K447" s="15"/>
      <c r="L447" s="16">
        <f t="shared" ref="L447" si="99">H447*0.71*43.8/1000</f>
        <v>1.6792919999999998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0</v>
      </c>
      <c r="D448" s="16">
        <v>0</v>
      </c>
      <c r="E448" s="16">
        <v>0</v>
      </c>
      <c r="F448" s="16">
        <v>0</v>
      </c>
      <c r="G448" s="16">
        <f t="shared" ref="G448" si="100">I447-I448</f>
        <v>0</v>
      </c>
      <c r="H448" s="77">
        <v>0</v>
      </c>
      <c r="I448" s="16">
        <v>0</v>
      </c>
      <c r="J448" s="15"/>
      <c r="K448" s="15"/>
      <c r="L448" s="16">
        <f t="shared" ref="L448" si="101">H448*0.71*43.8/1000</f>
        <v>0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0</v>
      </c>
      <c r="D449" s="16">
        <v>0</v>
      </c>
      <c r="E449" s="16">
        <v>0</v>
      </c>
      <c r="F449" s="16">
        <v>0</v>
      </c>
      <c r="G449" s="16">
        <f t="shared" ref="G449" si="102">I448-I449</f>
        <v>0</v>
      </c>
      <c r="H449" s="77">
        <v>0</v>
      </c>
      <c r="I449" s="16">
        <v>0</v>
      </c>
      <c r="J449" s="15"/>
      <c r="K449" s="15"/>
      <c r="L449" s="16">
        <f t="shared" ref="L449" si="103">H449*0.71*43.8/1000</f>
        <v>0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0</v>
      </c>
      <c r="D450" s="16">
        <v>0</v>
      </c>
      <c r="E450" s="16">
        <v>0</v>
      </c>
      <c r="F450" s="16">
        <v>0</v>
      </c>
      <c r="G450" s="16">
        <f t="shared" ref="G450" si="104">I449-I450</f>
        <v>0</v>
      </c>
      <c r="H450" s="77">
        <v>0</v>
      </c>
      <c r="I450" s="16">
        <v>0</v>
      </c>
      <c r="J450" s="15"/>
      <c r="K450" s="15"/>
      <c r="L450" s="16">
        <f t="shared" ref="L450" si="105">H450*0.71*43.8/1000</f>
        <v>0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B451" s="15"/>
      <c r="C451" s="42">
        <v>0</v>
      </c>
      <c r="D451" s="42">
        <v>0</v>
      </c>
      <c r="E451" s="42">
        <v>0</v>
      </c>
      <c r="F451" s="42">
        <v>0</v>
      </c>
      <c r="G451" s="42">
        <f t="shared" ref="G451" si="106">I450-I451</f>
        <v>0</v>
      </c>
      <c r="H451" s="117">
        <v>0</v>
      </c>
      <c r="I451" s="42">
        <v>0</v>
      </c>
      <c r="J451" s="2"/>
      <c r="K451" s="2"/>
      <c r="L451" s="42">
        <f t="shared" ref="L451" si="107">H451*0.71*43.8/1000</f>
        <v>0</v>
      </c>
      <c r="M451" s="15"/>
      <c r="N451" s="43" t="str">
        <f>'Olieforbrug, TJ'!M451</f>
        <v>December</v>
      </c>
    </row>
    <row r="452" spans="1:14" x14ac:dyDescent="0.25">
      <c r="A452" s="22">
        <f>'Olieforbrug, TJ'!A452</f>
        <v>2023</v>
      </c>
      <c r="B452" s="15"/>
      <c r="M452" s="15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C453" s="16">
        <v>0</v>
      </c>
      <c r="D453" s="16">
        <v>0</v>
      </c>
      <c r="E453" s="16">
        <v>0</v>
      </c>
      <c r="F453" s="16">
        <v>0</v>
      </c>
      <c r="G453" s="69">
        <f>I451-I453</f>
        <v>0</v>
      </c>
      <c r="H453" s="77">
        <v>0</v>
      </c>
      <c r="I453" s="16">
        <v>0</v>
      </c>
      <c r="J453" s="15"/>
      <c r="K453" s="15"/>
      <c r="L453" s="16">
        <f t="shared" ref="L453" si="108">H453*0.71*43.8/1000</f>
        <v>0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:G459" si="109">I453-I454</f>
        <v>0</v>
      </c>
      <c r="H454" s="77">
        <v>0</v>
      </c>
      <c r="I454" s="16">
        <v>0</v>
      </c>
      <c r="J454" s="15"/>
      <c r="K454" s="15"/>
      <c r="L454" s="16">
        <f t="shared" ref="L454" si="110">H454*0.71*43.8/1000</f>
        <v>0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si="109"/>
        <v>0</v>
      </c>
      <c r="H455" s="77">
        <v>0</v>
      </c>
      <c r="I455" s="16">
        <v>0</v>
      </c>
      <c r="J455" s="15"/>
      <c r="K455" s="15"/>
      <c r="L455" s="16">
        <f t="shared" ref="L455" si="111">H455*0.71*43.8/1000</f>
        <v>0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0</v>
      </c>
      <c r="D456" s="16">
        <v>32</v>
      </c>
      <c r="E456" s="16">
        <v>0</v>
      </c>
      <c r="F456" s="16">
        <v>0</v>
      </c>
      <c r="G456" s="69">
        <f t="shared" si="109"/>
        <v>0</v>
      </c>
      <c r="H456" s="77">
        <v>32</v>
      </c>
      <c r="I456" s="16">
        <v>0</v>
      </c>
      <c r="J456" s="15"/>
      <c r="K456" s="15"/>
      <c r="L456" s="16">
        <f t="shared" ref="L456" si="112">H456*0.71*43.8/1000</f>
        <v>0.9951359999999998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0</v>
      </c>
      <c r="D457" s="16">
        <v>0</v>
      </c>
      <c r="E457" s="16">
        <v>0</v>
      </c>
      <c r="F457" s="16">
        <v>0</v>
      </c>
      <c r="G457" s="69">
        <f t="shared" si="109"/>
        <v>0</v>
      </c>
      <c r="H457" s="77">
        <v>0</v>
      </c>
      <c r="I457" s="16">
        <v>0</v>
      </c>
      <c r="J457" s="15"/>
      <c r="K457" s="15"/>
      <c r="L457" s="16">
        <f t="shared" ref="L457" si="113">H457*0.71*43.8/1000</f>
        <v>0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0</v>
      </c>
      <c r="D458" s="16">
        <v>27</v>
      </c>
      <c r="E458" s="16">
        <v>0</v>
      </c>
      <c r="F458" s="16">
        <v>0</v>
      </c>
      <c r="G458" s="69">
        <f t="shared" si="109"/>
        <v>0</v>
      </c>
      <c r="H458" s="77">
        <v>27</v>
      </c>
      <c r="I458" s="16">
        <v>0</v>
      </c>
      <c r="J458" s="15"/>
      <c r="K458" s="15"/>
      <c r="L458" s="16">
        <f t="shared" ref="L458" si="114">H458*0.71*43.8/1000</f>
        <v>0.83964599999999989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0</v>
      </c>
      <c r="D459" s="16">
        <v>29</v>
      </c>
      <c r="E459" s="16">
        <v>0</v>
      </c>
      <c r="F459" s="16">
        <v>0</v>
      </c>
      <c r="G459" s="69">
        <f t="shared" si="109"/>
        <v>0</v>
      </c>
      <c r="H459" s="77">
        <v>29</v>
      </c>
      <c r="I459" s="16">
        <v>0</v>
      </c>
      <c r="J459" s="15"/>
      <c r="K459" s="15"/>
      <c r="L459" s="16">
        <f t="shared" ref="L459" si="115">H459*0.71*43.8/1000</f>
        <v>0.90184200000000003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" si="116">I459-I460</f>
        <v>0</v>
      </c>
      <c r="H460" s="77">
        <v>0</v>
      </c>
      <c r="I460" s="16">
        <v>0</v>
      </c>
      <c r="J460" s="15"/>
      <c r="K460" s="15"/>
      <c r="L460" s="16">
        <f t="shared" ref="L460" si="117">H460*0.71*43.8/1000</f>
        <v>0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ref="G461" si="118">I460-I461</f>
        <v>0</v>
      </c>
      <c r="H461" s="77">
        <v>0</v>
      </c>
      <c r="I461" s="16">
        <v>0</v>
      </c>
      <c r="J461" s="15"/>
      <c r="K461" s="15"/>
      <c r="L461" s="16">
        <f t="shared" ref="L461" si="119">H461*0.71*43.8/1000</f>
        <v>0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0</v>
      </c>
      <c r="D462" s="16">
        <v>27</v>
      </c>
      <c r="E462" s="16">
        <v>0</v>
      </c>
      <c r="F462" s="16">
        <v>0</v>
      </c>
      <c r="G462" s="69">
        <f t="shared" ref="G462" si="120">I461-I462</f>
        <v>0</v>
      </c>
      <c r="H462" s="77">
        <v>27</v>
      </c>
      <c r="I462" s="16">
        <v>0</v>
      </c>
      <c r="J462" s="15"/>
      <c r="K462" s="15"/>
      <c r="L462" s="16">
        <f t="shared" ref="L462" si="121">H462*0.71*43.8/1000</f>
        <v>0.83964599999999989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ref="G463" si="122">I462-I463</f>
        <v>0</v>
      </c>
      <c r="H463" s="77">
        <v>0</v>
      </c>
      <c r="I463" s="16">
        <v>0</v>
      </c>
      <c r="J463" s="15"/>
      <c r="K463" s="15"/>
      <c r="L463" s="16">
        <f t="shared" ref="L463" si="123">H463*0.71*43.8/1000</f>
        <v>0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0</v>
      </c>
      <c r="D464" s="72">
        <v>0</v>
      </c>
      <c r="E464" s="72">
        <v>0</v>
      </c>
      <c r="F464" s="72">
        <v>0</v>
      </c>
      <c r="G464" s="72">
        <f t="shared" ref="G464" si="124">I463-I464</f>
        <v>0</v>
      </c>
      <c r="H464" s="72">
        <v>0</v>
      </c>
      <c r="I464" s="72">
        <v>0</v>
      </c>
      <c r="J464" s="66"/>
      <c r="K464" s="66"/>
      <c r="L464" s="72">
        <f t="shared" ref="L464" si="125">H464*0.71*43.8/1000</f>
        <v>0</v>
      </c>
      <c r="M464" s="69"/>
      <c r="N464" s="73" t="str">
        <f>'Olieforbrug, TJ'!M464</f>
        <v>December</v>
      </c>
    </row>
    <row r="465" spans="1:14" x14ac:dyDescent="0.25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0</v>
      </c>
      <c r="D466" s="16">
        <v>7</v>
      </c>
      <c r="E466" s="16">
        <v>0</v>
      </c>
      <c r="F466" s="16">
        <v>0</v>
      </c>
      <c r="G466" s="69">
        <f>I464-I466</f>
        <v>0</v>
      </c>
      <c r="H466" s="77">
        <v>7</v>
      </c>
      <c r="I466" s="16">
        <v>0</v>
      </c>
      <c r="J466" s="15"/>
      <c r="K466" s="15"/>
      <c r="L466" s="16">
        <f t="shared" ref="L466" si="126">H466*0.71*43.8/1000</f>
        <v>0.21768599999999999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:G472" si="127">I466-I467</f>
        <v>0</v>
      </c>
      <c r="H467" s="77">
        <v>0</v>
      </c>
      <c r="I467" s="16">
        <v>0</v>
      </c>
      <c r="J467" s="15"/>
      <c r="K467" s="15"/>
      <c r="L467" s="16">
        <f t="shared" ref="L467" si="128">H467*0.71*43.8/1000</f>
        <v>0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si="127"/>
        <v>0</v>
      </c>
      <c r="H468" s="77">
        <v>0</v>
      </c>
      <c r="I468" s="16">
        <v>0</v>
      </c>
      <c r="J468" s="15"/>
      <c r="K468" s="15"/>
      <c r="L468" s="16">
        <f t="shared" ref="L468" si="129">H468*0.71*43.8/1000</f>
        <v>0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si="127"/>
        <v>0</v>
      </c>
      <c r="H469" s="77">
        <v>0</v>
      </c>
      <c r="I469" s="16">
        <v>0</v>
      </c>
      <c r="J469" s="15"/>
      <c r="K469" s="15"/>
      <c r="L469" s="16">
        <f t="shared" ref="L469" si="130">H469*0.71*43.8/1000</f>
        <v>0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0</v>
      </c>
      <c r="D470" s="16">
        <v>27</v>
      </c>
      <c r="E470" s="16">
        <v>0</v>
      </c>
      <c r="F470" s="16">
        <v>0</v>
      </c>
      <c r="G470" s="69">
        <f t="shared" si="127"/>
        <v>0</v>
      </c>
      <c r="H470" s="77">
        <v>27</v>
      </c>
      <c r="I470" s="16">
        <v>0</v>
      </c>
      <c r="J470" s="15"/>
      <c r="K470" s="15"/>
      <c r="L470" s="16">
        <f t="shared" ref="L470" si="131">H470*0.71*43.8/1000</f>
        <v>0.83964599999999989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0</v>
      </c>
      <c r="D471" s="16">
        <v>20</v>
      </c>
      <c r="E471" s="16">
        <v>0</v>
      </c>
      <c r="F471" s="16">
        <v>0</v>
      </c>
      <c r="G471" s="69">
        <f t="shared" si="127"/>
        <v>0</v>
      </c>
      <c r="H471" s="77">
        <v>20</v>
      </c>
      <c r="I471" s="16">
        <v>0</v>
      </c>
      <c r="J471" s="15"/>
      <c r="K471" s="15"/>
      <c r="L471" s="16">
        <f t="shared" ref="L471" si="132">H471*0.71*43.8/1000</f>
        <v>0.62195999999999996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0</v>
      </c>
      <c r="D472" s="16">
        <v>0</v>
      </c>
      <c r="E472" s="16">
        <v>0</v>
      </c>
      <c r="F472" s="16">
        <v>0</v>
      </c>
      <c r="G472" s="69">
        <f t="shared" si="127"/>
        <v>0</v>
      </c>
      <c r="H472" s="77">
        <v>0</v>
      </c>
      <c r="I472" s="16">
        <v>0</v>
      </c>
      <c r="J472" s="15"/>
      <c r="K472" s="15"/>
      <c r="L472" s="16">
        <f t="shared" ref="L472" si="133">H472*0.71*43.8/1000</f>
        <v>0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0</v>
      </c>
      <c r="D473" s="16">
        <v>22</v>
      </c>
      <c r="E473" s="16">
        <v>0</v>
      </c>
      <c r="F473" s="16">
        <v>0</v>
      </c>
      <c r="G473" s="69">
        <f t="shared" ref="G473" si="134">I472-I473</f>
        <v>0</v>
      </c>
      <c r="H473" s="77">
        <v>22</v>
      </c>
      <c r="I473" s="16">
        <v>0</v>
      </c>
      <c r="J473" s="15"/>
      <c r="K473" s="15"/>
      <c r="L473" s="16">
        <f t="shared" ref="L473" si="135">H473*0.71*43.8/1000</f>
        <v>0.68415599999999999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0</v>
      </c>
      <c r="D474" s="16">
        <v>0</v>
      </c>
      <c r="E474" s="16">
        <v>0</v>
      </c>
      <c r="F474" s="16">
        <v>0</v>
      </c>
      <c r="G474" s="69">
        <f t="shared" ref="G474" si="136">I473-I474</f>
        <v>0</v>
      </c>
      <c r="H474" s="77">
        <v>0</v>
      </c>
      <c r="I474" s="16">
        <v>0</v>
      </c>
      <c r="J474" s="15"/>
      <c r="K474" s="15"/>
      <c r="L474" s="16">
        <f t="shared" ref="L474" si="137">H474*0.71*43.8/1000</f>
        <v>0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0</v>
      </c>
      <c r="D475" s="16">
        <v>18</v>
      </c>
      <c r="E475" s="16">
        <v>0</v>
      </c>
      <c r="F475" s="16">
        <v>0</v>
      </c>
      <c r="G475" s="69">
        <f t="shared" ref="G475" si="138">I474-I475</f>
        <v>0</v>
      </c>
      <c r="H475" s="77">
        <v>18</v>
      </c>
      <c r="I475" s="16">
        <v>0</v>
      </c>
      <c r="J475" s="15"/>
      <c r="K475" s="15"/>
      <c r="L475" s="16">
        <f t="shared" ref="L475" si="139">H475*0.71*43.8/1000</f>
        <v>0.55976399999999993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0</v>
      </c>
      <c r="D476" s="16">
        <v>0</v>
      </c>
      <c r="E476" s="16">
        <v>0</v>
      </c>
      <c r="F476" s="16">
        <v>0</v>
      </c>
      <c r="G476" s="69">
        <f t="shared" ref="G476" si="140">I475-I476</f>
        <v>0</v>
      </c>
      <c r="H476" s="77">
        <v>0</v>
      </c>
      <c r="I476" s="16">
        <v>0</v>
      </c>
      <c r="J476" s="15"/>
      <c r="K476" s="15"/>
      <c r="L476" s="16">
        <f t="shared" ref="L476" si="141">H476*0.71*43.8/1000</f>
        <v>0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>
        <v>0</v>
      </c>
      <c r="D477" s="42">
        <v>0</v>
      </c>
      <c r="E477" s="42">
        <v>0</v>
      </c>
      <c r="F477" s="42">
        <v>0</v>
      </c>
      <c r="G477" s="72">
        <f t="shared" ref="G477" si="142">I476-I477</f>
        <v>0</v>
      </c>
      <c r="H477" s="117">
        <v>0</v>
      </c>
      <c r="I477" s="42">
        <v>0</v>
      </c>
      <c r="J477" s="2"/>
      <c r="K477" s="2"/>
      <c r="L477" s="42">
        <f t="shared" ref="L477" si="143">H477*0.71*43.8/1000</f>
        <v>0</v>
      </c>
      <c r="N477" s="43" t="str">
        <f>'Olieforbrug, TJ'!M477</f>
        <v>December</v>
      </c>
    </row>
    <row r="478" spans="1:14" x14ac:dyDescent="0.25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>I477-I479</f>
        <v>0</v>
      </c>
      <c r="H479" s="77">
        <v>0</v>
      </c>
      <c r="I479" s="16">
        <v>0</v>
      </c>
      <c r="J479" s="15"/>
      <c r="K479" s="15"/>
      <c r="L479" s="16">
        <f t="shared" ref="L479" si="144">H479*0.71*43.8/1000</f>
        <v>0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:G485" si="145">I479-I480</f>
        <v>0</v>
      </c>
      <c r="H480" s="77">
        <v>0</v>
      </c>
      <c r="I480" s="16">
        <v>0</v>
      </c>
      <c r="J480" s="15"/>
      <c r="K480" s="15"/>
      <c r="L480" s="16">
        <f t="shared" ref="L480" si="146">H480*0.71*43.8/1000</f>
        <v>0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si="145"/>
        <v>0</v>
      </c>
      <c r="H481" s="77">
        <v>0</v>
      </c>
      <c r="I481" s="16">
        <v>0</v>
      </c>
      <c r="J481" s="15"/>
      <c r="K481" s="15"/>
      <c r="L481" s="16">
        <f t="shared" ref="L481" si="147">H481*0.71*43.8/1000</f>
        <v>0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16">
        <v>0</v>
      </c>
      <c r="D482" s="16">
        <v>27</v>
      </c>
      <c r="E482" s="16">
        <v>0</v>
      </c>
      <c r="F482" s="16">
        <v>0</v>
      </c>
      <c r="G482" s="69">
        <f t="shared" si="145"/>
        <v>0</v>
      </c>
      <c r="H482" s="77">
        <v>27</v>
      </c>
      <c r="I482" s="16">
        <v>0</v>
      </c>
      <c r="J482" s="15"/>
      <c r="K482" s="15"/>
      <c r="L482" s="16">
        <f t="shared" ref="L482" si="148">H482*0.71*43.8/1000</f>
        <v>0.83964599999999989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16">
        <v>0</v>
      </c>
      <c r="D483" s="16">
        <v>16</v>
      </c>
      <c r="E483" s="16">
        <v>0</v>
      </c>
      <c r="F483" s="16">
        <v>0</v>
      </c>
      <c r="G483" s="69">
        <f t="shared" si="145"/>
        <v>0</v>
      </c>
      <c r="H483" s="77">
        <v>16</v>
      </c>
      <c r="I483" s="16">
        <v>0</v>
      </c>
      <c r="J483" s="15"/>
      <c r="K483" s="15"/>
      <c r="L483" s="16">
        <f t="shared" ref="L483" si="149">H483*0.71*43.8/1000</f>
        <v>0.4975679999999999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16">
        <v>0</v>
      </c>
      <c r="D484" s="16">
        <v>0</v>
      </c>
      <c r="E484" s="16">
        <v>0</v>
      </c>
      <c r="F484" s="16">
        <v>0</v>
      </c>
      <c r="G484" s="69">
        <f t="shared" si="145"/>
        <v>0</v>
      </c>
      <c r="H484" s="77">
        <v>0</v>
      </c>
      <c r="I484" s="16">
        <v>0</v>
      </c>
      <c r="J484" s="15"/>
      <c r="K484" s="15"/>
      <c r="L484" s="16">
        <f t="shared" ref="L484" si="150">H484*0.71*43.8/1000</f>
        <v>0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16">
        <v>0</v>
      </c>
      <c r="D485" s="16">
        <v>22</v>
      </c>
      <c r="E485" s="16">
        <v>0</v>
      </c>
      <c r="F485" s="16">
        <v>0</v>
      </c>
      <c r="G485" s="69">
        <f t="shared" si="145"/>
        <v>0</v>
      </c>
      <c r="H485" s="77">
        <v>22</v>
      </c>
      <c r="I485" s="16">
        <v>0</v>
      </c>
      <c r="J485" s="15"/>
      <c r="K485" s="15"/>
      <c r="L485" s="16">
        <f t="shared" ref="L485" si="151">H485*0.71*43.8/1000</f>
        <v>0.68415599999999999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16">
        <v>0</v>
      </c>
      <c r="D486" s="16">
        <v>13</v>
      </c>
      <c r="E486" s="16">
        <v>0</v>
      </c>
      <c r="F486" s="16">
        <v>0</v>
      </c>
      <c r="G486" s="69">
        <f t="shared" ref="G486" si="152">I485-I486</f>
        <v>0</v>
      </c>
      <c r="H486" s="77">
        <v>13</v>
      </c>
      <c r="I486" s="16">
        <v>0</v>
      </c>
      <c r="J486" s="15"/>
      <c r="K486" s="15"/>
      <c r="L486" s="16">
        <f t="shared" ref="L486" si="153">H486*0.71*43.8/1000</f>
        <v>0.40427400000000002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16">
        <v>0</v>
      </c>
      <c r="D487" s="16">
        <v>0</v>
      </c>
      <c r="E487" s="16">
        <v>0</v>
      </c>
      <c r="F487" s="16">
        <v>0</v>
      </c>
      <c r="G487" s="69">
        <f t="shared" ref="G487" si="154">I486-I487</f>
        <v>0</v>
      </c>
      <c r="H487" s="77">
        <v>0</v>
      </c>
      <c r="I487" s="16">
        <v>0</v>
      </c>
      <c r="J487" s="15"/>
      <c r="K487" s="15"/>
      <c r="L487" s="16">
        <f t="shared" ref="L487" si="155">H487*0.71*43.8/1000</f>
        <v>0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16">
        <v>0</v>
      </c>
      <c r="D488" s="16">
        <v>25</v>
      </c>
      <c r="E488" s="16">
        <v>0</v>
      </c>
      <c r="F488" s="16">
        <v>0</v>
      </c>
      <c r="G488" s="69">
        <f t="shared" ref="G488" si="156">I487-I488</f>
        <v>0</v>
      </c>
      <c r="H488" s="77">
        <v>25</v>
      </c>
      <c r="I488" s="16">
        <v>0</v>
      </c>
      <c r="J488" s="15"/>
      <c r="K488" s="15"/>
      <c r="L488" s="16">
        <f t="shared" ref="L488" si="157">H488*0.71*43.8/1000</f>
        <v>0.77744999999999997</v>
      </c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16">
        <v>0</v>
      </c>
      <c r="D489" s="16">
        <v>0</v>
      </c>
      <c r="E489" s="16">
        <v>0</v>
      </c>
      <c r="F489" s="16">
        <v>0</v>
      </c>
      <c r="G489" s="69">
        <f t="shared" ref="G489" si="158">I488-I489</f>
        <v>0</v>
      </c>
      <c r="H489" s="77">
        <v>0</v>
      </c>
      <c r="I489" s="16">
        <v>0</v>
      </c>
      <c r="J489" s="15"/>
      <c r="K489" s="15"/>
      <c r="L489" s="16">
        <f t="shared" ref="L489" si="159">H489*0.71*43.8/1000</f>
        <v>0</v>
      </c>
      <c r="N489" s="178" t="str">
        <f>'Olieforbrug, TJ'!M489</f>
        <v>November</v>
      </c>
    </row>
    <row r="490" spans="1:14" ht="13.8" thickBot="1" x14ac:dyDescent="0.3">
      <c r="A490" s="174" t="str">
        <f>'Olieforbrug, TJ'!A490</f>
        <v>December</v>
      </c>
      <c r="B490" s="77"/>
      <c r="C490" s="42">
        <v>0</v>
      </c>
      <c r="D490" s="42">
        <v>0</v>
      </c>
      <c r="E490" s="42">
        <v>0</v>
      </c>
      <c r="F490" s="42">
        <v>0</v>
      </c>
      <c r="G490" s="72">
        <f t="shared" ref="G490" si="160">I489-I490</f>
        <v>0</v>
      </c>
      <c r="H490" s="117">
        <v>0</v>
      </c>
      <c r="I490" s="42">
        <v>0</v>
      </c>
      <c r="J490" s="2"/>
      <c r="K490" s="2"/>
      <c r="L490" s="42">
        <f t="shared" ref="L490" si="161">H490*0.71*43.8/1000</f>
        <v>0</v>
      </c>
      <c r="N490" s="176" t="str">
        <f>'Olieforbrug, TJ'!M490</f>
        <v>December</v>
      </c>
    </row>
    <row r="491" spans="1:14" x14ac:dyDescent="0.25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C492" s="16">
        <v>0</v>
      </c>
      <c r="D492" s="16">
        <v>0</v>
      </c>
      <c r="E492" s="16">
        <v>0</v>
      </c>
      <c r="F492" s="16">
        <v>0</v>
      </c>
      <c r="G492" s="69">
        <f>I490-I492</f>
        <v>0</v>
      </c>
      <c r="H492" s="77">
        <v>0</v>
      </c>
      <c r="I492" s="16">
        <v>0</v>
      </c>
      <c r="J492" s="15"/>
      <c r="K492" s="15"/>
      <c r="L492" s="16">
        <f t="shared" ref="L492" si="162">H492*0.71*43.8/1000</f>
        <v>0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16">
        <v>0</v>
      </c>
      <c r="D493" s="16">
        <v>9</v>
      </c>
      <c r="E493" s="16">
        <v>0</v>
      </c>
      <c r="F493" s="16">
        <v>0</v>
      </c>
      <c r="G493" s="69">
        <f>I492-I493</f>
        <v>0</v>
      </c>
      <c r="H493" s="77">
        <v>9</v>
      </c>
      <c r="I493" s="16">
        <v>0</v>
      </c>
      <c r="J493" s="15"/>
      <c r="K493" s="15"/>
      <c r="L493" s="16">
        <f t="shared" ref="L493" si="163">H493*0.71*43.8/1000</f>
        <v>0.27988199999999996</v>
      </c>
      <c r="M493" s="172"/>
      <c r="N493" s="178" t="str">
        <f>'Olieforbrug, TJ'!M493</f>
        <v>February</v>
      </c>
    </row>
  </sheetData>
  <phoneticPr fontId="2" type="noConversion"/>
  <pageMargins left="0.75" right="0.75" top="1" bottom="1" header="0.5" footer="0.5"/>
  <headerFooter alignWithMargins="0"/>
  <ignoredErrors>
    <ignoredError sqref="C100:L110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>
    <tabColor theme="6" tint="0.59999389629810485"/>
  </sheetPr>
  <dimension ref="A1:P493"/>
  <sheetViews>
    <sheetView zoomScale="80" zoomScaleNormal="80" workbookViewId="0">
      <pane xSplit="2" ySplit="5" topLeftCell="C455" activePane="bottomRight" state="frozen"/>
      <selection pane="topRight" activeCell="C1" sqref="C1"/>
      <selection pane="bottomLeft" activeCell="A6" sqref="A6"/>
      <selection pane="bottomRight" activeCell="P493" sqref="P493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11.44140625" bestFit="1" customWidth="1"/>
    <col min="16" max="16" width="9.5546875" bestFit="1" customWidth="1"/>
  </cols>
  <sheetData>
    <row r="1" spans="1:15" x14ac:dyDescent="0.25">
      <c r="A1" s="1" t="s">
        <v>10</v>
      </c>
      <c r="B1" s="1"/>
      <c r="C1" t="s">
        <v>150</v>
      </c>
      <c r="D1"/>
      <c r="E1"/>
      <c r="F1"/>
      <c r="G1"/>
      <c r="H1"/>
      <c r="I1"/>
      <c r="M1" s="4"/>
      <c r="N1" s="27" t="s">
        <v>71</v>
      </c>
      <c r="O1" s="27"/>
    </row>
    <row r="2" spans="1:15" x14ac:dyDescent="0.25">
      <c r="A2" s="1" t="s">
        <v>1</v>
      </c>
      <c r="B2" s="1"/>
      <c r="C2" t="s">
        <v>149</v>
      </c>
      <c r="D2"/>
      <c r="E2"/>
      <c r="F2"/>
      <c r="G2"/>
      <c r="H2"/>
      <c r="I2"/>
      <c r="N2" s="27" t="s">
        <v>70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3838662</v>
      </c>
      <c r="D7" s="3">
        <v>2506336</v>
      </c>
      <c r="E7" s="3">
        <v>1152906</v>
      </c>
      <c r="F7" s="3">
        <v>324239</v>
      </c>
      <c r="G7" s="3">
        <v>-352513</v>
      </c>
      <c r="H7" s="3">
        <v>4594678</v>
      </c>
      <c r="I7" s="3">
        <v>1047939</v>
      </c>
      <c r="J7" s="3"/>
      <c r="K7" s="3"/>
      <c r="L7" s="3">
        <v>166930.03068</v>
      </c>
      <c r="N7" s="22">
        <v>2005</v>
      </c>
      <c r="O7" s="3"/>
    </row>
    <row r="8" spans="1:15" x14ac:dyDescent="0.25">
      <c r="A8" s="22">
        <v>2006</v>
      </c>
      <c r="C8" s="3">
        <v>3878709</v>
      </c>
      <c r="D8" s="3">
        <v>2870686.6</v>
      </c>
      <c r="E8" s="3">
        <v>1991523</v>
      </c>
      <c r="F8" s="3">
        <v>301913</v>
      </c>
      <c r="G8" s="3">
        <v>134718</v>
      </c>
      <c r="H8" s="3">
        <v>4645201</v>
      </c>
      <c r="I8" s="3">
        <v>913221</v>
      </c>
      <c r="J8" s="3"/>
      <c r="K8" s="3"/>
      <c r="L8" s="3">
        <v>166614.069468</v>
      </c>
      <c r="N8" s="22">
        <v>2006</v>
      </c>
      <c r="O8" s="3"/>
    </row>
    <row r="9" spans="1:15" x14ac:dyDescent="0.25">
      <c r="A9" s="22">
        <v>2007</v>
      </c>
      <c r="C9" s="3">
        <v>3807206</v>
      </c>
      <c r="D9" s="3">
        <v>2530442</v>
      </c>
      <c r="E9" s="3">
        <v>1386909</v>
      </c>
      <c r="F9" s="3">
        <v>254395</v>
      </c>
      <c r="G9" s="3">
        <v>34313</v>
      </c>
      <c r="H9" s="3">
        <v>4728585</v>
      </c>
      <c r="I9" s="3">
        <v>878908</v>
      </c>
      <c r="J9" s="3"/>
      <c r="K9" s="3"/>
      <c r="L9" s="3">
        <v>169604.88678</v>
      </c>
      <c r="N9" s="22">
        <v>2007</v>
      </c>
      <c r="O9" s="3"/>
    </row>
    <row r="10" spans="1:15" x14ac:dyDescent="0.25">
      <c r="A10" s="22">
        <v>2008</v>
      </c>
      <c r="C10" s="3">
        <v>3688522</v>
      </c>
      <c r="D10" s="3">
        <v>3118042</v>
      </c>
      <c r="E10" s="3">
        <v>1207350</v>
      </c>
      <c r="F10" s="3">
        <v>312748</v>
      </c>
      <c r="G10" s="3">
        <v>-435689</v>
      </c>
      <c r="H10" s="3">
        <v>4768243</v>
      </c>
      <c r="I10" s="3">
        <v>1314597</v>
      </c>
      <c r="J10" s="3"/>
      <c r="K10" s="3"/>
      <c r="L10" s="3">
        <v>171027.339924</v>
      </c>
      <c r="N10" s="22">
        <v>2008</v>
      </c>
      <c r="O10" s="3"/>
    </row>
    <row r="11" spans="1:15" x14ac:dyDescent="0.25">
      <c r="A11" s="22">
        <v>2009</v>
      </c>
      <c r="C11" s="3">
        <v>3938644</v>
      </c>
      <c r="D11" s="3">
        <v>2463762</v>
      </c>
      <c r="E11" s="3">
        <v>1405173</v>
      </c>
      <c r="F11" s="3">
        <v>290876</v>
      </c>
      <c r="G11" s="3">
        <v>-146112</v>
      </c>
      <c r="H11" s="3">
        <v>4593518</v>
      </c>
      <c r="I11" s="3">
        <v>1460709</v>
      </c>
      <c r="J11" s="3"/>
      <c r="K11" s="3"/>
      <c r="L11" s="3">
        <v>164760.30362400002</v>
      </c>
      <c r="N11" s="22">
        <v>2009</v>
      </c>
      <c r="O11" s="3"/>
    </row>
    <row r="12" spans="1:15" x14ac:dyDescent="0.25">
      <c r="A12" s="22">
        <v>2010</v>
      </c>
      <c r="C12" s="3">
        <v>3605735</v>
      </c>
      <c r="D12" s="3">
        <v>2642384</v>
      </c>
      <c r="E12" s="3">
        <v>1217783</v>
      </c>
      <c r="F12" s="3">
        <v>320428</v>
      </c>
      <c r="G12" s="3">
        <v>-7105</v>
      </c>
      <c r="H12" s="3">
        <v>4680403</v>
      </c>
      <c r="I12" s="3">
        <v>1467814</v>
      </c>
      <c r="J12" s="3"/>
      <c r="K12" s="3"/>
      <c r="L12" s="3">
        <v>167876.694804</v>
      </c>
      <c r="N12" s="22">
        <v>2010</v>
      </c>
      <c r="O12" s="3"/>
    </row>
    <row r="13" spans="1:15" x14ac:dyDescent="0.25">
      <c r="A13" s="22">
        <v>2011</v>
      </c>
      <c r="C13" s="3">
        <v>3401875</v>
      </c>
      <c r="D13" s="3">
        <v>2711426</v>
      </c>
      <c r="E13" s="3">
        <v>1481810</v>
      </c>
      <c r="F13" s="3">
        <v>290857</v>
      </c>
      <c r="G13" s="3">
        <v>249588</v>
      </c>
      <c r="H13" s="3">
        <v>4579339</v>
      </c>
      <c r="I13" s="3">
        <v>1218226</v>
      </c>
      <c r="J13" s="3"/>
      <c r="K13" s="3"/>
      <c r="L13" s="3">
        <v>164251.731252</v>
      </c>
      <c r="N13" s="22">
        <v>2011</v>
      </c>
      <c r="O13" s="3"/>
    </row>
    <row r="14" spans="1:15" x14ac:dyDescent="0.25">
      <c r="A14" s="22">
        <v>2012</v>
      </c>
      <c r="C14" s="3">
        <v>4060451</v>
      </c>
      <c r="D14" s="3">
        <v>2343404</v>
      </c>
      <c r="E14" s="3">
        <v>1762721</v>
      </c>
      <c r="F14" s="3">
        <v>290828</v>
      </c>
      <c r="G14" s="3">
        <v>43368</v>
      </c>
      <c r="H14" s="3">
        <v>4417061</v>
      </c>
      <c r="I14" s="3">
        <v>1174858</v>
      </c>
      <c r="J14" s="3"/>
      <c r="K14" s="3"/>
      <c r="L14" s="3">
        <v>158431.14394799998</v>
      </c>
      <c r="N14" s="22">
        <v>2012</v>
      </c>
      <c r="O14" s="3"/>
    </row>
    <row r="15" spans="1:15" x14ac:dyDescent="0.25">
      <c r="A15" s="22">
        <v>2013</v>
      </c>
      <c r="C15" s="3">
        <v>3807643</v>
      </c>
      <c r="D15" s="3">
        <v>3023665</v>
      </c>
      <c r="E15" s="3">
        <v>1996696</v>
      </c>
      <c r="F15" s="3">
        <v>312780</v>
      </c>
      <c r="G15" s="3">
        <v>-194470</v>
      </c>
      <c r="H15" s="3">
        <v>4379192</v>
      </c>
      <c r="I15" s="3">
        <v>1369328</v>
      </c>
      <c r="J15" s="3"/>
      <c r="K15" s="22"/>
      <c r="L15" s="3">
        <v>157072.858656</v>
      </c>
      <c r="M15" s="3"/>
      <c r="N15" s="22">
        <v>2013</v>
      </c>
      <c r="O15" s="3"/>
    </row>
    <row r="16" spans="1:15" x14ac:dyDescent="0.25">
      <c r="A16" s="22">
        <v>2014</v>
      </c>
      <c r="C16" s="3">
        <f t="shared" ref="C16:H16" si="0">SUM(C100:C103)</f>
        <v>3613341</v>
      </c>
      <c r="D16" s="3">
        <f t="shared" si="0"/>
        <v>3276298</v>
      </c>
      <c r="E16" s="3">
        <f t="shared" si="0"/>
        <v>1989328</v>
      </c>
      <c r="F16" s="3">
        <f t="shared" si="0"/>
        <v>324911</v>
      </c>
      <c r="G16" s="3">
        <f t="shared" si="0"/>
        <v>-324359</v>
      </c>
      <c r="H16" s="3">
        <f t="shared" si="0"/>
        <v>4329818</v>
      </c>
      <c r="I16" s="3">
        <f>I103</f>
        <v>1693687</v>
      </c>
      <c r="J16" s="3"/>
      <c r="K16" s="22"/>
      <c r="L16" s="3">
        <f>SUM(L100:L103)</f>
        <v>155301.91202400002</v>
      </c>
      <c r="M16" s="3"/>
      <c r="N16" s="22">
        <v>2014</v>
      </c>
      <c r="O16" s="3"/>
    </row>
    <row r="17" spans="1:15" x14ac:dyDescent="0.25">
      <c r="A17" s="22">
        <v>2015</v>
      </c>
      <c r="C17" s="3">
        <f t="shared" ref="C17:H17" si="1">SUM(C105:C108)</f>
        <v>3867983</v>
      </c>
      <c r="D17" s="3">
        <f t="shared" si="1"/>
        <v>4567962</v>
      </c>
      <c r="E17" s="3">
        <f t="shared" si="1"/>
        <v>3062567</v>
      </c>
      <c r="F17" s="3">
        <f t="shared" si="1"/>
        <v>476970</v>
      </c>
      <c r="G17" s="3">
        <f t="shared" si="1"/>
        <v>-504762</v>
      </c>
      <c r="H17" s="3">
        <f t="shared" si="1"/>
        <v>4466315</v>
      </c>
      <c r="I17" s="3">
        <f>I108</f>
        <v>2198449</v>
      </c>
      <c r="J17" s="3"/>
      <c r="K17" s="3"/>
      <c r="L17" s="3">
        <f>SUM(L105:L108)</f>
        <v>160197.78642000002</v>
      </c>
      <c r="M17" s="3"/>
      <c r="N17" s="22">
        <v>2015</v>
      </c>
      <c r="O17" s="3"/>
    </row>
    <row r="18" spans="1:15" x14ac:dyDescent="0.25">
      <c r="A18" s="22">
        <v>2016</v>
      </c>
      <c r="C18" s="3">
        <f>SUM(C110:C113)</f>
        <v>3680577</v>
      </c>
      <c r="D18" s="3">
        <f t="shared" ref="D18:L18" si="2">SUM(D110:D113)</f>
        <v>4521231</v>
      </c>
      <c r="E18" s="3">
        <f t="shared" si="2"/>
        <v>3352610</v>
      </c>
      <c r="F18" s="3">
        <f t="shared" si="2"/>
        <v>489535</v>
      </c>
      <c r="G18" s="3">
        <f t="shared" si="2"/>
        <v>23562</v>
      </c>
      <c r="H18" s="3">
        <f t="shared" si="2"/>
        <v>4487770</v>
      </c>
      <c r="I18" s="3">
        <f>I113</f>
        <v>2174887</v>
      </c>
      <c r="J18" s="3"/>
      <c r="K18" s="3"/>
      <c r="L18" s="3">
        <f t="shared" si="2"/>
        <v>160967.33436000001</v>
      </c>
      <c r="M18" s="3"/>
      <c r="N18" s="22">
        <v>2016</v>
      </c>
    </row>
    <row r="19" spans="1:15" x14ac:dyDescent="0.25">
      <c r="A19" s="22">
        <v>2017</v>
      </c>
      <c r="C19" s="3">
        <f t="shared" ref="C19:H19" si="3">SUM(C115:C118)</f>
        <v>4081948</v>
      </c>
      <c r="D19" s="3">
        <f t="shared" si="3"/>
        <v>3308077</v>
      </c>
      <c r="E19" s="3">
        <f t="shared" si="3"/>
        <v>2802786</v>
      </c>
      <c r="F19" s="3">
        <f t="shared" si="3"/>
        <v>429337</v>
      </c>
      <c r="G19" s="3">
        <f t="shared" si="3"/>
        <v>376778</v>
      </c>
      <c r="H19" s="3">
        <f t="shared" si="3"/>
        <v>4567350</v>
      </c>
      <c r="I19" s="3">
        <f>I118</f>
        <v>1798109</v>
      </c>
      <c r="J19" s="3"/>
      <c r="K19" s="65"/>
      <c r="L19" s="3">
        <f>SUM(L115:L118)</f>
        <v>163821.70980000001</v>
      </c>
      <c r="M19" s="57"/>
      <c r="N19" s="22">
        <v>2017</v>
      </c>
    </row>
    <row r="20" spans="1:15" x14ac:dyDescent="0.25">
      <c r="A20" s="22">
        <v>2018</v>
      </c>
      <c r="C20" s="3">
        <f t="shared" ref="C20:H20" si="4">SUM(C120:C123)</f>
        <v>3899366</v>
      </c>
      <c r="D20" s="3">
        <f t="shared" si="4"/>
        <v>2842319</v>
      </c>
      <c r="E20" s="3">
        <f t="shared" si="4"/>
        <v>2024089</v>
      </c>
      <c r="F20" s="3">
        <f t="shared" si="4"/>
        <v>433977</v>
      </c>
      <c r="G20" s="3">
        <f t="shared" si="4"/>
        <v>219820</v>
      </c>
      <c r="H20" s="3">
        <f t="shared" si="4"/>
        <v>4684144</v>
      </c>
      <c r="I20" s="3">
        <f>I123</f>
        <v>1578289</v>
      </c>
      <c r="J20" s="3"/>
      <c r="L20" s="3">
        <f>SUM(L120:L123)</f>
        <v>168010.876992</v>
      </c>
      <c r="M20" s="57"/>
      <c r="N20" s="22">
        <v>2018</v>
      </c>
    </row>
    <row r="21" spans="1:15" x14ac:dyDescent="0.25">
      <c r="A21" s="22">
        <v>2019</v>
      </c>
      <c r="C21" s="3">
        <f t="shared" ref="C21:H21" si="5">SUM(C125:C128)</f>
        <v>4203689</v>
      </c>
      <c r="D21" s="3">
        <f t="shared" si="5"/>
        <v>3323495</v>
      </c>
      <c r="E21" s="3">
        <f t="shared" si="5"/>
        <v>2339767</v>
      </c>
      <c r="F21" s="3">
        <f t="shared" si="5"/>
        <v>405192</v>
      </c>
      <c r="G21" s="3">
        <f t="shared" si="5"/>
        <v>-325483</v>
      </c>
      <c r="H21" s="3">
        <f t="shared" si="5"/>
        <v>4763536</v>
      </c>
      <c r="I21" s="3">
        <f>SUM(I128)</f>
        <v>1903772</v>
      </c>
      <c r="J21" s="3"/>
      <c r="L21" s="3">
        <f>SUM(L125:L128)</f>
        <v>170858.50924799999</v>
      </c>
      <c r="M21" s="57"/>
      <c r="N21" s="22">
        <v>2019</v>
      </c>
    </row>
    <row r="22" spans="1:15" x14ac:dyDescent="0.25">
      <c r="A22" s="22">
        <v>2020</v>
      </c>
      <c r="C22" s="3">
        <f t="shared" ref="C22:H22" si="6">SUM(C130:C133)</f>
        <v>4047879</v>
      </c>
      <c r="D22" s="3">
        <f t="shared" si="6"/>
        <v>2792671</v>
      </c>
      <c r="E22" s="3">
        <f t="shared" si="6"/>
        <v>2036762</v>
      </c>
      <c r="F22" s="3">
        <f t="shared" si="6"/>
        <v>402003</v>
      </c>
      <c r="G22" s="3">
        <f t="shared" si="6"/>
        <v>-278698</v>
      </c>
      <c r="H22" s="3">
        <f t="shared" si="6"/>
        <v>4253227</v>
      </c>
      <c r="I22" s="3">
        <f>SUM(I133)</f>
        <v>2182470</v>
      </c>
      <c r="J22" s="3"/>
      <c r="L22" s="3">
        <f>SUM(L130:L133)</f>
        <v>152554.74603600003</v>
      </c>
      <c r="M22" s="57"/>
      <c r="N22" s="22">
        <v>2020</v>
      </c>
    </row>
    <row r="23" spans="1:15" x14ac:dyDescent="0.25">
      <c r="A23" s="22">
        <v>2021</v>
      </c>
      <c r="C23" s="3">
        <f>SUM(C135:C138)</f>
        <v>4253704</v>
      </c>
      <c r="D23" s="3">
        <f t="shared" ref="D23:L23" si="7">SUM(D135:D138)</f>
        <v>2279949</v>
      </c>
      <c r="E23" s="3">
        <f t="shared" si="7"/>
        <v>2115251</v>
      </c>
      <c r="F23" s="3">
        <f t="shared" si="7"/>
        <v>426762</v>
      </c>
      <c r="G23" s="3">
        <f t="shared" si="7"/>
        <v>291057</v>
      </c>
      <c r="H23" s="3">
        <f t="shared" si="7"/>
        <v>4399362</v>
      </c>
      <c r="I23" s="3">
        <f>SUM(I138)</f>
        <v>1891413</v>
      </c>
      <c r="J23" s="3"/>
      <c r="K23" s="3"/>
      <c r="L23" s="3">
        <f t="shared" si="7"/>
        <v>157796.31621600001</v>
      </c>
      <c r="M23" s="57"/>
      <c r="N23" s="22">
        <v>2021</v>
      </c>
    </row>
    <row r="24" spans="1:15" x14ac:dyDescent="0.25">
      <c r="A24" s="22">
        <v>2022</v>
      </c>
      <c r="C24" s="3">
        <f>SUM(C140:C143)</f>
        <v>3980763</v>
      </c>
      <c r="D24" s="3">
        <f t="shared" ref="D24:L24" si="8">SUM(D140:D143)</f>
        <v>2322910</v>
      </c>
      <c r="E24" s="3">
        <f t="shared" si="8"/>
        <v>1850282</v>
      </c>
      <c r="F24" s="3">
        <f t="shared" si="8"/>
        <v>390624</v>
      </c>
      <c r="G24" s="3">
        <f t="shared" si="8"/>
        <v>273101</v>
      </c>
      <c r="H24" s="3">
        <f t="shared" si="8"/>
        <v>4417928</v>
      </c>
      <c r="I24" s="3">
        <f>SUM(I143)</f>
        <v>1618312</v>
      </c>
      <c r="J24" s="3"/>
      <c r="K24" s="3"/>
      <c r="L24" s="3">
        <f t="shared" si="8"/>
        <v>158462.24150399998</v>
      </c>
      <c r="M24" s="57"/>
      <c r="N24" s="22">
        <v>2022</v>
      </c>
    </row>
    <row r="25" spans="1:15" x14ac:dyDescent="0.25">
      <c r="A25" s="22">
        <v>2023</v>
      </c>
      <c r="C25" s="3">
        <f>SUM(C145:C148)</f>
        <v>4050997</v>
      </c>
      <c r="D25" s="3">
        <f t="shared" ref="D25:L25" si="9">SUM(D145:D148)</f>
        <v>2459367</v>
      </c>
      <c r="E25" s="3">
        <f t="shared" si="9"/>
        <v>2025189</v>
      </c>
      <c r="F25" s="3">
        <f t="shared" si="9"/>
        <v>335975</v>
      </c>
      <c r="G25" s="3">
        <f t="shared" si="9"/>
        <v>-16797</v>
      </c>
      <c r="H25" s="3">
        <f t="shared" si="9"/>
        <v>4225783</v>
      </c>
      <c r="I25" s="3">
        <f>SUM(I148)</f>
        <v>1635109</v>
      </c>
      <c r="J25" s="3"/>
      <c r="K25" s="3"/>
      <c r="L25" s="3">
        <f t="shared" si="9"/>
        <v>151570.38464400001</v>
      </c>
      <c r="M25" s="57"/>
      <c r="N25" s="22">
        <v>2023</v>
      </c>
    </row>
    <row r="26" spans="1:15" x14ac:dyDescent="0.25">
      <c r="A26" s="22">
        <v>2024</v>
      </c>
      <c r="C26" s="3">
        <f t="shared" ref="C26:H26" si="10">SUM(C466:C477)</f>
        <v>3906048</v>
      </c>
      <c r="D26" s="3">
        <f t="shared" si="10"/>
        <v>2777126</v>
      </c>
      <c r="E26" s="3">
        <f t="shared" si="10"/>
        <v>1927607</v>
      </c>
      <c r="F26" s="3">
        <f t="shared" si="10"/>
        <v>727165</v>
      </c>
      <c r="G26" s="3">
        <f t="shared" si="10"/>
        <v>-213335</v>
      </c>
      <c r="H26" s="3">
        <f t="shared" si="10"/>
        <v>3871019</v>
      </c>
      <c r="I26" s="3">
        <f>I477</f>
        <v>1848444</v>
      </c>
      <c r="J26" s="3"/>
      <c r="K26" s="3"/>
      <c r="L26" s="3">
        <f>SUM(L466:L477)</f>
        <v>138845.70949199999</v>
      </c>
      <c r="M26" s="57"/>
      <c r="N26" s="22">
        <v>2024</v>
      </c>
    </row>
    <row r="27" spans="1:15" x14ac:dyDescent="0.25">
      <c r="A27" s="22">
        <v>2025</v>
      </c>
      <c r="C27" s="3">
        <f>SUM(C479:C490)</f>
        <v>4261848</v>
      </c>
      <c r="D27" s="3">
        <f t="shared" ref="D27:L27" si="11">SUM(D479:D490)</f>
        <v>2635323</v>
      </c>
      <c r="E27" s="3">
        <f t="shared" si="11"/>
        <v>2915196</v>
      </c>
      <c r="F27" s="3">
        <f t="shared" si="11"/>
        <v>683779</v>
      </c>
      <c r="G27" s="3">
        <f t="shared" si="11"/>
        <v>159305</v>
      </c>
      <c r="H27" s="3">
        <f t="shared" si="11"/>
        <v>3476566</v>
      </c>
      <c r="I27" s="3">
        <f>I490</f>
        <v>1689139</v>
      </c>
      <c r="J27" s="3"/>
      <c r="K27" s="3"/>
      <c r="L27" s="3">
        <f t="shared" si="11"/>
        <v>124697.46928799999</v>
      </c>
      <c r="M27" s="57"/>
      <c r="N27" s="22">
        <v>2025</v>
      </c>
    </row>
    <row r="28" spans="1:15" x14ac:dyDescent="0.25">
      <c r="A28" s="22">
        <v>2026</v>
      </c>
      <c r="J28" s="3"/>
      <c r="K28" s="3"/>
      <c r="L28" s="3"/>
      <c r="M28" s="57"/>
      <c r="N28" s="22">
        <v>2026</v>
      </c>
    </row>
    <row r="29" spans="1:15" x14ac:dyDescent="0.25">
      <c r="A29" s="23"/>
      <c r="J29" s="3"/>
      <c r="K29" s="3"/>
      <c r="L29" s="3"/>
      <c r="M29" s="3"/>
    </row>
    <row r="30" spans="1:15" x14ac:dyDescent="0.25">
      <c r="A30" s="22" t="str">
        <f>'Olieforbrug, TJ'!A30</f>
        <v>Januar - Februar</v>
      </c>
      <c r="J30" s="3"/>
      <c r="K30" s="3"/>
      <c r="L30" s="3"/>
      <c r="M30" s="3"/>
      <c r="N30" s="22" t="str">
        <f>'Olieforbrug, TJ'!M30</f>
        <v>January - February</v>
      </c>
    </row>
    <row r="31" spans="1:15" x14ac:dyDescent="0.25">
      <c r="A31" s="22">
        <f>'Olieforbrug, TJ'!A31</f>
        <v>2005</v>
      </c>
      <c r="C31" s="3">
        <f>SUM(C219:C220)</f>
        <v>658663</v>
      </c>
      <c r="D31" s="3">
        <f t="shared" ref="D31:L31" si="12">SUM(D219:D220)</f>
        <v>275942</v>
      </c>
      <c r="E31" s="3">
        <f t="shared" si="12"/>
        <v>95202</v>
      </c>
      <c r="F31" s="3">
        <f t="shared" si="12"/>
        <v>50895</v>
      </c>
      <c r="G31" s="3">
        <f t="shared" si="12"/>
        <v>-23807</v>
      </c>
      <c r="H31" s="3">
        <f t="shared" si="12"/>
        <v>757471</v>
      </c>
      <c r="I31" s="3">
        <f>I220</f>
        <v>719233</v>
      </c>
      <c r="J31" s="3"/>
      <c r="K31" s="3"/>
      <c r="L31" s="3">
        <f t="shared" si="12"/>
        <v>27168.969828000001</v>
      </c>
      <c r="M31" s="3"/>
      <c r="N31" s="22">
        <f>'Olieforbrug, TJ'!M31</f>
        <v>2005</v>
      </c>
    </row>
    <row r="32" spans="1:15" x14ac:dyDescent="0.25">
      <c r="A32" s="22">
        <f>'Olieforbrug, TJ'!A32</f>
        <v>2006</v>
      </c>
      <c r="C32" s="3">
        <f>SUM(C232:C233)</f>
        <v>679406</v>
      </c>
      <c r="D32" s="3">
        <f t="shared" ref="D32:L32" si="13">SUM(D232:D233)</f>
        <v>534390</v>
      </c>
      <c r="E32" s="3">
        <f t="shared" si="13"/>
        <v>246434</v>
      </c>
      <c r="F32" s="3">
        <f t="shared" si="13"/>
        <v>48407</v>
      </c>
      <c r="G32" s="3">
        <f t="shared" si="13"/>
        <v>-141668</v>
      </c>
      <c r="H32" s="3">
        <f t="shared" si="13"/>
        <v>800209</v>
      </c>
      <c r="I32" s="3">
        <f>I233</f>
        <v>1189607</v>
      </c>
      <c r="J32" s="3"/>
      <c r="K32" s="3"/>
      <c r="L32" s="3">
        <f t="shared" si="13"/>
        <v>28701.896412000002</v>
      </c>
      <c r="M32" s="3"/>
      <c r="N32" s="22">
        <f>'Olieforbrug, TJ'!M32</f>
        <v>2006</v>
      </c>
    </row>
    <row r="33" spans="1:14" x14ac:dyDescent="0.25">
      <c r="A33" s="22">
        <f>'Olieforbrug, TJ'!A33</f>
        <v>2007</v>
      </c>
      <c r="C33" s="3">
        <f>SUM(C245:C246)</f>
        <v>666782</v>
      </c>
      <c r="D33" s="3">
        <f t="shared" ref="D33:L33" si="14">SUM(D245:D246)</f>
        <v>430132</v>
      </c>
      <c r="E33" s="3">
        <f t="shared" si="14"/>
        <v>229379</v>
      </c>
      <c r="F33" s="3">
        <f t="shared" si="14"/>
        <v>39187</v>
      </c>
      <c r="G33" s="3">
        <f t="shared" si="14"/>
        <v>-52237</v>
      </c>
      <c r="H33" s="3">
        <f t="shared" si="14"/>
        <v>783167</v>
      </c>
      <c r="I33" s="3">
        <f>I246</f>
        <v>965458</v>
      </c>
      <c r="J33" s="3"/>
      <c r="K33" s="3"/>
      <c r="L33" s="3">
        <f t="shared" si="14"/>
        <v>28090.633955999998</v>
      </c>
      <c r="M33" s="3"/>
      <c r="N33" s="22">
        <f>'Olieforbrug, TJ'!M33</f>
        <v>2007</v>
      </c>
    </row>
    <row r="34" spans="1:14" x14ac:dyDescent="0.25">
      <c r="A34" s="22">
        <f>'Olieforbrug, TJ'!A34</f>
        <v>2008</v>
      </c>
      <c r="C34" s="3">
        <f>SUM(C258:C259)</f>
        <v>494953</v>
      </c>
      <c r="D34" s="3">
        <f t="shared" ref="D34:L34" si="15">SUM(D258:D259)</f>
        <v>454519</v>
      </c>
      <c r="E34" s="3">
        <f t="shared" si="15"/>
        <v>183542</v>
      </c>
      <c r="F34" s="3">
        <f t="shared" si="15"/>
        <v>52546</v>
      </c>
      <c r="G34" s="3">
        <f t="shared" si="15"/>
        <v>110406</v>
      </c>
      <c r="H34" s="3">
        <f t="shared" si="15"/>
        <v>813433</v>
      </c>
      <c r="I34" s="3">
        <f>I259</f>
        <v>768502</v>
      </c>
      <c r="J34" s="3"/>
      <c r="K34" s="3"/>
      <c r="L34" s="3">
        <f t="shared" si="15"/>
        <v>29176.214844000002</v>
      </c>
      <c r="M34" s="3"/>
      <c r="N34" s="22">
        <f>'Olieforbrug, TJ'!M34</f>
        <v>2008</v>
      </c>
    </row>
    <row r="35" spans="1:14" x14ac:dyDescent="0.25">
      <c r="A35" s="22">
        <f>'Olieforbrug, TJ'!A35</f>
        <v>2009</v>
      </c>
      <c r="C35" s="3">
        <f>SUM(C271:C272)</f>
        <v>734326</v>
      </c>
      <c r="D35" s="3">
        <f t="shared" ref="D35:L35" si="16">SUM(D271:D272)</f>
        <v>537803</v>
      </c>
      <c r="E35" s="3">
        <f t="shared" si="16"/>
        <v>265575</v>
      </c>
      <c r="F35" s="3">
        <f t="shared" si="16"/>
        <v>40603</v>
      </c>
      <c r="G35" s="3">
        <f t="shared" si="16"/>
        <v>-172077</v>
      </c>
      <c r="H35" s="3">
        <f t="shared" si="16"/>
        <v>808478</v>
      </c>
      <c r="I35" s="3">
        <f>I272</f>
        <v>1486674</v>
      </c>
      <c r="J35" s="3"/>
      <c r="K35" s="3"/>
      <c r="L35" s="3">
        <f t="shared" si="16"/>
        <v>28998.488904000002</v>
      </c>
      <c r="M35" s="3"/>
      <c r="N35" s="22">
        <f>'Olieforbrug, TJ'!M35</f>
        <v>2009</v>
      </c>
    </row>
    <row r="36" spans="1:14" x14ac:dyDescent="0.25">
      <c r="A36" s="22">
        <f>'Olieforbrug, TJ'!A36</f>
        <v>2010</v>
      </c>
      <c r="C36" s="3">
        <f>SUM(C284:C285)</f>
        <v>642797</v>
      </c>
      <c r="D36" s="3">
        <f t="shared" ref="D36:L36" si="17">SUM(D284:D285)</f>
        <v>459837</v>
      </c>
      <c r="E36" s="3">
        <f t="shared" si="17"/>
        <v>175604</v>
      </c>
      <c r="F36" s="3">
        <f t="shared" si="17"/>
        <v>45835</v>
      </c>
      <c r="G36" s="3">
        <f t="shared" si="17"/>
        <v>-56330</v>
      </c>
      <c r="H36" s="3">
        <f t="shared" si="17"/>
        <v>788850</v>
      </c>
      <c r="I36" s="3">
        <f>I285</f>
        <v>1517039</v>
      </c>
      <c r="J36" s="3"/>
      <c r="K36" s="3"/>
      <c r="L36" s="3">
        <f t="shared" si="17"/>
        <v>28294.471799999999</v>
      </c>
      <c r="M36" s="3"/>
      <c r="N36" s="22">
        <f>'Olieforbrug, TJ'!M36</f>
        <v>2010</v>
      </c>
    </row>
    <row r="37" spans="1:14" x14ac:dyDescent="0.25">
      <c r="A37" s="22">
        <f>'Olieforbrug, TJ'!A37</f>
        <v>2011</v>
      </c>
      <c r="C37" s="3">
        <f>SUM(C297:C298)</f>
        <v>620139</v>
      </c>
      <c r="D37" s="3">
        <f t="shared" ref="D37:L37" si="18">SUM(D297:D298)</f>
        <v>527065</v>
      </c>
      <c r="E37" s="3">
        <f t="shared" si="18"/>
        <v>293639</v>
      </c>
      <c r="F37" s="3">
        <f t="shared" si="18"/>
        <v>32580</v>
      </c>
      <c r="G37" s="3">
        <f t="shared" si="18"/>
        <v>-14182</v>
      </c>
      <c r="H37" s="3">
        <f t="shared" si="18"/>
        <v>788196</v>
      </c>
      <c r="I37" s="3">
        <f>I298</f>
        <v>1481996</v>
      </c>
      <c r="J37" s="3"/>
      <c r="K37" s="3"/>
      <c r="L37" s="3">
        <f t="shared" si="18"/>
        <v>28271.014128000003</v>
      </c>
      <c r="M37" s="3"/>
      <c r="N37" s="22">
        <f>'Olieforbrug, TJ'!M37</f>
        <v>2011</v>
      </c>
    </row>
    <row r="38" spans="1:14" x14ac:dyDescent="0.25">
      <c r="A38" s="22">
        <f>'Olieforbrug, TJ'!A38</f>
        <v>2012</v>
      </c>
      <c r="C38" s="3">
        <f>SUM(C310:C311)</f>
        <v>654170</v>
      </c>
      <c r="D38" s="3">
        <f t="shared" ref="D38:L38" si="19">SUM(D310:D311)</f>
        <v>334117</v>
      </c>
      <c r="E38" s="3">
        <f t="shared" si="19"/>
        <v>188063</v>
      </c>
      <c r="F38" s="3">
        <f t="shared" si="19"/>
        <v>40037</v>
      </c>
      <c r="G38" s="3">
        <f t="shared" si="19"/>
        <v>1307</v>
      </c>
      <c r="H38" s="3">
        <f t="shared" si="19"/>
        <v>756110</v>
      </c>
      <c r="I38" s="3">
        <f>I311</f>
        <v>1216919</v>
      </c>
      <c r="J38" s="3"/>
      <c r="K38" s="3"/>
      <c r="L38" s="3">
        <f t="shared" si="19"/>
        <v>27120.153480000001</v>
      </c>
      <c r="M38" s="3"/>
      <c r="N38" s="22">
        <f>'Olieforbrug, TJ'!M38</f>
        <v>2012</v>
      </c>
    </row>
    <row r="39" spans="1:14" x14ac:dyDescent="0.25">
      <c r="A39" s="22">
        <f>'Olieforbrug, TJ'!A39</f>
        <v>2013</v>
      </c>
      <c r="C39" s="3">
        <f>SUM(C323:C324)</f>
        <v>551996</v>
      </c>
      <c r="D39" s="3">
        <f t="shared" ref="D39:L39" si="20">SUM(D323:D324)</f>
        <v>627360</v>
      </c>
      <c r="E39" s="3">
        <f t="shared" si="20"/>
        <v>262496</v>
      </c>
      <c r="F39" s="3">
        <f t="shared" si="20"/>
        <v>47417</v>
      </c>
      <c r="G39" s="3">
        <f t="shared" si="20"/>
        <v>-138218</v>
      </c>
      <c r="H39" s="3">
        <f t="shared" si="20"/>
        <v>728938</v>
      </c>
      <c r="I39" s="3">
        <f>I324</f>
        <v>1313076</v>
      </c>
      <c r="J39" s="3"/>
      <c r="K39" s="3"/>
      <c r="L39" s="3">
        <f t="shared" si="20"/>
        <v>26145.548184000003</v>
      </c>
      <c r="M39" s="3"/>
      <c r="N39" s="22">
        <f>'Olieforbrug, TJ'!M39</f>
        <v>2013</v>
      </c>
    </row>
    <row r="40" spans="1:14" x14ac:dyDescent="0.25">
      <c r="A40" s="22">
        <f>'Olieforbrug, TJ'!A40</f>
        <v>2014</v>
      </c>
      <c r="C40" s="3">
        <f>SUM(C336:C337)</f>
        <v>614360</v>
      </c>
      <c r="D40" s="3">
        <f t="shared" ref="D40:L40" si="21">SUM(D336:D337)</f>
        <v>321581</v>
      </c>
      <c r="E40" s="3">
        <f t="shared" si="21"/>
        <v>326663</v>
      </c>
      <c r="F40" s="3">
        <f t="shared" si="21"/>
        <v>53314</v>
      </c>
      <c r="G40" s="3">
        <f t="shared" si="21"/>
        <v>132776</v>
      </c>
      <c r="H40" s="3">
        <f t="shared" si="21"/>
        <v>687806</v>
      </c>
      <c r="I40" s="3">
        <f>I337</f>
        <v>1236552</v>
      </c>
      <c r="J40" s="3"/>
      <c r="K40" s="3"/>
      <c r="L40" s="3">
        <f t="shared" si="21"/>
        <v>24670.225608000001</v>
      </c>
      <c r="M40" s="3"/>
      <c r="N40" s="22">
        <f>'Olieforbrug, TJ'!M40</f>
        <v>2014</v>
      </c>
    </row>
    <row r="41" spans="1:14" x14ac:dyDescent="0.25">
      <c r="A41" s="22">
        <f>'Olieforbrug, TJ'!A41</f>
        <v>2015</v>
      </c>
      <c r="C41" s="3">
        <f>SUM(C349:C350)</f>
        <v>654047</v>
      </c>
      <c r="D41" s="3">
        <f t="shared" ref="D41:L41" si="22">SUM(D349:D350)</f>
        <v>742199</v>
      </c>
      <c r="E41" s="3">
        <f t="shared" si="22"/>
        <v>474553</v>
      </c>
      <c r="F41" s="3">
        <f t="shared" si="22"/>
        <v>84688</v>
      </c>
      <c r="G41" s="3">
        <f t="shared" si="22"/>
        <v>-102095</v>
      </c>
      <c r="H41" s="3">
        <f t="shared" si="22"/>
        <v>767881</v>
      </c>
      <c r="I41" s="3">
        <f>I350</f>
        <v>1795782</v>
      </c>
      <c r="J41" s="3"/>
      <c r="K41" s="3"/>
      <c r="L41" s="3">
        <f t="shared" si="22"/>
        <v>27542.355708000003</v>
      </c>
      <c r="M41" s="3"/>
      <c r="N41" s="22">
        <f>'Olieforbrug, TJ'!M41</f>
        <v>2015</v>
      </c>
    </row>
    <row r="42" spans="1:14" x14ac:dyDescent="0.25">
      <c r="A42" s="22">
        <f>'Olieforbrug, TJ'!A42</f>
        <v>2016</v>
      </c>
      <c r="C42" s="3">
        <f>SUM(C362:C363)</f>
        <v>680367</v>
      </c>
      <c r="D42" s="3">
        <f t="shared" ref="D42:L42" si="23">SUM(D362:D363)</f>
        <v>734587</v>
      </c>
      <c r="E42" s="3">
        <f t="shared" si="23"/>
        <v>478188</v>
      </c>
      <c r="F42" s="3">
        <f t="shared" si="23"/>
        <v>89464</v>
      </c>
      <c r="G42" s="3">
        <f t="shared" si="23"/>
        <v>-152464</v>
      </c>
      <c r="H42" s="3">
        <f t="shared" si="23"/>
        <v>708075</v>
      </c>
      <c r="I42" s="3">
        <f>I363</f>
        <v>2350913</v>
      </c>
      <c r="J42" s="3"/>
      <c r="K42" s="3"/>
      <c r="L42" s="3">
        <f t="shared" si="23"/>
        <v>25397.234100000001</v>
      </c>
      <c r="M42" s="3"/>
      <c r="N42" s="22">
        <f>'Olieforbrug, TJ'!M42</f>
        <v>2016</v>
      </c>
    </row>
    <row r="43" spans="1:14" x14ac:dyDescent="0.25">
      <c r="A43" s="22">
        <f>'Olieforbrug, TJ'!A43</f>
        <v>2017</v>
      </c>
      <c r="C43" s="3">
        <f>SUM(C375:C376)</f>
        <v>752352</v>
      </c>
      <c r="D43" s="3">
        <f t="shared" ref="D43:L43" si="24">SUM(D375:D376)</f>
        <v>506529</v>
      </c>
      <c r="E43" s="3">
        <f t="shared" si="24"/>
        <v>432053</v>
      </c>
      <c r="F43" s="3">
        <f t="shared" si="24"/>
        <v>71930</v>
      </c>
      <c r="G43" s="3">
        <f t="shared" si="24"/>
        <v>-43129</v>
      </c>
      <c r="H43" s="3">
        <f t="shared" si="24"/>
        <v>714214</v>
      </c>
      <c r="I43" s="3">
        <f>I376</f>
        <v>2218016</v>
      </c>
      <c r="J43" s="3"/>
      <c r="K43" s="3"/>
      <c r="L43" s="3">
        <f t="shared" si="24"/>
        <v>25617.427752000003</v>
      </c>
      <c r="M43" s="3"/>
      <c r="N43" s="22">
        <f>'Olieforbrug, TJ'!M43</f>
        <v>2017</v>
      </c>
    </row>
    <row r="44" spans="1:14" x14ac:dyDescent="0.25">
      <c r="A44" s="22">
        <f>'Olieforbrug, TJ'!A44</f>
        <v>2018</v>
      </c>
      <c r="C44" s="3">
        <f>SUM(C388:C389)</f>
        <v>695420</v>
      </c>
      <c r="D44" s="3">
        <f t="shared" ref="D44:L44" si="25">SUM(D388:D389)</f>
        <v>402770</v>
      </c>
      <c r="E44" s="3">
        <f t="shared" si="25"/>
        <v>388551</v>
      </c>
      <c r="F44" s="3">
        <f t="shared" si="25"/>
        <v>64149</v>
      </c>
      <c r="G44" s="3">
        <f t="shared" si="25"/>
        <v>109884</v>
      </c>
      <c r="H44" s="3">
        <f t="shared" si="25"/>
        <v>751183</v>
      </c>
      <c r="I44" s="3">
        <f>I389</f>
        <v>1688225</v>
      </c>
      <c r="J44" s="3"/>
      <c r="K44" s="3"/>
      <c r="L44" s="3">
        <f t="shared" si="25"/>
        <v>26943.431843999999</v>
      </c>
      <c r="M44" s="3"/>
      <c r="N44" s="22">
        <f>'Olieforbrug, TJ'!M44</f>
        <v>2018</v>
      </c>
    </row>
    <row r="45" spans="1:14" x14ac:dyDescent="0.25">
      <c r="A45" s="22">
        <f>'Olieforbrug, TJ'!A45</f>
        <v>2019</v>
      </c>
      <c r="C45" s="3">
        <f>SUM(C401:C402)</f>
        <v>732136</v>
      </c>
      <c r="D45" s="3">
        <f t="shared" ref="D45:H45" si="26">SUM(D401:D402)</f>
        <v>498476</v>
      </c>
      <c r="E45" s="3">
        <f t="shared" si="26"/>
        <v>423990</v>
      </c>
      <c r="F45" s="3">
        <f t="shared" si="26"/>
        <v>68095</v>
      </c>
      <c r="G45" s="3">
        <f t="shared" si="26"/>
        <v>-35065</v>
      </c>
      <c r="H45" s="3">
        <f t="shared" si="26"/>
        <v>728892</v>
      </c>
      <c r="I45" s="3">
        <f>I402</f>
        <v>1613354</v>
      </c>
      <c r="J45" s="3"/>
      <c r="K45" s="3"/>
      <c r="L45" s="3">
        <f>SUM(L401:L402)</f>
        <v>26143.898256</v>
      </c>
      <c r="M45" s="3"/>
      <c r="N45" s="22">
        <f>'Olieforbrug, TJ'!M45</f>
        <v>2019</v>
      </c>
    </row>
    <row r="46" spans="1:14" x14ac:dyDescent="0.25">
      <c r="A46" s="22">
        <f>'Olieforbrug, TJ'!A46</f>
        <v>2020</v>
      </c>
      <c r="C46" s="3">
        <f>SUM(C414:C415)</f>
        <v>780639</v>
      </c>
      <c r="D46" s="3">
        <f t="shared" ref="D46:L46" si="27">SUM(D414:D415)</f>
        <v>428534</v>
      </c>
      <c r="E46" s="3">
        <f t="shared" si="27"/>
        <v>405369</v>
      </c>
      <c r="F46" s="3">
        <f t="shared" si="27"/>
        <v>63253</v>
      </c>
      <c r="G46" s="3">
        <f t="shared" si="27"/>
        <v>-37770</v>
      </c>
      <c r="H46" s="3">
        <f t="shared" si="27"/>
        <v>692563</v>
      </c>
      <c r="I46" s="3">
        <f>I415</f>
        <v>1941542</v>
      </c>
      <c r="J46" s="3"/>
      <c r="K46" s="3"/>
      <c r="L46" s="3">
        <f t="shared" si="27"/>
        <v>24840.849684000001</v>
      </c>
      <c r="M46" s="3"/>
      <c r="N46" s="22">
        <f>'Olieforbrug, TJ'!M46</f>
        <v>2020</v>
      </c>
    </row>
    <row r="47" spans="1:14" x14ac:dyDescent="0.25">
      <c r="A47" s="22">
        <f>'Olieforbrug, TJ'!A47</f>
        <v>2021</v>
      </c>
      <c r="C47" s="3">
        <f>SUM(C427:C428)</f>
        <v>697970</v>
      </c>
      <c r="D47" s="3">
        <f t="shared" ref="D47:L47" si="28">SUM(D427:D428)</f>
        <v>304974</v>
      </c>
      <c r="E47" s="3">
        <f t="shared" si="28"/>
        <v>247814</v>
      </c>
      <c r="F47" s="3">
        <f t="shared" si="28"/>
        <v>66797</v>
      </c>
      <c r="G47" s="3">
        <f t="shared" si="28"/>
        <v>-72487</v>
      </c>
      <c r="H47" s="3">
        <f t="shared" si="28"/>
        <v>636751</v>
      </c>
      <c r="I47" s="3">
        <f>I428</f>
        <v>2254957</v>
      </c>
      <c r="J47" s="3"/>
      <c r="K47" s="3"/>
      <c r="L47" s="3">
        <f t="shared" si="28"/>
        <v>22838.984868</v>
      </c>
      <c r="M47" s="3"/>
      <c r="N47" s="22">
        <f>'Olieforbrug, TJ'!M47</f>
        <v>2021</v>
      </c>
    </row>
    <row r="48" spans="1:14" x14ac:dyDescent="0.25">
      <c r="A48" s="22">
        <f>'Olieforbrug, TJ'!A48</f>
        <v>2022</v>
      </c>
      <c r="C48" s="3">
        <f>SUM(C440:C441)</f>
        <v>680325</v>
      </c>
      <c r="D48" s="3">
        <f t="shared" ref="D48:L48" si="29">SUM(D440:D441)</f>
        <v>283114</v>
      </c>
      <c r="E48" s="3">
        <f t="shared" si="29"/>
        <v>260644</v>
      </c>
      <c r="F48" s="3">
        <f t="shared" si="29"/>
        <v>55177</v>
      </c>
      <c r="G48" s="3">
        <f t="shared" si="29"/>
        <v>13562</v>
      </c>
      <c r="H48" s="3">
        <f t="shared" si="29"/>
        <v>684215</v>
      </c>
      <c r="I48" s="3">
        <f>I441</f>
        <v>1877851</v>
      </c>
      <c r="J48" s="3"/>
      <c r="K48" s="3"/>
      <c r="L48" s="3">
        <f t="shared" si="29"/>
        <v>24541.423620000001</v>
      </c>
      <c r="M48" s="3"/>
      <c r="N48" s="22">
        <f>'Olieforbrug, TJ'!M48</f>
        <v>2022</v>
      </c>
    </row>
    <row r="49" spans="1:15" x14ac:dyDescent="0.25">
      <c r="A49" s="22">
        <f>'Olieforbrug, TJ'!A49</f>
        <v>2023</v>
      </c>
      <c r="C49" s="3">
        <f>SUM(C453:C454)</f>
        <v>619091</v>
      </c>
      <c r="D49" s="3">
        <f t="shared" ref="D49:L49" si="30">SUM(D453:D454)</f>
        <v>421301</v>
      </c>
      <c r="E49" s="3">
        <f t="shared" si="30"/>
        <v>315903</v>
      </c>
      <c r="F49" s="3">
        <f t="shared" si="30"/>
        <v>60580</v>
      </c>
      <c r="G49" s="3">
        <f t="shared" si="30"/>
        <v>-10321</v>
      </c>
      <c r="H49" s="3">
        <f t="shared" si="30"/>
        <v>659476</v>
      </c>
      <c r="I49" s="3">
        <f>I454</f>
        <v>1628633</v>
      </c>
      <c r="J49" s="3"/>
      <c r="K49" s="3"/>
      <c r="L49" s="3">
        <f t="shared" si="30"/>
        <v>23654.085168000001</v>
      </c>
      <c r="M49" s="3"/>
      <c r="N49" s="22">
        <f>'Olieforbrug, TJ'!M49</f>
        <v>2023</v>
      </c>
      <c r="O49" s="134"/>
    </row>
    <row r="50" spans="1:15" x14ac:dyDescent="0.25">
      <c r="A50" s="22">
        <f>'Olieforbrug, TJ'!A50</f>
        <v>2024</v>
      </c>
      <c r="C50" s="3">
        <f>SUM(C466:C467)</f>
        <v>708325</v>
      </c>
      <c r="D50" s="3">
        <f t="shared" ref="D50:L50" si="31">SUM(D466:D467)</f>
        <v>254457</v>
      </c>
      <c r="E50" s="3">
        <f t="shared" si="31"/>
        <v>190396</v>
      </c>
      <c r="F50" s="3">
        <f t="shared" si="31"/>
        <v>92832</v>
      </c>
      <c r="G50" s="3">
        <f t="shared" si="31"/>
        <v>-49319</v>
      </c>
      <c r="H50" s="3">
        <f t="shared" si="31"/>
        <v>633408</v>
      </c>
      <c r="I50" s="3">
        <f>I467</f>
        <v>1684428</v>
      </c>
      <c r="J50" s="3"/>
      <c r="K50" s="3"/>
      <c r="L50" s="3">
        <f t="shared" si="31"/>
        <v>22719.078143999999</v>
      </c>
      <c r="M50" s="3"/>
      <c r="N50" s="22">
        <f>'Olieforbrug, TJ'!M50</f>
        <v>2024</v>
      </c>
    </row>
    <row r="51" spans="1:15" x14ac:dyDescent="0.25">
      <c r="A51" s="22">
        <f>'Olieforbrug, TJ'!A51</f>
        <v>2025</v>
      </c>
      <c r="C51" s="3">
        <f>SUM(C479:C480)</f>
        <v>615433</v>
      </c>
      <c r="D51" s="3">
        <f t="shared" ref="D51:L51" si="32">SUM(D479:D480)</f>
        <v>339579</v>
      </c>
      <c r="E51" s="3">
        <f t="shared" si="32"/>
        <v>487253</v>
      </c>
      <c r="F51" s="3">
        <f t="shared" si="32"/>
        <v>102944</v>
      </c>
      <c r="G51" s="3">
        <f t="shared" si="32"/>
        <v>171106</v>
      </c>
      <c r="H51" s="3">
        <f t="shared" si="32"/>
        <v>558485</v>
      </c>
      <c r="I51" s="3">
        <f>I480</f>
        <v>1677338</v>
      </c>
      <c r="J51" s="3"/>
      <c r="K51" s="3"/>
      <c r="L51" s="3">
        <f t="shared" si="32"/>
        <v>20031.739979999998</v>
      </c>
      <c r="M51" s="3"/>
      <c r="N51" s="22">
        <f>'Olieforbrug, TJ'!M51</f>
        <v>2025</v>
      </c>
    </row>
    <row r="52" spans="1:15" x14ac:dyDescent="0.25">
      <c r="A52" s="22">
        <f>'Olieforbrug, TJ'!A52</f>
        <v>2026</v>
      </c>
      <c r="C52" s="3">
        <f>SUM(C492:C493)</f>
        <v>680803</v>
      </c>
      <c r="D52" s="3">
        <f t="shared" ref="D52:L52" si="33">SUM(D492:D493)</f>
        <v>518060</v>
      </c>
      <c r="E52" s="3">
        <f t="shared" si="33"/>
        <v>627729</v>
      </c>
      <c r="F52" s="3">
        <f t="shared" si="33"/>
        <v>94284</v>
      </c>
      <c r="G52" s="3">
        <f t="shared" si="33"/>
        <v>41271</v>
      </c>
      <c r="H52" s="3">
        <f t="shared" si="33"/>
        <v>528830</v>
      </c>
      <c r="I52" s="3">
        <f>I493</f>
        <v>1647868</v>
      </c>
      <c r="J52" s="3"/>
      <c r="K52" s="3"/>
      <c r="L52" s="3">
        <f t="shared" si="33"/>
        <v>18968.074439999997</v>
      </c>
      <c r="M52" s="3"/>
      <c r="N52" s="22">
        <f>'Olieforbrug, TJ'!M52</f>
        <v>2026</v>
      </c>
    </row>
    <row r="53" spans="1:15" x14ac:dyDescent="0.25">
      <c r="A53" s="22"/>
      <c r="J53" s="3"/>
      <c r="K53" s="3"/>
      <c r="L53" s="3"/>
      <c r="M53" s="3"/>
      <c r="N53" s="22"/>
    </row>
    <row r="54" spans="1:15" ht="13.8" thickBot="1" x14ac:dyDescent="0.3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5" x14ac:dyDescent="0.25">
      <c r="A55" s="23" t="s">
        <v>40</v>
      </c>
      <c r="C55" s="3">
        <v>1000017</v>
      </c>
      <c r="D55" s="3">
        <v>471980</v>
      </c>
      <c r="E55" s="3">
        <v>169043</v>
      </c>
      <c r="F55" s="3">
        <v>74697</v>
      </c>
      <c r="G55" s="3">
        <v>-25690</v>
      </c>
      <c r="H55" s="3">
        <v>1188557</v>
      </c>
      <c r="I55" s="3">
        <v>721116</v>
      </c>
      <c r="L55" s="3">
        <v>42631.162475999998</v>
      </c>
      <c r="N55" s="26" t="s">
        <v>61</v>
      </c>
    </row>
    <row r="56" spans="1:15" x14ac:dyDescent="0.25">
      <c r="A56" s="23" t="s">
        <v>41</v>
      </c>
      <c r="C56" s="3">
        <v>867604</v>
      </c>
      <c r="D56" s="3">
        <v>620593</v>
      </c>
      <c r="E56" s="3">
        <v>253423</v>
      </c>
      <c r="F56" s="3">
        <v>79385</v>
      </c>
      <c r="G56" s="3">
        <v>-95674</v>
      </c>
      <c r="H56" s="3">
        <v>1120350</v>
      </c>
      <c r="I56" s="3">
        <v>816790</v>
      </c>
      <c r="L56" s="3">
        <v>40184.713799999998</v>
      </c>
      <c r="N56" s="26" t="s">
        <v>62</v>
      </c>
    </row>
    <row r="57" spans="1:15" x14ac:dyDescent="0.25">
      <c r="A57" s="23" t="s">
        <v>42</v>
      </c>
      <c r="C57" s="3">
        <v>958411</v>
      </c>
      <c r="D57" s="3">
        <v>761241</v>
      </c>
      <c r="E57" s="3">
        <v>316754</v>
      </c>
      <c r="F57" s="3">
        <v>65731</v>
      </c>
      <c r="G57" s="3">
        <v>-295995</v>
      </c>
      <c r="H57" s="3">
        <v>1079506</v>
      </c>
      <c r="I57" s="3">
        <v>1112785</v>
      </c>
      <c r="L57" s="3">
        <v>40847.841383999999</v>
      </c>
      <c r="N57" s="26" t="s">
        <v>63</v>
      </c>
    </row>
    <row r="58" spans="1:15" x14ac:dyDescent="0.25">
      <c r="A58" s="23" t="s">
        <v>43</v>
      </c>
      <c r="C58" s="3">
        <v>1012630</v>
      </c>
      <c r="D58" s="3">
        <v>652522</v>
      </c>
      <c r="E58" s="3">
        <v>413686</v>
      </c>
      <c r="F58" s="3">
        <v>104426</v>
      </c>
      <c r="G58" s="3">
        <v>64846</v>
      </c>
      <c r="H58" s="3">
        <v>1206265</v>
      </c>
      <c r="I58" s="3">
        <v>1047939</v>
      </c>
      <c r="L58" s="3">
        <v>43266.313020000001</v>
      </c>
      <c r="N58" s="26" t="s">
        <v>64</v>
      </c>
    </row>
    <row r="59" spans="1:15" x14ac:dyDescent="0.25">
      <c r="A59" s="23"/>
      <c r="L59" s="3"/>
    </row>
    <row r="60" spans="1:15" x14ac:dyDescent="0.25">
      <c r="A60" s="23" t="s">
        <v>44</v>
      </c>
      <c r="C60" s="3">
        <v>978524</v>
      </c>
      <c r="D60" s="3">
        <v>740622</v>
      </c>
      <c r="E60" s="3">
        <v>430886</v>
      </c>
      <c r="F60" s="3">
        <v>75228</v>
      </c>
      <c r="G60" s="3">
        <v>30589</v>
      </c>
      <c r="H60" s="3">
        <v>1274949</v>
      </c>
      <c r="I60" s="3">
        <v>1017350</v>
      </c>
      <c r="L60" s="3">
        <v>45729.870732000003</v>
      </c>
      <c r="N60" s="26" t="s">
        <v>81</v>
      </c>
    </row>
    <row r="61" spans="1:15" x14ac:dyDescent="0.25">
      <c r="A61" s="23" t="s">
        <v>45</v>
      </c>
      <c r="C61" s="3">
        <v>898306</v>
      </c>
      <c r="D61" s="3">
        <v>681878</v>
      </c>
      <c r="E61" s="3">
        <v>355765</v>
      </c>
      <c r="F61" s="3">
        <v>83510</v>
      </c>
      <c r="G61" s="3">
        <v>-8519</v>
      </c>
      <c r="H61" s="3">
        <v>1122956</v>
      </c>
      <c r="I61" s="3">
        <v>1025869</v>
      </c>
      <c r="L61" s="3">
        <v>40278.185808000002</v>
      </c>
      <c r="N61" s="26" t="s">
        <v>82</v>
      </c>
    </row>
    <row r="62" spans="1:15" x14ac:dyDescent="0.25">
      <c r="A62" s="23" t="s">
        <v>46</v>
      </c>
      <c r="C62" s="3">
        <v>882114</v>
      </c>
      <c r="D62" s="3">
        <v>817733</v>
      </c>
      <c r="E62" s="3">
        <v>405007</v>
      </c>
      <c r="F62" s="3">
        <v>78107</v>
      </c>
      <c r="G62" s="3">
        <v>-151636</v>
      </c>
      <c r="H62" s="3">
        <v>1100294</v>
      </c>
      <c r="I62" s="3">
        <v>1177505</v>
      </c>
      <c r="L62" s="3">
        <v>39465.345192000001</v>
      </c>
      <c r="N62" s="26" t="s">
        <v>83</v>
      </c>
    </row>
    <row r="63" spans="1:15" x14ac:dyDescent="0.25">
      <c r="A63" s="23" t="s">
        <v>47</v>
      </c>
      <c r="C63" s="3">
        <v>1119765</v>
      </c>
      <c r="D63" s="3">
        <v>630453.6</v>
      </c>
      <c r="E63" s="3">
        <v>799865</v>
      </c>
      <c r="F63" s="3">
        <v>65068</v>
      </c>
      <c r="G63" s="3">
        <v>264284</v>
      </c>
      <c r="H63" s="3">
        <v>1147002</v>
      </c>
      <c r="I63" s="3">
        <v>913221</v>
      </c>
      <c r="L63" s="3">
        <v>41140.667735999996</v>
      </c>
      <c r="N63" s="26" t="s">
        <v>84</v>
      </c>
    </row>
    <row r="64" spans="1:15" x14ac:dyDescent="0.25">
      <c r="A64" s="23"/>
      <c r="L64" s="3"/>
    </row>
    <row r="65" spans="1:14" x14ac:dyDescent="0.25">
      <c r="A65" s="23" t="s">
        <v>48</v>
      </c>
      <c r="C65" s="3">
        <v>952810</v>
      </c>
      <c r="D65" s="3">
        <v>718629</v>
      </c>
      <c r="E65" s="3">
        <v>307339</v>
      </c>
      <c r="F65" s="3">
        <v>63351</v>
      </c>
      <c r="G65" s="3">
        <v>-73055</v>
      </c>
      <c r="H65" s="3">
        <v>1232499</v>
      </c>
      <c r="I65" s="3">
        <v>986276</v>
      </c>
      <c r="L65" s="3">
        <v>44207.274131999999</v>
      </c>
      <c r="N65" s="26" t="s">
        <v>85</v>
      </c>
    </row>
    <row r="66" spans="1:14" x14ac:dyDescent="0.25">
      <c r="A66" s="23" t="s">
        <v>49</v>
      </c>
      <c r="C66" s="3">
        <v>800533</v>
      </c>
      <c r="D66" s="3">
        <v>611408</v>
      </c>
      <c r="E66" s="3">
        <v>321072</v>
      </c>
      <c r="F66" s="3">
        <v>70835</v>
      </c>
      <c r="G66" s="3">
        <v>100935</v>
      </c>
      <c r="H66" s="3">
        <v>1105740</v>
      </c>
      <c r="I66" s="3">
        <v>885341</v>
      </c>
      <c r="L66" s="3">
        <v>39660.682319999993</v>
      </c>
      <c r="N66" s="26" t="s">
        <v>86</v>
      </c>
    </row>
    <row r="67" spans="1:14" x14ac:dyDescent="0.25">
      <c r="A67" s="23" t="s">
        <v>50</v>
      </c>
      <c r="C67" s="3">
        <v>993024</v>
      </c>
      <c r="D67" s="3">
        <v>605350</v>
      </c>
      <c r="E67" s="3">
        <v>362020</v>
      </c>
      <c r="F67" s="3">
        <v>61098</v>
      </c>
      <c r="G67" s="3">
        <v>-31526</v>
      </c>
      <c r="H67" s="3">
        <v>1148073</v>
      </c>
      <c r="I67" s="3">
        <v>916867</v>
      </c>
      <c r="L67" s="3">
        <v>41179.082364000002</v>
      </c>
      <c r="N67" s="26" t="s">
        <v>87</v>
      </c>
    </row>
    <row r="68" spans="1:14" x14ac:dyDescent="0.25">
      <c r="A68" s="23" t="s">
        <v>51</v>
      </c>
      <c r="C68" s="3">
        <v>1060839</v>
      </c>
      <c r="D68" s="3">
        <v>595055</v>
      </c>
      <c r="E68" s="3">
        <v>396478</v>
      </c>
      <c r="F68" s="3">
        <v>59111</v>
      </c>
      <c r="G68" s="3">
        <v>37959</v>
      </c>
      <c r="H68" s="3">
        <v>1242273</v>
      </c>
      <c r="I68" s="3">
        <v>878908</v>
      </c>
      <c r="L68" s="3">
        <v>44557.847964000001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745377</v>
      </c>
      <c r="D70" s="3">
        <v>720487</v>
      </c>
      <c r="E70" s="3">
        <v>285012</v>
      </c>
      <c r="F70" s="3">
        <v>74607</v>
      </c>
      <c r="G70" s="3">
        <v>126336</v>
      </c>
      <c r="H70" s="3">
        <v>1220157</v>
      </c>
      <c r="I70" s="3">
        <v>752572</v>
      </c>
      <c r="L70" s="3">
        <v>43764.591276000006</v>
      </c>
      <c r="N70" s="26" t="s">
        <v>89</v>
      </c>
    </row>
    <row r="71" spans="1:14" x14ac:dyDescent="0.25">
      <c r="A71" s="23" t="s">
        <v>53</v>
      </c>
      <c r="C71" s="3">
        <v>874587</v>
      </c>
      <c r="D71" s="3">
        <v>709792</v>
      </c>
      <c r="E71" s="3">
        <v>185658</v>
      </c>
      <c r="F71" s="3">
        <v>95620</v>
      </c>
      <c r="G71" s="3">
        <v>-130954</v>
      </c>
      <c r="H71" s="3">
        <v>1175973</v>
      </c>
      <c r="I71" s="3">
        <v>883526</v>
      </c>
      <c r="L71" s="3">
        <v>42179.799564000001</v>
      </c>
      <c r="N71" s="26" t="s">
        <v>90</v>
      </c>
    </row>
    <row r="72" spans="1:14" x14ac:dyDescent="0.25">
      <c r="A72" s="23" t="s">
        <v>54</v>
      </c>
      <c r="C72" s="3">
        <v>1020610</v>
      </c>
      <c r="D72" s="3">
        <v>638004</v>
      </c>
      <c r="E72" s="3">
        <v>342316</v>
      </c>
      <c r="F72" s="3">
        <v>68577</v>
      </c>
      <c r="G72" s="3">
        <v>-81728</v>
      </c>
      <c r="H72" s="3">
        <v>1158317</v>
      </c>
      <c r="I72" s="3">
        <v>965254</v>
      </c>
      <c r="L72" s="3">
        <v>41546.514155999997</v>
      </c>
      <c r="N72" s="26" t="s">
        <v>91</v>
      </c>
    </row>
    <row r="73" spans="1:14" x14ac:dyDescent="0.25">
      <c r="A73" s="23" t="s">
        <v>55</v>
      </c>
      <c r="C73" s="3">
        <v>1047948</v>
      </c>
      <c r="D73" s="3">
        <v>1049759</v>
      </c>
      <c r="E73" s="3">
        <v>394364</v>
      </c>
      <c r="F73" s="3">
        <v>73944</v>
      </c>
      <c r="G73" s="3">
        <v>-349343</v>
      </c>
      <c r="H73" s="3">
        <v>1213796</v>
      </c>
      <c r="I73" s="3">
        <v>1314597</v>
      </c>
      <c r="L73" s="3">
        <v>43536.434928000002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1101948</v>
      </c>
      <c r="D75" s="3">
        <v>722076</v>
      </c>
      <c r="E75" s="3">
        <v>419788</v>
      </c>
      <c r="F75" s="3">
        <v>56483</v>
      </c>
      <c r="G75" s="3">
        <v>-162685</v>
      </c>
      <c r="H75" s="3">
        <v>1245281</v>
      </c>
      <c r="I75" s="3">
        <v>1477282</v>
      </c>
      <c r="L75" s="3">
        <v>44665.738907999999</v>
      </c>
      <c r="N75" s="26" t="s">
        <v>93</v>
      </c>
    </row>
    <row r="76" spans="1:14" x14ac:dyDescent="0.25">
      <c r="A76" s="23" t="s">
        <v>57</v>
      </c>
      <c r="C76" s="3">
        <v>1033493</v>
      </c>
      <c r="D76" s="3">
        <v>572476</v>
      </c>
      <c r="E76" s="3">
        <v>323021</v>
      </c>
      <c r="F76" s="3">
        <v>90485</v>
      </c>
      <c r="G76" s="3">
        <v>-108840</v>
      </c>
      <c r="H76" s="3">
        <v>1073370</v>
      </c>
      <c r="I76" s="3">
        <v>1586122</v>
      </c>
      <c r="L76" s="3">
        <v>38499.635159999998</v>
      </c>
      <c r="N76" s="26" t="s">
        <v>94</v>
      </c>
    </row>
    <row r="77" spans="1:14" x14ac:dyDescent="0.25">
      <c r="A77" s="23" t="s">
        <v>58</v>
      </c>
      <c r="C77" s="3">
        <v>850974</v>
      </c>
      <c r="D77" s="3">
        <v>603158</v>
      </c>
      <c r="E77" s="3">
        <v>370191</v>
      </c>
      <c r="F77" s="3">
        <v>80249</v>
      </c>
      <c r="G77" s="3">
        <v>99017</v>
      </c>
      <c r="H77" s="3">
        <v>1104948</v>
      </c>
      <c r="I77" s="3">
        <v>1487105</v>
      </c>
      <c r="L77" s="3">
        <v>39632.274864000006</v>
      </c>
      <c r="N77" s="26" t="s">
        <v>95</v>
      </c>
    </row>
    <row r="78" spans="1:14" x14ac:dyDescent="0.25">
      <c r="A78" s="23" t="s">
        <v>96</v>
      </c>
      <c r="C78" s="3">
        <v>952229</v>
      </c>
      <c r="D78" s="3">
        <v>566052</v>
      </c>
      <c r="E78" s="3">
        <v>292173</v>
      </c>
      <c r="F78" s="3">
        <v>63659</v>
      </c>
      <c r="G78" s="3">
        <v>26396</v>
      </c>
      <c r="H78" s="3">
        <v>1169919</v>
      </c>
      <c r="I78" s="3">
        <v>1460709</v>
      </c>
      <c r="L78" s="3">
        <v>41962.654692000004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957473</v>
      </c>
      <c r="D80" s="3">
        <v>717898</v>
      </c>
      <c r="E80" s="3">
        <v>284593</v>
      </c>
      <c r="F80" s="3">
        <v>74196</v>
      </c>
      <c r="G80" s="3">
        <v>-42511</v>
      </c>
      <c r="H80" s="3">
        <v>1228056</v>
      </c>
      <c r="I80" s="3">
        <v>1503220</v>
      </c>
      <c r="L80" s="3">
        <v>44047.912607999999</v>
      </c>
      <c r="N80" s="26" t="s">
        <v>99</v>
      </c>
    </row>
    <row r="81" spans="1:14" x14ac:dyDescent="0.25">
      <c r="A81" s="32" t="s">
        <v>114</v>
      </c>
      <c r="C81" s="3">
        <v>1019718</v>
      </c>
      <c r="D81" s="3">
        <v>588010</v>
      </c>
      <c r="E81" s="3">
        <v>298045</v>
      </c>
      <c r="F81" s="3">
        <v>95429</v>
      </c>
      <c r="G81" s="3">
        <v>-97683</v>
      </c>
      <c r="H81" s="3">
        <v>1096944</v>
      </c>
      <c r="I81" s="3">
        <v>1600903</v>
      </c>
      <c r="J81" s="3"/>
      <c r="K81" s="3"/>
      <c r="L81" s="3">
        <v>39345.187392</v>
      </c>
      <c r="N81" s="26" t="s">
        <v>126</v>
      </c>
    </row>
    <row r="82" spans="1:14" x14ac:dyDescent="0.25">
      <c r="A82" s="32" t="s">
        <v>127</v>
      </c>
      <c r="C82" s="3">
        <v>853467</v>
      </c>
      <c r="D82" s="3">
        <v>584884</v>
      </c>
      <c r="E82" s="3">
        <v>352806</v>
      </c>
      <c r="F82" s="3">
        <v>82681</v>
      </c>
      <c r="G82" s="3">
        <v>108699</v>
      </c>
      <c r="H82" s="3">
        <v>1117665</v>
      </c>
      <c r="I82" s="3">
        <v>1492204</v>
      </c>
      <c r="J82" s="3"/>
      <c r="K82" s="3"/>
      <c r="L82" s="3">
        <v>40088.408219999998</v>
      </c>
      <c r="N82" s="26" t="s">
        <v>128</v>
      </c>
    </row>
    <row r="83" spans="1:14" x14ac:dyDescent="0.25">
      <c r="A83" s="32" t="s">
        <v>132</v>
      </c>
      <c r="C83" s="3">
        <v>775077</v>
      </c>
      <c r="D83" s="3">
        <v>751592</v>
      </c>
      <c r="E83" s="3">
        <v>282339</v>
      </c>
      <c r="F83" s="3">
        <v>68122</v>
      </c>
      <c r="G83" s="3">
        <v>24390</v>
      </c>
      <c r="H83" s="3">
        <v>1237738</v>
      </c>
      <c r="I83" s="3">
        <v>1467814</v>
      </c>
      <c r="J83" s="3"/>
      <c r="K83" s="3"/>
      <c r="L83" s="3">
        <v>44395.186584000003</v>
      </c>
      <c r="N83" s="26" t="s">
        <v>133</v>
      </c>
    </row>
    <row r="84" spans="1:14" x14ac:dyDescent="0.25">
      <c r="A84" s="32"/>
      <c r="J84" s="3"/>
      <c r="K84" s="3"/>
      <c r="L84" s="3"/>
      <c r="N84" s="26"/>
    </row>
    <row r="85" spans="1:14" x14ac:dyDescent="0.25">
      <c r="A85" s="32" t="s">
        <v>134</v>
      </c>
      <c r="C85" s="3">
        <v>842688</v>
      </c>
      <c r="D85" s="3">
        <v>737660</v>
      </c>
      <c r="E85" s="3">
        <v>431408</v>
      </c>
      <c r="F85" s="3">
        <v>48842</v>
      </c>
      <c r="G85" s="3">
        <v>134924</v>
      </c>
      <c r="H85" s="3">
        <v>1206979</v>
      </c>
      <c r="I85" s="3">
        <v>1332890</v>
      </c>
      <c r="J85" s="3"/>
      <c r="K85" s="3"/>
      <c r="L85" s="3">
        <v>43291.922772000005</v>
      </c>
      <c r="N85" s="26" t="s">
        <v>135</v>
      </c>
    </row>
    <row r="86" spans="1:14" x14ac:dyDescent="0.25">
      <c r="A86" s="32" t="s">
        <v>139</v>
      </c>
      <c r="C86" s="3">
        <v>924508</v>
      </c>
      <c r="D86" s="3">
        <v>621998</v>
      </c>
      <c r="E86" s="3">
        <v>472003</v>
      </c>
      <c r="F86" s="3">
        <v>84237</v>
      </c>
      <c r="G86" s="3">
        <v>103257</v>
      </c>
      <c r="H86" s="3">
        <v>1086934</v>
      </c>
      <c r="I86" s="3">
        <v>1229633</v>
      </c>
      <c r="J86" s="3"/>
      <c r="K86" s="3"/>
      <c r="L86" s="3">
        <v>38986.148712000002</v>
      </c>
      <c r="N86" s="26" t="s">
        <v>140</v>
      </c>
    </row>
    <row r="87" spans="1:14" x14ac:dyDescent="0.25">
      <c r="A87" s="32" t="s">
        <v>141</v>
      </c>
      <c r="C87" s="3">
        <v>879150</v>
      </c>
      <c r="D87" s="3">
        <v>577719</v>
      </c>
      <c r="E87" s="3">
        <v>325924</v>
      </c>
      <c r="F87" s="3">
        <v>75252</v>
      </c>
      <c r="G87" s="3">
        <v>57855</v>
      </c>
      <c r="H87" s="3">
        <v>1114134</v>
      </c>
      <c r="I87" s="3">
        <v>1171778</v>
      </c>
      <c r="J87" s="3"/>
      <c r="K87" s="3"/>
      <c r="L87" s="3">
        <v>39961.758311999998</v>
      </c>
      <c r="N87" s="26" t="s">
        <v>142</v>
      </c>
    </row>
    <row r="88" spans="1:14" x14ac:dyDescent="0.25">
      <c r="A88" s="32" t="s">
        <v>151</v>
      </c>
      <c r="C88" s="3">
        <v>755529</v>
      </c>
      <c r="D88" s="3">
        <v>774049</v>
      </c>
      <c r="E88" s="3">
        <v>252475</v>
      </c>
      <c r="F88" s="3">
        <v>82526</v>
      </c>
      <c r="G88" s="3">
        <v>-46448</v>
      </c>
      <c r="H88" s="3">
        <v>1171292</v>
      </c>
      <c r="I88" s="3">
        <v>1218226</v>
      </c>
      <c r="J88" s="3"/>
      <c r="K88" s="3"/>
      <c r="L88" s="3">
        <v>42011.901456</v>
      </c>
      <c r="N88" s="26" t="s">
        <v>152</v>
      </c>
    </row>
    <row r="89" spans="1:14" x14ac:dyDescent="0.25">
      <c r="A89" s="32"/>
      <c r="J89" s="3"/>
      <c r="K89" s="3"/>
      <c r="L89" s="3"/>
      <c r="N89" s="26"/>
    </row>
    <row r="90" spans="1:14" x14ac:dyDescent="0.25">
      <c r="A90" s="32" t="s">
        <v>156</v>
      </c>
      <c r="C90" s="3">
        <v>992122</v>
      </c>
      <c r="D90" s="3">
        <v>518531</v>
      </c>
      <c r="E90" s="3">
        <v>345191</v>
      </c>
      <c r="F90" s="3">
        <v>61632</v>
      </c>
      <c r="G90" s="3">
        <v>63863</v>
      </c>
      <c r="H90" s="3">
        <v>1154429</v>
      </c>
      <c r="I90" s="3">
        <v>1154363</v>
      </c>
      <c r="J90" s="3"/>
      <c r="K90" s="3"/>
      <c r="L90" s="3">
        <v>41407.059372000003</v>
      </c>
      <c r="N90" s="26" t="s">
        <v>157</v>
      </c>
    </row>
    <row r="91" spans="1:14" x14ac:dyDescent="0.25">
      <c r="A91" s="32" t="s">
        <v>159</v>
      </c>
      <c r="C91" s="3">
        <v>906301</v>
      </c>
      <c r="D91" s="3">
        <v>638320</v>
      </c>
      <c r="E91" s="3">
        <v>490109</v>
      </c>
      <c r="F91" s="3">
        <v>87690</v>
      </c>
      <c r="G91" s="3">
        <v>67225</v>
      </c>
      <c r="H91" s="3">
        <v>1043732</v>
      </c>
      <c r="I91" s="3">
        <v>1087138</v>
      </c>
      <c r="J91" s="3"/>
      <c r="K91" s="3"/>
      <c r="L91" s="3">
        <v>37436.579376000002</v>
      </c>
      <c r="N91" s="26" t="s">
        <v>160</v>
      </c>
    </row>
    <row r="92" spans="1:14" x14ac:dyDescent="0.25">
      <c r="A92" s="32" t="s">
        <v>161</v>
      </c>
      <c r="C92" s="3">
        <v>1030637</v>
      </c>
      <c r="D92" s="3">
        <v>569691</v>
      </c>
      <c r="E92" s="3">
        <v>318534</v>
      </c>
      <c r="F92" s="3">
        <v>77446</v>
      </c>
      <c r="G92" s="3">
        <v>-135595</v>
      </c>
      <c r="H92" s="3">
        <v>1085369</v>
      </c>
      <c r="I92" s="3">
        <v>1222733</v>
      </c>
      <c r="J92" s="3"/>
      <c r="K92" s="3"/>
      <c r="L92" s="3">
        <v>38930.015291999996</v>
      </c>
      <c r="N92" s="26" t="s">
        <v>162</v>
      </c>
    </row>
    <row r="93" spans="1:14" x14ac:dyDescent="0.25">
      <c r="A93" s="32" t="s">
        <v>163</v>
      </c>
      <c r="C93" s="3">
        <v>1131391</v>
      </c>
      <c r="D93" s="3">
        <v>616862</v>
      </c>
      <c r="E93" s="3">
        <v>608887</v>
      </c>
      <c r="F93" s="3">
        <v>64060</v>
      </c>
      <c r="G93" s="3">
        <v>47875</v>
      </c>
      <c r="H93" s="3">
        <v>1133531</v>
      </c>
      <c r="I93" s="3">
        <v>1174858</v>
      </c>
      <c r="J93" s="3"/>
      <c r="K93" s="3"/>
      <c r="L93" s="3">
        <v>40657.489908000003</v>
      </c>
      <c r="N93" s="26" t="s">
        <v>164</v>
      </c>
    </row>
    <row r="94" spans="1:14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851026</v>
      </c>
      <c r="D95" s="3">
        <v>869677</v>
      </c>
      <c r="E95" s="3">
        <v>409021</v>
      </c>
      <c r="F95" s="3">
        <v>70842</v>
      </c>
      <c r="G95" s="3">
        <v>-126362</v>
      </c>
      <c r="H95" s="3">
        <v>1109431</v>
      </c>
      <c r="I95" s="3">
        <v>1301220</v>
      </c>
      <c r="J95" s="3"/>
      <c r="K95" s="3"/>
      <c r="L95" s="3">
        <v>39793.071108000004</v>
      </c>
      <c r="M95" s="3"/>
      <c r="N95" s="26" t="s">
        <v>166</v>
      </c>
    </row>
    <row r="96" spans="1:14" x14ac:dyDescent="0.25">
      <c r="A96" s="32" t="s">
        <v>167</v>
      </c>
      <c r="C96" s="3">
        <v>1052931</v>
      </c>
      <c r="D96" s="3">
        <v>635740</v>
      </c>
      <c r="E96" s="3">
        <v>488356</v>
      </c>
      <c r="F96" s="3">
        <v>79759</v>
      </c>
      <c r="G96" s="3">
        <v>-49949</v>
      </c>
      <c r="H96" s="3">
        <v>1096133</v>
      </c>
      <c r="I96" s="3">
        <v>1351169</v>
      </c>
      <c r="J96" s="3"/>
      <c r="K96" s="3"/>
      <c r="L96" s="3">
        <v>39316.098444000003</v>
      </c>
      <c r="M96" s="3"/>
      <c r="N96" s="26" t="s">
        <v>168</v>
      </c>
    </row>
    <row r="97" spans="1:16" x14ac:dyDescent="0.25">
      <c r="A97" s="32" t="s">
        <v>169</v>
      </c>
      <c r="C97" s="3">
        <v>867878</v>
      </c>
      <c r="D97" s="3">
        <v>757514</v>
      </c>
      <c r="E97" s="3">
        <v>503669</v>
      </c>
      <c r="F97" s="3">
        <v>89468</v>
      </c>
      <c r="G97" s="3">
        <v>42742</v>
      </c>
      <c r="H97" s="3">
        <v>1093866</v>
      </c>
      <c r="I97" s="3">
        <v>1308427</v>
      </c>
      <c r="J97" s="3"/>
      <c r="K97" s="3"/>
      <c r="L97" s="3">
        <v>39234.785688000004</v>
      </c>
      <c r="M97" s="3"/>
      <c r="N97" s="26" t="s">
        <v>170</v>
      </c>
    </row>
    <row r="98" spans="1:16" x14ac:dyDescent="0.25">
      <c r="A98" s="32" t="s">
        <v>171</v>
      </c>
      <c r="C98" s="3">
        <v>1035808</v>
      </c>
      <c r="D98" s="3">
        <v>760734</v>
      </c>
      <c r="E98" s="3">
        <v>595650</v>
      </c>
      <c r="F98" s="3">
        <v>72711</v>
      </c>
      <c r="G98" s="3">
        <v>-60901</v>
      </c>
      <c r="H98" s="3">
        <v>1079762</v>
      </c>
      <c r="I98" s="3">
        <v>1369328</v>
      </c>
      <c r="J98" s="3"/>
      <c r="L98" s="3">
        <v>38728.903416000001</v>
      </c>
      <c r="M98" s="3"/>
      <c r="N98" s="26" t="s">
        <v>172</v>
      </c>
    </row>
    <row r="99" spans="1:16" x14ac:dyDescent="0.25">
      <c r="A99" s="32"/>
      <c r="J99" s="3"/>
      <c r="K99" s="3"/>
      <c r="L99" s="3"/>
      <c r="M99" s="26"/>
    </row>
    <row r="100" spans="1:16" x14ac:dyDescent="0.25">
      <c r="A100" s="32" t="s">
        <v>173</v>
      </c>
      <c r="C100" s="3">
        <f t="shared" ref="C100:H100" si="34">SUM(C336:C338)</f>
        <v>873959</v>
      </c>
      <c r="D100" s="3">
        <f t="shared" si="34"/>
        <v>570395</v>
      </c>
      <c r="E100" s="3">
        <f t="shared" si="34"/>
        <v>429492</v>
      </c>
      <c r="F100" s="3">
        <f t="shared" si="34"/>
        <v>76049</v>
      </c>
      <c r="G100" s="3">
        <f t="shared" si="34"/>
        <v>120391</v>
      </c>
      <c r="H100" s="3">
        <f t="shared" si="34"/>
        <v>1060163</v>
      </c>
      <c r="I100" s="3">
        <f>I338</f>
        <v>1248937</v>
      </c>
      <c r="J100" s="3"/>
      <c r="K100" s="3"/>
      <c r="L100" s="3">
        <f>SUM(L336:L338)</f>
        <v>38025.926484000003</v>
      </c>
      <c r="N100" s="26" t="s">
        <v>174</v>
      </c>
    </row>
    <row r="101" spans="1:16" x14ac:dyDescent="0.25">
      <c r="A101" s="32" t="s">
        <v>175</v>
      </c>
      <c r="C101" s="3">
        <f t="shared" ref="C101:H101" si="35">SUM(C339:C341)</f>
        <v>952901</v>
      </c>
      <c r="D101" s="3">
        <f t="shared" si="35"/>
        <v>703385</v>
      </c>
      <c r="E101" s="3">
        <f t="shared" si="35"/>
        <v>444008</v>
      </c>
      <c r="F101" s="3">
        <f t="shared" si="35"/>
        <v>86027</v>
      </c>
      <c r="G101" s="3">
        <f t="shared" si="35"/>
        <v>-95186</v>
      </c>
      <c r="H101" s="3">
        <f t="shared" si="35"/>
        <v>1048162</v>
      </c>
      <c r="I101" s="3">
        <f>I341</f>
        <v>1344123</v>
      </c>
      <c r="J101" s="3"/>
      <c r="L101" s="3">
        <f>SUM(L339:L341)</f>
        <v>37595.474616</v>
      </c>
      <c r="M101" s="3"/>
      <c r="N101" s="26" t="s">
        <v>176</v>
      </c>
    </row>
    <row r="102" spans="1:16" x14ac:dyDescent="0.25">
      <c r="A102" s="32" t="s">
        <v>177</v>
      </c>
      <c r="C102" s="3">
        <f>SUM(C342:C344)</f>
        <v>892647</v>
      </c>
      <c r="D102" s="3">
        <f t="shared" ref="D102:L102" si="36">SUM(D342:D344)</f>
        <v>912813</v>
      </c>
      <c r="E102" s="3">
        <f t="shared" si="36"/>
        <v>523760</v>
      </c>
      <c r="F102" s="3">
        <f t="shared" si="36"/>
        <v>84348</v>
      </c>
      <c r="G102" s="3">
        <f t="shared" si="36"/>
        <v>-108826</v>
      </c>
      <c r="H102" s="3">
        <f t="shared" si="36"/>
        <v>1100082</v>
      </c>
      <c r="I102" s="3">
        <f>I344</f>
        <v>1452949</v>
      </c>
      <c r="J102" s="3"/>
      <c r="K102" s="3"/>
      <c r="L102" s="3">
        <f t="shared" si="36"/>
        <v>39457.741176000003</v>
      </c>
      <c r="M102" s="3"/>
      <c r="N102" s="26" t="s">
        <v>178</v>
      </c>
    </row>
    <row r="103" spans="1:16" x14ac:dyDescent="0.25">
      <c r="A103" s="32" t="s">
        <v>179</v>
      </c>
      <c r="C103" s="3">
        <f t="shared" ref="C103:H103" si="37">SUM(C345:C347)</f>
        <v>893834</v>
      </c>
      <c r="D103" s="3">
        <f t="shared" si="37"/>
        <v>1089705</v>
      </c>
      <c r="E103" s="3">
        <f t="shared" si="37"/>
        <v>592068</v>
      </c>
      <c r="F103" s="3">
        <f t="shared" si="37"/>
        <v>78487</v>
      </c>
      <c r="G103" s="3">
        <f t="shared" si="37"/>
        <v>-240738</v>
      </c>
      <c r="H103" s="3">
        <f t="shared" si="37"/>
        <v>1121411</v>
      </c>
      <c r="I103" s="3">
        <f>I347</f>
        <v>1693687</v>
      </c>
      <c r="J103" s="3"/>
      <c r="L103" s="3">
        <f>SUM(L345:L347)</f>
        <v>40222.769748000006</v>
      </c>
      <c r="M103" s="3"/>
      <c r="N103" s="26" t="s">
        <v>180</v>
      </c>
    </row>
    <row r="104" spans="1:16" x14ac:dyDescent="0.25">
      <c r="A104" s="32"/>
      <c r="J104" s="3"/>
      <c r="L104" s="3"/>
      <c r="M104" s="3"/>
      <c r="N104" s="26"/>
    </row>
    <row r="105" spans="1:16" s="57" customFormat="1" x14ac:dyDescent="0.25">
      <c r="A105" s="32" t="s">
        <v>181</v>
      </c>
      <c r="C105" s="3">
        <f t="shared" ref="C105:H105" si="38">SUM(C349:C351)</f>
        <v>992221</v>
      </c>
      <c r="D105" s="3">
        <f t="shared" si="38"/>
        <v>1150764</v>
      </c>
      <c r="E105" s="3">
        <f t="shared" si="38"/>
        <v>747846</v>
      </c>
      <c r="F105" s="3">
        <f t="shared" si="38"/>
        <v>125966</v>
      </c>
      <c r="G105" s="3">
        <f t="shared" si="38"/>
        <v>-149370</v>
      </c>
      <c r="H105" s="3">
        <f t="shared" si="38"/>
        <v>1160342</v>
      </c>
      <c r="I105" s="3">
        <f>I351</f>
        <v>1843057</v>
      </c>
      <c r="J105" s="65"/>
      <c r="L105" s="3">
        <f>SUM(L349:L351)</f>
        <v>41619.146856000007</v>
      </c>
      <c r="M105" s="65"/>
      <c r="N105" s="26" t="s">
        <v>185</v>
      </c>
      <c r="P105"/>
    </row>
    <row r="106" spans="1:16" s="57" customFormat="1" x14ac:dyDescent="0.25">
      <c r="A106" s="32" t="s">
        <v>182</v>
      </c>
      <c r="C106" s="3">
        <f t="shared" ref="C106:H106" si="39">SUM(C352:C354)</f>
        <v>991553</v>
      </c>
      <c r="D106" s="3">
        <f t="shared" si="39"/>
        <v>1032299</v>
      </c>
      <c r="E106" s="3">
        <f t="shared" si="39"/>
        <v>706791</v>
      </c>
      <c r="F106" s="3">
        <f t="shared" si="39"/>
        <v>110231</v>
      </c>
      <c r="G106" s="3">
        <f t="shared" si="39"/>
        <v>-130193</v>
      </c>
      <c r="H106" s="3">
        <f t="shared" si="39"/>
        <v>1078670</v>
      </c>
      <c r="I106" s="3">
        <f>I354</f>
        <v>1973250</v>
      </c>
      <c r="J106" s="65"/>
      <c r="L106" s="3">
        <f>SUM(L352:L354)</f>
        <v>38689.735560000001</v>
      </c>
      <c r="M106" s="65"/>
      <c r="N106" s="26" t="s">
        <v>186</v>
      </c>
      <c r="P106"/>
    </row>
    <row r="107" spans="1:16" s="57" customFormat="1" x14ac:dyDescent="0.25">
      <c r="A107" s="32" t="s">
        <v>183</v>
      </c>
      <c r="C107" s="3">
        <f t="shared" ref="C107:H107" si="40">SUM(C355:C357)</f>
        <v>886158</v>
      </c>
      <c r="D107" s="3">
        <f t="shared" si="40"/>
        <v>1251395</v>
      </c>
      <c r="E107" s="3">
        <f t="shared" si="40"/>
        <v>858463</v>
      </c>
      <c r="F107" s="3">
        <f t="shared" si="40"/>
        <v>121901</v>
      </c>
      <c r="G107" s="3">
        <f t="shared" si="40"/>
        <v>-42416</v>
      </c>
      <c r="H107" s="3">
        <f t="shared" si="40"/>
        <v>1131500</v>
      </c>
      <c r="I107" s="3">
        <f>I357</f>
        <v>2015666</v>
      </c>
      <c r="J107" s="65"/>
      <c r="L107" s="3">
        <f>SUM(L355:L357)</f>
        <v>40584.642</v>
      </c>
      <c r="M107" s="65"/>
      <c r="N107" s="26" t="s">
        <v>187</v>
      </c>
      <c r="P107"/>
    </row>
    <row r="108" spans="1:16" s="57" customFormat="1" x14ac:dyDescent="0.25">
      <c r="A108" s="32" t="s">
        <v>184</v>
      </c>
      <c r="C108" s="3">
        <f t="shared" ref="C108:H108" si="41">SUM(C358:C360)</f>
        <v>998051</v>
      </c>
      <c r="D108" s="3">
        <f t="shared" si="41"/>
        <v>1133504</v>
      </c>
      <c r="E108" s="3">
        <f t="shared" si="41"/>
        <v>749467</v>
      </c>
      <c r="F108" s="3">
        <f t="shared" si="41"/>
        <v>118872</v>
      </c>
      <c r="G108" s="3">
        <f t="shared" si="41"/>
        <v>-182783</v>
      </c>
      <c r="H108" s="3">
        <f t="shared" si="41"/>
        <v>1095803</v>
      </c>
      <c r="I108" s="3">
        <f>I360</f>
        <v>2198449</v>
      </c>
      <c r="J108" s="65"/>
      <c r="L108" s="3">
        <f>SUM(L358:L360)</f>
        <v>39304.262004000004</v>
      </c>
      <c r="M108" s="65"/>
      <c r="N108" s="26" t="s">
        <v>188</v>
      </c>
      <c r="P108"/>
    </row>
    <row r="109" spans="1:16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  <c r="P109"/>
    </row>
    <row r="110" spans="1:16" s="57" customFormat="1" x14ac:dyDescent="0.25">
      <c r="A110" s="32" t="s">
        <v>193</v>
      </c>
      <c r="C110" s="3">
        <f t="shared" ref="C110:H110" si="42">SUM(C362:C364)</f>
        <v>1011914</v>
      </c>
      <c r="D110" s="3">
        <f t="shared" si="42"/>
        <v>1131509</v>
      </c>
      <c r="E110" s="3">
        <f t="shared" si="42"/>
        <v>746863</v>
      </c>
      <c r="F110" s="3">
        <f t="shared" si="42"/>
        <v>135366</v>
      </c>
      <c r="G110" s="3">
        <f t="shared" si="42"/>
        <v>-193729</v>
      </c>
      <c r="H110" s="3">
        <f t="shared" si="42"/>
        <v>1085451</v>
      </c>
      <c r="I110" s="3">
        <f>I364</f>
        <v>2392178</v>
      </c>
      <c r="J110" s="65"/>
      <c r="L110" s="3">
        <f>SUM(L362:L364)</f>
        <v>38932.956468000004</v>
      </c>
      <c r="M110" s="65"/>
      <c r="N110" s="26" t="s">
        <v>189</v>
      </c>
      <c r="P110"/>
    </row>
    <row r="111" spans="1:16" s="57" customFormat="1" x14ac:dyDescent="0.25">
      <c r="A111" s="32" t="s">
        <v>194</v>
      </c>
      <c r="C111" s="3">
        <f t="shared" ref="C111:H111" si="43">SUM(C365:C367)</f>
        <v>632122</v>
      </c>
      <c r="D111" s="3">
        <f t="shared" si="43"/>
        <v>1218343</v>
      </c>
      <c r="E111" s="3">
        <f t="shared" si="43"/>
        <v>727016</v>
      </c>
      <c r="F111" s="3">
        <f t="shared" si="43"/>
        <v>115637</v>
      </c>
      <c r="G111" s="3">
        <f t="shared" si="43"/>
        <v>113235</v>
      </c>
      <c r="H111" s="3">
        <f t="shared" si="43"/>
        <v>1128953</v>
      </c>
      <c r="I111" s="3">
        <f>I367</f>
        <v>2278943</v>
      </c>
      <c r="J111" s="65"/>
      <c r="L111" s="3">
        <f>SUM(L365:L367)</f>
        <v>40493.286204000004</v>
      </c>
      <c r="M111" s="65"/>
      <c r="N111" s="26" t="s">
        <v>190</v>
      </c>
      <c r="P111"/>
    </row>
    <row r="112" spans="1:16" s="57" customFormat="1" x14ac:dyDescent="0.25">
      <c r="A112" s="32" t="s">
        <v>195</v>
      </c>
      <c r="C112" s="3">
        <f>SUM(C368:C370)</f>
        <v>999977</v>
      </c>
      <c r="D112" s="3">
        <f t="shared" ref="D112:L112" si="44">SUM(D368:D370)</f>
        <v>1035694</v>
      </c>
      <c r="E112" s="3">
        <f t="shared" si="44"/>
        <v>897004</v>
      </c>
      <c r="F112" s="3">
        <f t="shared" si="44"/>
        <v>125883</v>
      </c>
      <c r="G112" s="3">
        <f t="shared" si="44"/>
        <v>84143</v>
      </c>
      <c r="H112" s="3">
        <f t="shared" si="44"/>
        <v>1146127</v>
      </c>
      <c r="I112" s="3">
        <f>I370</f>
        <v>2194800</v>
      </c>
      <c r="J112" s="3"/>
      <c r="K112" s="3"/>
      <c r="L112" s="3">
        <f t="shared" si="44"/>
        <v>41109.283236000003</v>
      </c>
      <c r="M112" s="65"/>
      <c r="N112" s="26" t="s">
        <v>191</v>
      </c>
      <c r="P112"/>
    </row>
    <row r="113" spans="1:16" s="57" customFormat="1" x14ac:dyDescent="0.25">
      <c r="A113" s="32" t="s">
        <v>196</v>
      </c>
      <c r="C113" s="3">
        <f>SUM(C371:C373)</f>
        <v>1036564</v>
      </c>
      <c r="D113" s="3">
        <f t="shared" ref="D113:L113" si="45">SUM(D371:D373)</f>
        <v>1135685</v>
      </c>
      <c r="E113" s="3">
        <f t="shared" si="45"/>
        <v>981727</v>
      </c>
      <c r="F113" s="3">
        <f t="shared" si="45"/>
        <v>112649</v>
      </c>
      <c r="G113" s="3">
        <f t="shared" si="45"/>
        <v>19913</v>
      </c>
      <c r="H113" s="3">
        <f t="shared" si="45"/>
        <v>1127239</v>
      </c>
      <c r="I113" s="3">
        <f>I373</f>
        <v>2174887</v>
      </c>
      <c r="J113" s="3"/>
      <c r="K113" s="3"/>
      <c r="L113" s="3">
        <f t="shared" si="45"/>
        <v>40431.808451999997</v>
      </c>
      <c r="M113" s="65"/>
      <c r="N113" s="26" t="s">
        <v>192</v>
      </c>
      <c r="P113"/>
    </row>
    <row r="114" spans="1:16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  <c r="P114"/>
    </row>
    <row r="115" spans="1:16" s="57" customFormat="1" x14ac:dyDescent="0.25">
      <c r="A115" s="32" t="s">
        <v>197</v>
      </c>
      <c r="C115" s="3">
        <f t="shared" ref="C115:H115" si="46">SUM(C375:C377)</f>
        <v>1134376</v>
      </c>
      <c r="D115" s="3">
        <f t="shared" si="46"/>
        <v>769658</v>
      </c>
      <c r="E115" s="3">
        <f t="shared" si="46"/>
        <v>786711</v>
      </c>
      <c r="F115" s="3">
        <f t="shared" si="46"/>
        <v>107205</v>
      </c>
      <c r="G115" s="3">
        <f t="shared" si="46"/>
        <v>116407</v>
      </c>
      <c r="H115" s="3">
        <f t="shared" si="46"/>
        <v>1133501</v>
      </c>
      <c r="I115" s="3">
        <f>I377</f>
        <v>2058480</v>
      </c>
      <c r="J115" s="3"/>
      <c r="K115" s="3"/>
      <c r="L115" s="3">
        <f>SUM(L375:L377)</f>
        <v>40656.413868000003</v>
      </c>
      <c r="M115" s="65"/>
      <c r="N115" s="26" t="s">
        <v>201</v>
      </c>
      <c r="P115"/>
    </row>
    <row r="116" spans="1:16" s="57" customFormat="1" x14ac:dyDescent="0.25">
      <c r="A116" s="32" t="s">
        <v>198</v>
      </c>
      <c r="C116" s="3">
        <f t="shared" ref="C116:H116" si="47">SUM(C378:C380)</f>
        <v>1108923</v>
      </c>
      <c r="D116" s="3">
        <f t="shared" si="47"/>
        <v>755818</v>
      </c>
      <c r="E116" s="3">
        <f t="shared" si="47"/>
        <v>664365</v>
      </c>
      <c r="F116" s="3">
        <f t="shared" si="47"/>
        <v>100191</v>
      </c>
      <c r="G116" s="3">
        <f t="shared" si="47"/>
        <v>10171</v>
      </c>
      <c r="H116" s="3">
        <f t="shared" si="47"/>
        <v>1133246</v>
      </c>
      <c r="I116" s="3">
        <f>I380</f>
        <v>2048309</v>
      </c>
      <c r="J116" s="3"/>
      <c r="K116" s="3"/>
      <c r="L116" s="3">
        <f>SUM(L378:L380)</f>
        <v>40647.267528000004</v>
      </c>
      <c r="M116" s="65"/>
      <c r="N116" s="26" t="s">
        <v>202</v>
      </c>
      <c r="P116"/>
    </row>
    <row r="117" spans="1:16" s="57" customFormat="1" x14ac:dyDescent="0.25">
      <c r="A117" s="32" t="s">
        <v>199</v>
      </c>
      <c r="C117" s="3">
        <f>SUM(C381:C383)</f>
        <v>872576</v>
      </c>
      <c r="D117" s="3">
        <f t="shared" ref="D117:L117" si="48">SUM(D381:D383)</f>
        <v>831000</v>
      </c>
      <c r="E117" s="3">
        <f t="shared" si="48"/>
        <v>724914</v>
      </c>
      <c r="F117" s="3">
        <f t="shared" si="48"/>
        <v>102935</v>
      </c>
      <c r="G117" s="3">
        <f t="shared" si="48"/>
        <v>260421</v>
      </c>
      <c r="H117" s="3">
        <f t="shared" si="48"/>
        <v>1135760</v>
      </c>
      <c r="I117" s="3">
        <f>I383</f>
        <v>1787888</v>
      </c>
      <c r="J117" s="3"/>
      <c r="K117" s="3"/>
      <c r="L117" s="3">
        <f t="shared" si="48"/>
        <v>40737.43968000001</v>
      </c>
      <c r="M117" s="65"/>
      <c r="N117" s="26" t="s">
        <v>203</v>
      </c>
      <c r="P117"/>
    </row>
    <row r="118" spans="1:16" s="57" customFormat="1" x14ac:dyDescent="0.25">
      <c r="A118" s="32" t="s">
        <v>200</v>
      </c>
      <c r="C118" s="3">
        <f t="shared" ref="C118:H118" si="49">SUM(C384:C386)</f>
        <v>966073</v>
      </c>
      <c r="D118" s="3">
        <f t="shared" si="49"/>
        <v>951601</v>
      </c>
      <c r="E118" s="3">
        <f t="shared" si="49"/>
        <v>626796</v>
      </c>
      <c r="F118" s="3">
        <f t="shared" si="49"/>
        <v>119006</v>
      </c>
      <c r="G118" s="3">
        <f t="shared" si="49"/>
        <v>-10221</v>
      </c>
      <c r="H118" s="3">
        <f t="shared" si="49"/>
        <v>1164843</v>
      </c>
      <c r="I118" s="3">
        <f>I386</f>
        <v>1798109</v>
      </c>
      <c r="J118" s="3"/>
      <c r="K118" s="3"/>
      <c r="L118" s="3">
        <f>SUM(L384:L386)</f>
        <v>41780.588724000001</v>
      </c>
      <c r="M118" s="65"/>
      <c r="N118" s="26" t="s">
        <v>204</v>
      </c>
      <c r="P118"/>
    </row>
    <row r="119" spans="1:16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  <c r="P119"/>
    </row>
    <row r="120" spans="1:16" s="57" customFormat="1" x14ac:dyDescent="0.25">
      <c r="A120" s="32" t="s">
        <v>205</v>
      </c>
      <c r="C120" s="3">
        <f t="shared" ref="C120:H120" si="50">SUM(C388:C390)</f>
        <v>1011375</v>
      </c>
      <c r="D120" s="3">
        <f t="shared" si="50"/>
        <v>685836</v>
      </c>
      <c r="E120" s="3">
        <f t="shared" si="50"/>
        <v>555467</v>
      </c>
      <c r="F120" s="3">
        <f t="shared" si="50"/>
        <v>97188</v>
      </c>
      <c r="G120" s="3">
        <f t="shared" si="50"/>
        <v>127469</v>
      </c>
      <c r="H120" s="3">
        <f t="shared" si="50"/>
        <v>1177648</v>
      </c>
      <c r="I120" s="3">
        <f>SUM(I390)</f>
        <v>1670640</v>
      </c>
      <c r="J120" s="3"/>
      <c r="L120" s="3">
        <f>SUM(L388:L390)</f>
        <v>42239.878463999994</v>
      </c>
      <c r="M120" s="65"/>
      <c r="N120" s="26" t="s">
        <v>209</v>
      </c>
    </row>
    <row r="121" spans="1:16" s="57" customFormat="1" x14ac:dyDescent="0.25">
      <c r="A121" s="32" t="s">
        <v>206</v>
      </c>
      <c r="C121" s="3">
        <f>SUM(C391:C393)</f>
        <v>937032</v>
      </c>
      <c r="D121" s="3">
        <f t="shared" ref="D121:L121" si="51">SUM(D391:D393)</f>
        <v>732432</v>
      </c>
      <c r="E121" s="3">
        <f t="shared" si="51"/>
        <v>535499</v>
      </c>
      <c r="F121" s="3">
        <f t="shared" si="51"/>
        <v>112465</v>
      </c>
      <c r="G121" s="3">
        <f t="shared" si="51"/>
        <v>-21840</v>
      </c>
      <c r="H121" s="3">
        <f t="shared" si="51"/>
        <v>1159962</v>
      </c>
      <c r="I121" s="3">
        <f>I393</f>
        <v>1692480</v>
      </c>
      <c r="J121" s="3"/>
      <c r="K121" s="3"/>
      <c r="L121" s="3">
        <f t="shared" si="51"/>
        <v>41605.517015999998</v>
      </c>
      <c r="M121" s="65"/>
      <c r="N121" s="26" t="s">
        <v>210</v>
      </c>
    </row>
    <row r="122" spans="1:16" s="57" customFormat="1" x14ac:dyDescent="0.25">
      <c r="A122" s="32" t="s">
        <v>207</v>
      </c>
      <c r="C122" s="3">
        <f t="shared" ref="C122:H122" si="52">SUM(C394:C396)</f>
        <v>945884</v>
      </c>
      <c r="D122" s="3">
        <f t="shared" si="52"/>
        <v>735239</v>
      </c>
      <c r="E122" s="3">
        <f t="shared" si="52"/>
        <v>431964</v>
      </c>
      <c r="F122" s="3">
        <f t="shared" si="52"/>
        <v>113818</v>
      </c>
      <c r="G122" s="3">
        <f t="shared" si="52"/>
        <v>-19431</v>
      </c>
      <c r="H122" s="3">
        <f t="shared" si="52"/>
        <v>1130514</v>
      </c>
      <c r="I122" s="3">
        <f>I396</f>
        <v>1711911</v>
      </c>
      <c r="J122" s="3"/>
      <c r="L122" s="3">
        <f>SUM(L394:L396)</f>
        <v>40549.276152000006</v>
      </c>
      <c r="M122" s="65"/>
      <c r="N122" s="26" t="s">
        <v>211</v>
      </c>
    </row>
    <row r="123" spans="1:16" s="57" customFormat="1" x14ac:dyDescent="0.25">
      <c r="A123" s="32" t="s">
        <v>208</v>
      </c>
      <c r="C123" s="3">
        <f t="shared" ref="C123:H123" si="53">SUM(C397:C399)</f>
        <v>1005075</v>
      </c>
      <c r="D123" s="3">
        <f t="shared" si="53"/>
        <v>688812</v>
      </c>
      <c r="E123" s="3">
        <f t="shared" si="53"/>
        <v>501159</v>
      </c>
      <c r="F123" s="3">
        <f t="shared" si="53"/>
        <v>110506</v>
      </c>
      <c r="G123" s="3">
        <f t="shared" si="53"/>
        <v>133622</v>
      </c>
      <c r="H123" s="3">
        <f t="shared" si="53"/>
        <v>1216020</v>
      </c>
      <c r="I123" s="3">
        <f>I399</f>
        <v>1578289</v>
      </c>
      <c r="J123" s="3"/>
      <c r="L123" s="3">
        <f>SUM(L397:L399)</f>
        <v>43616.20536</v>
      </c>
      <c r="M123" s="65"/>
      <c r="N123" s="26" t="s">
        <v>212</v>
      </c>
    </row>
    <row r="124" spans="1:16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6" s="57" customFormat="1" x14ac:dyDescent="0.25">
      <c r="A125" s="32" t="str">
        <f>'Olieforbrug, TJ'!A125</f>
        <v>1. kvartal 2019</v>
      </c>
      <c r="C125" s="3">
        <f t="shared" ref="C125:H125" si="54">SUM(C401:C403)</f>
        <v>1099171</v>
      </c>
      <c r="D125" s="3">
        <f t="shared" si="54"/>
        <v>766916</v>
      </c>
      <c r="E125" s="3">
        <f t="shared" si="54"/>
        <v>613738</v>
      </c>
      <c r="F125" s="3">
        <f t="shared" si="54"/>
        <v>96820</v>
      </c>
      <c r="G125" s="3">
        <f t="shared" si="54"/>
        <v>-77562</v>
      </c>
      <c r="H125" s="3">
        <f t="shared" si="54"/>
        <v>1109200</v>
      </c>
      <c r="I125" s="3">
        <f>SUM(I403)</f>
        <v>1655851</v>
      </c>
      <c r="J125" s="3"/>
      <c r="L125" s="3">
        <f>SUM(L401:L403)</f>
        <v>39784.785600000003</v>
      </c>
      <c r="M125" s="65"/>
      <c r="N125" s="26" t="str">
        <f>'Olieforbrug, TJ'!M125</f>
        <v>1. Quarter 2019</v>
      </c>
    </row>
    <row r="126" spans="1:16" s="57" customFormat="1" x14ac:dyDescent="0.25">
      <c r="A126" s="32" t="str">
        <f>'Olieforbrug, TJ'!A126</f>
        <v>2. kvartal 2019</v>
      </c>
      <c r="C126" s="3">
        <f t="shared" ref="C126:H126" si="55">SUM(C404:C406)</f>
        <v>1066310</v>
      </c>
      <c r="D126" s="3">
        <f t="shared" si="55"/>
        <v>895642</v>
      </c>
      <c r="E126" s="3">
        <f t="shared" si="55"/>
        <v>467311</v>
      </c>
      <c r="F126" s="3">
        <f t="shared" si="55"/>
        <v>114294</v>
      </c>
      <c r="G126" s="3">
        <f t="shared" si="55"/>
        <v>-251598</v>
      </c>
      <c r="H126" s="3">
        <f t="shared" si="55"/>
        <v>1350435</v>
      </c>
      <c r="I126" s="3">
        <f>SUM(I406)</f>
        <v>1907449</v>
      </c>
      <c r="J126" s="3"/>
      <c r="L126" s="3">
        <f>SUM(L404:L406)</f>
        <v>48437.402580000002</v>
      </c>
      <c r="M126" s="65"/>
      <c r="N126" s="26" t="str">
        <f>'Olieforbrug, TJ'!M126</f>
        <v>2. Quarter 2019</v>
      </c>
    </row>
    <row r="127" spans="1:16" s="57" customFormat="1" x14ac:dyDescent="0.25">
      <c r="A127" s="32" t="str">
        <f>'Olieforbrug, TJ'!A127</f>
        <v>3. kvartal 2019</v>
      </c>
      <c r="C127" s="3">
        <f t="shared" ref="C127:H127" si="56">SUM(C407:C409)</f>
        <v>919065</v>
      </c>
      <c r="D127" s="3">
        <f t="shared" si="56"/>
        <v>778732</v>
      </c>
      <c r="E127" s="3">
        <f t="shared" si="56"/>
        <v>535064</v>
      </c>
      <c r="F127" s="3">
        <f t="shared" si="56"/>
        <v>100966</v>
      </c>
      <c r="G127" s="3">
        <f t="shared" si="56"/>
        <v>85318</v>
      </c>
      <c r="H127" s="3">
        <f t="shared" si="56"/>
        <v>1159067</v>
      </c>
      <c r="I127" s="3">
        <f>SUM(I409)</f>
        <v>1822131</v>
      </c>
      <c r="J127" s="3"/>
      <c r="K127" s="3"/>
      <c r="L127" s="3">
        <f>SUM(L407:L409)</f>
        <v>41573.415156000003</v>
      </c>
      <c r="M127" s="65"/>
      <c r="N127" s="26" t="str">
        <f>'Olieforbrug, TJ'!M127</f>
        <v>3. Quarter 2019</v>
      </c>
    </row>
    <row r="128" spans="1:16" s="57" customFormat="1" x14ac:dyDescent="0.25">
      <c r="A128" s="32" t="str">
        <f>'Olieforbrug, TJ'!A128</f>
        <v>4. kvartal 2019</v>
      </c>
      <c r="C128" s="3">
        <f t="shared" ref="C128:H128" si="57">SUM(C410:C412)</f>
        <v>1119143</v>
      </c>
      <c r="D128" s="3">
        <f t="shared" si="57"/>
        <v>882205</v>
      </c>
      <c r="E128" s="3">
        <f t="shared" si="57"/>
        <v>723654</v>
      </c>
      <c r="F128" s="3">
        <f t="shared" si="57"/>
        <v>93112</v>
      </c>
      <c r="G128" s="3">
        <f t="shared" si="57"/>
        <v>-81641</v>
      </c>
      <c r="H128" s="3">
        <f t="shared" si="57"/>
        <v>1144834</v>
      </c>
      <c r="I128" s="3">
        <f>SUM(I412)</f>
        <v>1903772</v>
      </c>
      <c r="J128" s="3"/>
      <c r="L128" s="3">
        <f>SUM(L410:L412)</f>
        <v>41062.905912000002</v>
      </c>
      <c r="M128" s="65"/>
      <c r="N128" s="26" t="str">
        <f>'Olieforbrug, TJ'!M128</f>
        <v>4. Quarter 2019</v>
      </c>
    </row>
    <row r="129" spans="1:15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5" s="57" customFormat="1" x14ac:dyDescent="0.25">
      <c r="A130" s="32" t="str">
        <f>'Olieforbrug, TJ'!A130</f>
        <v>1. kvartal 2020</v>
      </c>
      <c r="C130" s="3">
        <f t="shared" ref="C130:H130" si="58">SUM(C414:C416)</f>
        <v>1102734</v>
      </c>
      <c r="D130" s="3">
        <f t="shared" si="58"/>
        <v>627652</v>
      </c>
      <c r="E130" s="3">
        <f t="shared" si="58"/>
        <v>513289</v>
      </c>
      <c r="F130" s="3">
        <f t="shared" si="58"/>
        <v>106342</v>
      </c>
      <c r="G130" s="3">
        <f t="shared" si="58"/>
        <v>-44441</v>
      </c>
      <c r="H130" s="3">
        <f t="shared" si="58"/>
        <v>1063256</v>
      </c>
      <c r="I130" s="3">
        <f>SUM(I416)</f>
        <v>1948213</v>
      </c>
      <c r="J130" s="3"/>
      <c r="K130" s="3"/>
      <c r="L130" s="3">
        <f>SUM(L414:L416)</f>
        <v>38136.866207999999</v>
      </c>
      <c r="M130" s="65"/>
      <c r="N130" s="26" t="str">
        <f>'Olieforbrug, TJ'!M130</f>
        <v>1. Quarter 2020</v>
      </c>
    </row>
    <row r="131" spans="1:15" s="57" customFormat="1" x14ac:dyDescent="0.25">
      <c r="A131" s="32" t="str">
        <f>'Olieforbrug, TJ'!A131</f>
        <v>2. kvartal 2020</v>
      </c>
      <c r="C131" s="3">
        <f t="shared" ref="C131:H131" si="59">SUM(C417:C419)</f>
        <v>1059043</v>
      </c>
      <c r="D131" s="3">
        <f t="shared" si="59"/>
        <v>781257</v>
      </c>
      <c r="E131" s="3">
        <f t="shared" si="59"/>
        <v>422650</v>
      </c>
      <c r="F131" s="3">
        <f t="shared" si="59"/>
        <v>125202</v>
      </c>
      <c r="G131" s="3">
        <f t="shared" si="59"/>
        <v>-277855</v>
      </c>
      <c r="H131" s="3">
        <f t="shared" si="59"/>
        <v>1028371</v>
      </c>
      <c r="I131" s="3">
        <f>SUM(I419)</f>
        <v>2226068</v>
      </c>
      <c r="J131" s="3"/>
      <c r="L131" s="3">
        <f>SUM(L417:L419)</f>
        <v>36885.611027999999</v>
      </c>
      <c r="M131" s="65"/>
      <c r="N131" s="26" t="str">
        <f>'Olieforbrug, TJ'!M131</f>
        <v>2. Quarter 2020</v>
      </c>
    </row>
    <row r="132" spans="1:15" s="57" customFormat="1" x14ac:dyDescent="0.25">
      <c r="A132" s="32" t="str">
        <f>'Olieforbrug, TJ'!A132</f>
        <v>3. kvartal 2020</v>
      </c>
      <c r="C132" s="3">
        <f t="shared" ref="C132:H132" si="60">SUM(C420:C422)</f>
        <v>885920</v>
      </c>
      <c r="D132" s="3">
        <f t="shared" si="60"/>
        <v>702177</v>
      </c>
      <c r="E132" s="3">
        <f t="shared" si="60"/>
        <v>459042</v>
      </c>
      <c r="F132" s="3">
        <f t="shared" si="60"/>
        <v>85508</v>
      </c>
      <c r="G132" s="3">
        <f t="shared" si="60"/>
        <v>30393</v>
      </c>
      <c r="H132" s="3">
        <f t="shared" si="60"/>
        <v>1102711</v>
      </c>
      <c r="I132" s="3">
        <f>SUM(I422)</f>
        <v>2195675</v>
      </c>
      <c r="J132" s="3"/>
      <c r="K132" s="3"/>
      <c r="L132" s="3">
        <f>SUM(L420:L422)</f>
        <v>39552.038148000007</v>
      </c>
      <c r="M132" s="65"/>
      <c r="N132" s="26" t="str">
        <f>'Olieforbrug, TJ'!M132</f>
        <v>3. Quarter 2020</v>
      </c>
    </row>
    <row r="133" spans="1:15" s="57" customFormat="1" x14ac:dyDescent="0.25">
      <c r="A133" s="32" t="str">
        <f>'Olieforbrug, TJ'!A133</f>
        <v>4. kvartal 2020</v>
      </c>
      <c r="C133" s="3">
        <f t="shared" ref="C133:H133" si="61">SUM(C423:C425)</f>
        <v>1000182</v>
      </c>
      <c r="D133" s="3">
        <f t="shared" si="61"/>
        <v>681585</v>
      </c>
      <c r="E133" s="3">
        <f t="shared" si="61"/>
        <v>641781</v>
      </c>
      <c r="F133" s="3">
        <f t="shared" si="61"/>
        <v>84951</v>
      </c>
      <c r="G133" s="3">
        <f t="shared" si="61"/>
        <v>13205</v>
      </c>
      <c r="H133" s="3">
        <f t="shared" si="61"/>
        <v>1058889</v>
      </c>
      <c r="I133" s="3">
        <f>SUM(I425)</f>
        <v>2182470</v>
      </c>
      <c r="J133" s="3"/>
      <c r="L133" s="3">
        <f>SUM(L423:L425)</f>
        <v>37980.230651999998</v>
      </c>
      <c r="M133" s="65"/>
      <c r="N133" s="26" t="str">
        <f>'Olieforbrug, TJ'!M133</f>
        <v>4. Quarter 2020</v>
      </c>
    </row>
    <row r="134" spans="1:15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5" s="57" customFormat="1" x14ac:dyDescent="0.25">
      <c r="A135" s="32" t="str">
        <f>'Olieforbrug, TJ'!A135</f>
        <v>1. kvartal 2021</v>
      </c>
      <c r="C135" s="3">
        <f t="shared" ref="C135:H135" si="62">SUM(C427:C429)</f>
        <v>1085912</v>
      </c>
      <c r="D135" s="3">
        <f t="shared" si="62"/>
        <v>455326</v>
      </c>
      <c r="E135" s="3">
        <f t="shared" si="62"/>
        <v>434549</v>
      </c>
      <c r="F135" s="3">
        <f t="shared" si="62"/>
        <v>101930</v>
      </c>
      <c r="G135" s="3">
        <f t="shared" si="62"/>
        <v>8163</v>
      </c>
      <c r="H135" s="3">
        <f t="shared" si="62"/>
        <v>1037083</v>
      </c>
      <c r="I135" s="3">
        <f>SUM(I429)</f>
        <v>2174307</v>
      </c>
      <c r="J135" s="3"/>
      <c r="L135" s="3">
        <f>SUM(L427:L429)</f>
        <v>37198.093044000001</v>
      </c>
      <c r="M135" s="65"/>
      <c r="N135" s="26" t="str">
        <f>'Olieforbrug, TJ'!M135</f>
        <v>1. Quarter 2021</v>
      </c>
    </row>
    <row r="136" spans="1:15" s="57" customFormat="1" x14ac:dyDescent="0.25">
      <c r="A136" s="32" t="str">
        <f>'Olieforbrug, TJ'!A136</f>
        <v>2. kvartal 2021</v>
      </c>
      <c r="C136" s="3">
        <f t="shared" ref="C136:H136" si="63">SUM(C430:C432)</f>
        <v>1087975</v>
      </c>
      <c r="D136" s="3">
        <f t="shared" si="63"/>
        <v>525886</v>
      </c>
      <c r="E136" s="3">
        <f t="shared" si="63"/>
        <v>543622</v>
      </c>
      <c r="F136" s="3">
        <f t="shared" si="63"/>
        <v>112156</v>
      </c>
      <c r="G136" s="3">
        <f t="shared" si="63"/>
        <v>97396</v>
      </c>
      <c r="H136" s="3">
        <f t="shared" si="63"/>
        <v>1081648</v>
      </c>
      <c r="I136" s="3">
        <f>SUM(I432)</f>
        <v>2076911</v>
      </c>
      <c r="J136" s="3"/>
      <c r="L136" s="3">
        <f>SUM(L430:L432)</f>
        <v>38796.550464</v>
      </c>
      <c r="M136" s="65"/>
      <c r="N136" s="26" t="str">
        <f>'Olieforbrug, TJ'!M136</f>
        <v>2. Quarter 2021</v>
      </c>
    </row>
    <row r="137" spans="1:15" s="57" customFormat="1" x14ac:dyDescent="0.25">
      <c r="A137" s="32" t="str">
        <f>'Olieforbrug, TJ'!A137</f>
        <v>3. kvartal 2021</v>
      </c>
      <c r="C137" s="3">
        <f t="shared" ref="C137:H137" si="64">SUM(C433:C435)</f>
        <v>1005542</v>
      </c>
      <c r="D137" s="3">
        <f t="shared" si="64"/>
        <v>647104</v>
      </c>
      <c r="E137" s="3">
        <f t="shared" si="64"/>
        <v>547676</v>
      </c>
      <c r="F137" s="3">
        <f t="shared" si="64"/>
        <v>111926</v>
      </c>
      <c r="G137" s="3">
        <f t="shared" si="64"/>
        <v>102488</v>
      </c>
      <c r="H137" s="3">
        <f t="shared" si="64"/>
        <v>1134975</v>
      </c>
      <c r="I137" s="3">
        <f>SUM(I435)</f>
        <v>1974423</v>
      </c>
      <c r="J137" s="3"/>
      <c r="L137" s="3">
        <f>SUM(L433:L435)</f>
        <v>40709.283300000003</v>
      </c>
      <c r="M137" s="65"/>
      <c r="N137" s="26" t="str">
        <f>'Olieforbrug, TJ'!M137</f>
        <v>3. Quarter 2021</v>
      </c>
    </row>
    <row r="138" spans="1:15" s="57" customFormat="1" x14ac:dyDescent="0.25">
      <c r="A138" s="32" t="str">
        <f>'Olieforbrug, TJ'!A138</f>
        <v>4. kvartal 2021</v>
      </c>
      <c r="C138" s="3">
        <f t="shared" ref="C138:H138" si="65">SUM(C436:C438)</f>
        <v>1074275</v>
      </c>
      <c r="D138" s="3">
        <f t="shared" si="65"/>
        <v>651633</v>
      </c>
      <c r="E138" s="3">
        <f t="shared" si="65"/>
        <v>589404</v>
      </c>
      <c r="F138" s="3">
        <f t="shared" si="65"/>
        <v>100750</v>
      </c>
      <c r="G138" s="3">
        <f t="shared" si="65"/>
        <v>83010</v>
      </c>
      <c r="H138" s="3">
        <f t="shared" si="65"/>
        <v>1145656</v>
      </c>
      <c r="I138" s="3">
        <f>SUM(I438)</f>
        <v>1891413</v>
      </c>
      <c r="J138" s="3"/>
      <c r="K138" s="3"/>
      <c r="L138" s="3">
        <f>SUM(L436:L438)</f>
        <v>41092.389408000003</v>
      </c>
      <c r="M138" s="65"/>
      <c r="N138" s="26" t="str">
        <f>'Olieforbrug, TJ'!M138</f>
        <v>4. Quarter 2021</v>
      </c>
    </row>
    <row r="139" spans="1:15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5" s="57" customFormat="1" x14ac:dyDescent="0.25">
      <c r="A140" s="32" t="str">
        <f>'Olieforbrug, TJ'!A140</f>
        <v>1. kvartal 2022</v>
      </c>
      <c r="C140" s="3">
        <f>SUM(C440:C442)</f>
        <v>920043</v>
      </c>
      <c r="D140" s="3">
        <f t="shared" ref="D140:H140" si="66">SUM(D440:D442)</f>
        <v>445255</v>
      </c>
      <c r="E140" s="3">
        <f t="shared" si="66"/>
        <v>409361</v>
      </c>
      <c r="F140" s="3">
        <f t="shared" si="66"/>
        <v>91008</v>
      </c>
      <c r="G140" s="3">
        <f t="shared" si="66"/>
        <v>228502</v>
      </c>
      <c r="H140" s="3">
        <f t="shared" si="66"/>
        <v>1125607</v>
      </c>
      <c r="I140" s="3">
        <f>SUM(I442)</f>
        <v>1662911</v>
      </c>
      <c r="J140" s="3"/>
      <c r="K140" s="3"/>
      <c r="L140" s="3">
        <f>SUM(L440:L442)</f>
        <v>40373.271875999999</v>
      </c>
      <c r="M140" s="65"/>
      <c r="N140" s="26" t="str">
        <f>'Olieforbrug, TJ'!M140</f>
        <v>1. Quarter 2022</v>
      </c>
      <c r="O140" s="65"/>
    </row>
    <row r="141" spans="1:15" s="57" customFormat="1" x14ac:dyDescent="0.25">
      <c r="A141" s="32" t="str">
        <f>'Olieforbrug, TJ'!A141</f>
        <v>2. kvartal 2022</v>
      </c>
      <c r="C141" s="3">
        <f>SUM(C443:C445)</f>
        <v>1132898</v>
      </c>
      <c r="D141" s="3">
        <f t="shared" ref="D141:L141" si="67">SUM(D443:D445)</f>
        <v>675666</v>
      </c>
      <c r="E141" s="3">
        <f t="shared" si="67"/>
        <v>604331</v>
      </c>
      <c r="F141" s="3">
        <f t="shared" si="67"/>
        <v>106082</v>
      </c>
      <c r="G141" s="3">
        <f t="shared" si="67"/>
        <v>-36355</v>
      </c>
      <c r="H141" s="3">
        <f t="shared" ref="H141" si="68">SUM(H443:H445)</f>
        <v>1077624</v>
      </c>
      <c r="I141" s="3">
        <f>SUM(I445)</f>
        <v>1699266</v>
      </c>
      <c r="J141" s="3"/>
      <c r="K141" s="3"/>
      <c r="L141" s="3">
        <f t="shared" si="67"/>
        <v>38652.217632</v>
      </c>
      <c r="M141" s="65"/>
      <c r="N141" s="26" t="str">
        <f>'Olieforbrug, TJ'!M141</f>
        <v>2. Quarter 2022</v>
      </c>
      <c r="O141" s="65"/>
    </row>
    <row r="142" spans="1:15" s="57" customFormat="1" x14ac:dyDescent="0.25">
      <c r="A142" s="32" t="str">
        <f>'Olieforbrug, TJ'!A142</f>
        <v>3. kvartal 2022</v>
      </c>
      <c r="C142" s="3">
        <f>SUM(C446:C448)</f>
        <v>1068299</v>
      </c>
      <c r="D142" s="3">
        <f t="shared" ref="D142:L142" si="69">SUM(D446:D448)</f>
        <v>590695</v>
      </c>
      <c r="E142" s="3">
        <f t="shared" si="69"/>
        <v>523946</v>
      </c>
      <c r="F142" s="3">
        <f t="shared" si="69"/>
        <v>107788</v>
      </c>
      <c r="G142" s="3">
        <f t="shared" si="69"/>
        <v>54482</v>
      </c>
      <c r="H142" s="3">
        <f t="shared" si="69"/>
        <v>1109305</v>
      </c>
      <c r="I142" s="3">
        <f>SUM(I448)</f>
        <v>1644784</v>
      </c>
      <c r="J142" s="3"/>
      <c r="K142" s="3"/>
      <c r="L142" s="3">
        <f t="shared" si="69"/>
        <v>39788.551740000003</v>
      </c>
      <c r="M142" s="65"/>
      <c r="N142" s="26" t="str">
        <f>'Olieforbrug, TJ'!M142</f>
        <v>3. Quarter 2022</v>
      </c>
    </row>
    <row r="143" spans="1:15" s="57" customFormat="1" x14ac:dyDescent="0.25">
      <c r="A143" s="32" t="str">
        <f>'Olieforbrug, TJ'!A143</f>
        <v>4. kvartal 2022</v>
      </c>
      <c r="C143" s="3">
        <f t="shared" ref="C143:H143" si="70">SUM(C449:C451)</f>
        <v>859523</v>
      </c>
      <c r="D143" s="3">
        <f t="shared" si="70"/>
        <v>611294</v>
      </c>
      <c r="E143" s="3">
        <f t="shared" si="70"/>
        <v>312644</v>
      </c>
      <c r="F143" s="3">
        <f t="shared" si="70"/>
        <v>85746</v>
      </c>
      <c r="G143" s="3">
        <f t="shared" si="70"/>
        <v>26472</v>
      </c>
      <c r="H143" s="3">
        <f t="shared" si="70"/>
        <v>1105392</v>
      </c>
      <c r="I143" s="3">
        <f>SUM(I451)</f>
        <v>1618312</v>
      </c>
      <c r="J143" s="3"/>
      <c r="K143" s="3"/>
      <c r="L143" s="3">
        <f>SUM(L449:L451)</f>
        <v>39648.200255999996</v>
      </c>
      <c r="M143" s="65"/>
      <c r="N143" s="26" t="str">
        <f>'Olieforbrug, TJ'!M143</f>
        <v>4. Quarter 2022</v>
      </c>
    </row>
    <row r="144" spans="1:15" x14ac:dyDescent="0.25">
      <c r="A144" s="32"/>
      <c r="J144" s="3"/>
      <c r="K144" s="3"/>
      <c r="L144" s="3"/>
      <c r="M144" s="3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950101</v>
      </c>
      <c r="D145" s="3">
        <f t="shared" ref="D145:L145" si="71">SUM(D453:D455)</f>
        <v>774558</v>
      </c>
      <c r="E145" s="3">
        <f t="shared" si="71"/>
        <v>533294</v>
      </c>
      <c r="F145" s="3">
        <f t="shared" si="71"/>
        <v>95055</v>
      </c>
      <c r="G145" s="3">
        <f t="shared" si="71"/>
        <v>-75497</v>
      </c>
      <c r="H145" s="3">
        <f t="shared" si="71"/>
        <v>1029686</v>
      </c>
      <c r="I145" s="3">
        <f>SUM(I455)</f>
        <v>1693809</v>
      </c>
      <c r="J145" s="3"/>
      <c r="K145" s="3"/>
      <c r="L145" s="3">
        <f t="shared" si="71"/>
        <v>36932.777448000001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2">SUM(C456:C458)</f>
        <v>1024652</v>
      </c>
      <c r="D146" s="3">
        <f t="shared" si="72"/>
        <v>680546</v>
      </c>
      <c r="E146" s="3">
        <f t="shared" si="72"/>
        <v>570107</v>
      </c>
      <c r="F146" s="3">
        <f t="shared" si="72"/>
        <v>90028</v>
      </c>
      <c r="G146" s="3">
        <f t="shared" si="72"/>
        <v>-244</v>
      </c>
      <c r="H146" s="3">
        <f t="shared" si="72"/>
        <v>1045220</v>
      </c>
      <c r="I146" s="3">
        <f>SUM(I458)</f>
        <v>1694053</v>
      </c>
      <c r="J146" s="3"/>
      <c r="K146" s="3"/>
      <c r="L146" s="3">
        <f>SUM(L456:L458)</f>
        <v>37489.950960000002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1001887</v>
      </c>
      <c r="D147" s="3">
        <f t="shared" ref="D147:L147" si="73">SUM(D459:D461)</f>
        <v>564304</v>
      </c>
      <c r="E147" s="3">
        <f t="shared" si="73"/>
        <v>536836</v>
      </c>
      <c r="F147" s="3">
        <f t="shared" si="73"/>
        <v>74183</v>
      </c>
      <c r="G147" s="3">
        <f t="shared" si="73"/>
        <v>77105</v>
      </c>
      <c r="H147" s="3">
        <f t="shared" si="73"/>
        <v>1119104</v>
      </c>
      <c r="I147" s="3">
        <f>SUM(I461)</f>
        <v>1616948</v>
      </c>
      <c r="J147" s="3"/>
      <c r="K147" s="3"/>
      <c r="L147" s="3">
        <f t="shared" si="73"/>
        <v>40140.022272000002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1074357</v>
      </c>
      <c r="D148" s="3">
        <f t="shared" ref="D148:L148" si="74">SUM(D462:D464)</f>
        <v>439959</v>
      </c>
      <c r="E148" s="3">
        <f t="shared" si="74"/>
        <v>384952</v>
      </c>
      <c r="F148" s="3">
        <f t="shared" si="74"/>
        <v>76709</v>
      </c>
      <c r="G148" s="3">
        <f t="shared" si="74"/>
        <v>-18161</v>
      </c>
      <c r="H148" s="3">
        <f t="shared" si="74"/>
        <v>1031773</v>
      </c>
      <c r="I148" s="3">
        <f>SUM(I464)</f>
        <v>1635109</v>
      </c>
      <c r="J148" s="3"/>
      <c r="K148" s="3"/>
      <c r="L148" s="3">
        <f t="shared" si="74"/>
        <v>37007.633964000001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5">SUM(C466:C468)</f>
        <v>996238</v>
      </c>
      <c r="D150" s="3">
        <f t="shared" si="75"/>
        <v>413387</v>
      </c>
      <c r="E150" s="3">
        <f t="shared" si="75"/>
        <v>314796</v>
      </c>
      <c r="F150" s="3">
        <f t="shared" si="75"/>
        <v>158691</v>
      </c>
      <c r="G150" s="3">
        <f t="shared" si="75"/>
        <v>18212</v>
      </c>
      <c r="H150" s="3">
        <f t="shared" si="75"/>
        <v>960021</v>
      </c>
      <c r="I150" s="3">
        <f>SUM(I468)</f>
        <v>1616897</v>
      </c>
      <c r="J150" s="3"/>
      <c r="K150" s="3"/>
      <c r="L150" s="3">
        <f>SUM(L466:L468)</f>
        <v>34434.033228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934041</v>
      </c>
      <c r="D151" s="3">
        <f t="shared" ref="D151:L151" si="76">SUM(D469:D471)</f>
        <v>835382</v>
      </c>
      <c r="E151" s="3">
        <f t="shared" si="76"/>
        <v>454578</v>
      </c>
      <c r="F151" s="3">
        <f t="shared" si="76"/>
        <v>187402</v>
      </c>
      <c r="G151" s="3">
        <f t="shared" si="76"/>
        <v>-119016</v>
      </c>
      <c r="H151" s="3">
        <f t="shared" si="76"/>
        <v>982477</v>
      </c>
      <c r="I151" s="3">
        <f>SUM(I471)</f>
        <v>1735913</v>
      </c>
      <c r="J151" s="3"/>
      <c r="K151" s="3"/>
      <c r="L151" s="3">
        <f t="shared" si="76"/>
        <v>35239.485035999998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895527</v>
      </c>
      <c r="D152" s="3">
        <f t="shared" ref="D152:L152" si="77">SUM(D472:D474)</f>
        <v>797093</v>
      </c>
      <c r="E152" s="3">
        <f t="shared" si="77"/>
        <v>534466</v>
      </c>
      <c r="F152" s="3">
        <f t="shared" si="77"/>
        <v>201380</v>
      </c>
      <c r="G152" s="3">
        <f t="shared" si="77"/>
        <v>421</v>
      </c>
      <c r="H152" s="3">
        <f t="shared" si="77"/>
        <v>978280</v>
      </c>
      <c r="I152" s="3">
        <f>I474</f>
        <v>1735492</v>
      </c>
      <c r="J152" s="3"/>
      <c r="K152" s="3"/>
      <c r="L152" s="3">
        <f t="shared" si="77"/>
        <v>35088.947039999999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1080242</v>
      </c>
      <c r="D153" s="3">
        <f t="shared" ref="D153:H153" si="78">SUM(D475:D477)</f>
        <v>731264</v>
      </c>
      <c r="E153" s="3">
        <f t="shared" si="78"/>
        <v>623767</v>
      </c>
      <c r="F153" s="3">
        <f t="shared" si="78"/>
        <v>179692</v>
      </c>
      <c r="G153" s="3">
        <f t="shared" si="78"/>
        <v>-112952</v>
      </c>
      <c r="H153" s="3">
        <f t="shared" si="78"/>
        <v>950241</v>
      </c>
      <c r="I153" s="3">
        <f>I477</f>
        <v>1848444</v>
      </c>
      <c r="J153" s="3"/>
      <c r="K153" s="3"/>
      <c r="L153" s="3">
        <f>SUM(L475:L477)</f>
        <v>34083.244187999997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845210</v>
      </c>
      <c r="D155" s="3">
        <f t="shared" ref="D155:L155" si="79">SUM(D479:D481)</f>
        <v>526833</v>
      </c>
      <c r="E155" s="3">
        <f t="shared" si="79"/>
        <v>667844</v>
      </c>
      <c r="F155" s="3">
        <f t="shared" si="79"/>
        <v>169899</v>
      </c>
      <c r="G155" s="3">
        <f t="shared" si="79"/>
        <v>336299</v>
      </c>
      <c r="H155" s="3">
        <f t="shared" si="79"/>
        <v>891014</v>
      </c>
      <c r="I155" s="3">
        <f>I481</f>
        <v>1512145</v>
      </c>
      <c r="J155" s="3"/>
      <c r="K155" s="3"/>
      <c r="L155" s="3">
        <f t="shared" si="79"/>
        <v>31958.890152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1121697</v>
      </c>
      <c r="D156" s="3">
        <f t="shared" ref="D156:H156" si="80">SUM(D482:D484)</f>
        <v>619989</v>
      </c>
      <c r="E156" s="3">
        <f t="shared" si="80"/>
        <v>615471</v>
      </c>
      <c r="F156" s="3">
        <f t="shared" si="80"/>
        <v>181180</v>
      </c>
      <c r="G156" s="3">
        <f t="shared" si="80"/>
        <v>-75427</v>
      </c>
      <c r="H156" s="3">
        <f t="shared" si="80"/>
        <v>850290</v>
      </c>
      <c r="I156" s="3">
        <f>I484</f>
        <v>1587572</v>
      </c>
      <c r="J156" s="3"/>
      <c r="K156" s="3"/>
      <c r="L156" s="3">
        <f>SUM(L482:L484)</f>
        <v>30498.201720000005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1124932</v>
      </c>
      <c r="D157" s="3">
        <f t="shared" ref="D157:L157" si="81">SUM(D485:D487)</f>
        <v>729044</v>
      </c>
      <c r="E157" s="3">
        <f t="shared" si="81"/>
        <v>698582</v>
      </c>
      <c r="F157" s="3">
        <f t="shared" si="81"/>
        <v>178243</v>
      </c>
      <c r="G157" s="3">
        <f t="shared" si="81"/>
        <v>-102511</v>
      </c>
      <c r="H157" s="3">
        <f t="shared" si="81"/>
        <v>883437</v>
      </c>
      <c r="I157" s="3">
        <f>I487</f>
        <v>1690083</v>
      </c>
      <c r="J157" s="3"/>
      <c r="K157" s="3"/>
      <c r="L157" s="3">
        <f t="shared" si="81"/>
        <v>31687.118316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1170009</v>
      </c>
      <c r="D158" s="3">
        <f t="shared" ref="D158:H158" si="82">SUM(D488:D490)</f>
        <v>759457</v>
      </c>
      <c r="E158" s="3">
        <f t="shared" si="82"/>
        <v>933299</v>
      </c>
      <c r="F158" s="3">
        <f t="shared" si="82"/>
        <v>154457</v>
      </c>
      <c r="G158" s="3">
        <f t="shared" si="82"/>
        <v>944</v>
      </c>
      <c r="H158" s="3">
        <f t="shared" si="82"/>
        <v>851825</v>
      </c>
      <c r="I158" s="3">
        <f>I490</f>
        <v>1689139</v>
      </c>
      <c r="J158"/>
      <c r="K158"/>
      <c r="L158" s="3">
        <f t="shared" ref="L158" si="83">SUM(L488:L490)</f>
        <v>30553.259100000003</v>
      </c>
      <c r="M158" s="65"/>
      <c r="N158" s="26" t="str">
        <f>'Olieforbrug, TJ'!M158</f>
        <v>4. Quarter 2025</v>
      </c>
    </row>
    <row r="159" spans="1:14" s="57" customFormat="1" x14ac:dyDescent="0.25">
      <c r="A159" s="179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79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79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79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79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s="57" customFormat="1" x14ac:dyDescent="0.25">
      <c r="A164" s="3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65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330287</v>
      </c>
      <c r="D167" s="3">
        <v>143565</v>
      </c>
      <c r="E167" s="3">
        <v>101483</v>
      </c>
      <c r="F167" s="3">
        <v>45943</v>
      </c>
      <c r="G167" s="3">
        <v>85793</v>
      </c>
      <c r="H167" s="3">
        <v>402884</v>
      </c>
      <c r="I167" s="3">
        <v>859518</v>
      </c>
      <c r="N167" s="23" t="s">
        <v>115</v>
      </c>
    </row>
    <row r="168" spans="1:14" x14ac:dyDescent="0.25">
      <c r="A168" s="33" t="s">
        <v>273</v>
      </c>
      <c r="C168" s="3">
        <v>317562</v>
      </c>
      <c r="D168" s="3">
        <v>171259</v>
      </c>
      <c r="E168" s="3">
        <v>81636</v>
      </c>
      <c r="F168" s="3">
        <v>43220</v>
      </c>
      <c r="G168" s="3">
        <v>8213</v>
      </c>
      <c r="H168" s="3">
        <v>377177</v>
      </c>
      <c r="I168" s="3">
        <v>851305</v>
      </c>
      <c r="N168" s="23" t="s">
        <v>116</v>
      </c>
    </row>
    <row r="169" spans="1:14" x14ac:dyDescent="0.25">
      <c r="A169" s="33" t="s">
        <v>104</v>
      </c>
      <c r="C169" s="3">
        <v>265816</v>
      </c>
      <c r="D169" s="3">
        <v>217491</v>
      </c>
      <c r="E169" s="3">
        <v>44649</v>
      </c>
      <c r="F169" s="3">
        <v>38204</v>
      </c>
      <c r="G169" s="3">
        <v>23377</v>
      </c>
      <c r="H169" s="3">
        <v>432604</v>
      </c>
      <c r="I169" s="3">
        <v>827928</v>
      </c>
      <c r="N169" s="23" t="s">
        <v>117</v>
      </c>
    </row>
    <row r="170" spans="1:14" x14ac:dyDescent="0.25">
      <c r="A170" s="33" t="s">
        <v>105</v>
      </c>
      <c r="B170" s="15"/>
      <c r="C170" s="16">
        <v>330707</v>
      </c>
      <c r="D170" s="16">
        <v>169413</v>
      </c>
      <c r="E170" s="16">
        <v>48408</v>
      </c>
      <c r="F170" s="16">
        <v>43794</v>
      </c>
      <c r="G170" s="16">
        <v>-46936</v>
      </c>
      <c r="H170" s="16">
        <v>360809</v>
      </c>
      <c r="I170" s="16">
        <v>874864</v>
      </c>
      <c r="J170" s="15"/>
      <c r="K170" s="15"/>
      <c r="L170" s="15"/>
      <c r="N170" s="23" t="s">
        <v>118</v>
      </c>
    </row>
    <row r="171" spans="1:14" x14ac:dyDescent="0.25">
      <c r="A171" s="33" t="s">
        <v>106</v>
      </c>
      <c r="B171" s="15"/>
      <c r="C171" s="16">
        <v>367187</v>
      </c>
      <c r="D171" s="16">
        <v>164590</v>
      </c>
      <c r="E171" s="16">
        <v>72049</v>
      </c>
      <c r="F171" s="16">
        <v>37620</v>
      </c>
      <c r="G171" s="16">
        <v>-72274</v>
      </c>
      <c r="H171" s="16">
        <v>346077</v>
      </c>
      <c r="I171" s="16">
        <v>947138</v>
      </c>
      <c r="J171" s="15"/>
      <c r="K171" s="15"/>
      <c r="L171" s="15"/>
      <c r="N171" s="23" t="s">
        <v>119</v>
      </c>
    </row>
    <row r="172" spans="1:14" x14ac:dyDescent="0.25">
      <c r="A172" s="33" t="s">
        <v>107</v>
      </c>
      <c r="B172" s="15"/>
      <c r="C172" s="16">
        <v>316147</v>
      </c>
      <c r="D172" s="16">
        <v>178912</v>
      </c>
      <c r="E172" s="16">
        <v>150375</v>
      </c>
      <c r="F172" s="16">
        <v>48020</v>
      </c>
      <c r="G172" s="16">
        <v>27131</v>
      </c>
      <c r="H172" s="16">
        <v>319329</v>
      </c>
      <c r="I172" s="16">
        <v>920010</v>
      </c>
      <c r="J172" s="15"/>
      <c r="K172" s="15"/>
      <c r="L172" s="15"/>
      <c r="N172" s="23" t="s">
        <v>120</v>
      </c>
    </row>
    <row r="173" spans="1:14" x14ac:dyDescent="0.25">
      <c r="A173" s="33" t="s">
        <v>108</v>
      </c>
      <c r="B173" s="15"/>
      <c r="C173" s="16">
        <v>314602</v>
      </c>
      <c r="D173" s="16">
        <v>178261</v>
      </c>
      <c r="E173" s="16">
        <v>134011</v>
      </c>
      <c r="F173" s="16">
        <v>43752</v>
      </c>
      <c r="G173" s="16">
        <v>-28757</v>
      </c>
      <c r="H173" s="16">
        <v>278312</v>
      </c>
      <c r="I173" s="16">
        <v>948767</v>
      </c>
      <c r="J173" s="15"/>
      <c r="K173" s="15"/>
      <c r="L173" s="15"/>
      <c r="N173" s="23" t="s">
        <v>121</v>
      </c>
    </row>
    <row r="174" spans="1:14" x14ac:dyDescent="0.25">
      <c r="A174" s="33" t="s">
        <v>109</v>
      </c>
      <c r="B174" s="15"/>
      <c r="C174" s="16">
        <v>338812</v>
      </c>
      <c r="D174" s="16">
        <v>199947</v>
      </c>
      <c r="E174" s="16">
        <v>100537</v>
      </c>
      <c r="F174" s="16">
        <v>47700</v>
      </c>
      <c r="G174" s="16">
        <v>-14551</v>
      </c>
      <c r="H174" s="16">
        <v>365919</v>
      </c>
      <c r="I174" s="16">
        <v>963318</v>
      </c>
      <c r="J174" s="15"/>
      <c r="K174" s="15"/>
      <c r="L174" s="15"/>
      <c r="N174" s="23" t="s">
        <v>122</v>
      </c>
    </row>
    <row r="175" spans="1:14" x14ac:dyDescent="0.25">
      <c r="A175" s="33" t="s">
        <v>110</v>
      </c>
      <c r="B175" s="15"/>
      <c r="C175" s="16">
        <v>262722</v>
      </c>
      <c r="D175" s="16">
        <v>154843</v>
      </c>
      <c r="E175" s="16">
        <v>60093</v>
      </c>
      <c r="F175" s="16">
        <v>47722</v>
      </c>
      <c r="G175" s="16">
        <v>75588</v>
      </c>
      <c r="H175" s="16">
        <v>374942</v>
      </c>
      <c r="I175" s="16">
        <v>887730</v>
      </c>
      <c r="J175" s="15"/>
      <c r="K175" s="15"/>
      <c r="L175" s="15"/>
      <c r="N175" s="23" t="s">
        <v>123</v>
      </c>
    </row>
    <row r="176" spans="1:14" x14ac:dyDescent="0.25">
      <c r="A176" s="33" t="s">
        <v>111</v>
      </c>
      <c r="B176" s="15"/>
      <c r="C176" s="16">
        <v>331390</v>
      </c>
      <c r="D176" s="16">
        <v>243165</v>
      </c>
      <c r="E176" s="16">
        <v>81009</v>
      </c>
      <c r="F176" s="16">
        <v>35118</v>
      </c>
      <c r="G176" s="16">
        <v>-60187</v>
      </c>
      <c r="H176" s="16">
        <v>371988</v>
      </c>
      <c r="I176" s="16">
        <v>947917</v>
      </c>
      <c r="J176" s="15"/>
      <c r="K176" s="15"/>
      <c r="L176" s="15"/>
      <c r="N176" s="23" t="s">
        <v>124</v>
      </c>
    </row>
    <row r="177" spans="1:14" x14ac:dyDescent="0.25">
      <c r="A177" s="33" t="s">
        <v>112</v>
      </c>
      <c r="B177" s="15"/>
      <c r="C177" s="16">
        <v>306549</v>
      </c>
      <c r="D177" s="16">
        <v>163805</v>
      </c>
      <c r="E177" s="16">
        <v>84651</v>
      </c>
      <c r="F177" s="16">
        <v>45671</v>
      </c>
      <c r="G177" s="16">
        <v>57605</v>
      </c>
      <c r="H177" s="16">
        <v>378181</v>
      </c>
      <c r="I177" s="16">
        <v>890312</v>
      </c>
      <c r="J177" s="15"/>
      <c r="K177" s="15"/>
      <c r="L177" s="15"/>
      <c r="N177" s="23" t="s">
        <v>125</v>
      </c>
    </row>
    <row r="178" spans="1:14" ht="13.8" thickBot="1" x14ac:dyDescent="0.3">
      <c r="A178" s="41" t="s">
        <v>113</v>
      </c>
      <c r="C178" s="42">
        <v>351780</v>
      </c>
      <c r="D178" s="42">
        <v>199116</v>
      </c>
      <c r="E178" s="42">
        <v>51966</v>
      </c>
      <c r="F178" s="42">
        <v>53575</v>
      </c>
      <c r="G178" s="42">
        <v>-74746</v>
      </c>
      <c r="H178" s="42">
        <v>379714</v>
      </c>
      <c r="I178" s="42">
        <v>965058</v>
      </c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357653</v>
      </c>
      <c r="D180" s="16">
        <v>186782</v>
      </c>
      <c r="E180" s="16">
        <v>76288</v>
      </c>
      <c r="F180" s="16">
        <v>42527</v>
      </c>
      <c r="G180" s="16">
        <v>1063</v>
      </c>
      <c r="H180" s="16">
        <v>395325</v>
      </c>
      <c r="I180" s="16">
        <v>963995</v>
      </c>
      <c r="J180" s="15"/>
      <c r="K180" s="15"/>
      <c r="L180" s="15"/>
      <c r="N180" s="23" t="s">
        <v>115</v>
      </c>
    </row>
    <row r="181" spans="1:14" x14ac:dyDescent="0.25">
      <c r="A181" s="33" t="s">
        <v>103</v>
      </c>
      <c r="B181" s="15"/>
      <c r="C181" s="16">
        <v>325207</v>
      </c>
      <c r="D181" s="16">
        <v>180181</v>
      </c>
      <c r="E181" s="16">
        <v>57383</v>
      </c>
      <c r="F181" s="16">
        <v>40384</v>
      </c>
      <c r="G181" s="16">
        <v>-83694</v>
      </c>
      <c r="H181" s="16">
        <v>332916</v>
      </c>
      <c r="I181" s="16">
        <v>1047689</v>
      </c>
      <c r="J181" s="15"/>
      <c r="K181" s="15"/>
      <c r="L181" s="15"/>
      <c r="N181" s="23" t="s">
        <v>116</v>
      </c>
    </row>
    <row r="182" spans="1:14" x14ac:dyDescent="0.25">
      <c r="A182" s="33" t="s">
        <v>104</v>
      </c>
      <c r="B182" s="15"/>
      <c r="C182" s="16">
        <v>379988</v>
      </c>
      <c r="D182" s="16">
        <v>196893</v>
      </c>
      <c r="E182" s="16">
        <v>48802</v>
      </c>
      <c r="F182" s="16">
        <v>48234</v>
      </c>
      <c r="G182" s="16">
        <v>-96601</v>
      </c>
      <c r="H182" s="16">
        <v>382625</v>
      </c>
      <c r="I182" s="16">
        <v>1144290</v>
      </c>
      <c r="J182" s="15"/>
      <c r="K182" s="15"/>
      <c r="L182" s="15"/>
      <c r="N182" s="23" t="s">
        <v>117</v>
      </c>
    </row>
    <row r="183" spans="1:14" x14ac:dyDescent="0.25">
      <c r="A183" s="33" t="s">
        <v>105</v>
      </c>
      <c r="B183" s="15"/>
      <c r="C183" s="16">
        <v>271169</v>
      </c>
      <c r="D183" s="16">
        <v>143239</v>
      </c>
      <c r="E183" s="16">
        <v>73362</v>
      </c>
      <c r="F183" s="16">
        <v>46913</v>
      </c>
      <c r="G183" s="16">
        <v>104650</v>
      </c>
      <c r="H183" s="16">
        <v>380604</v>
      </c>
      <c r="I183" s="16">
        <v>1039640</v>
      </c>
      <c r="J183" s="15"/>
      <c r="K183" s="15"/>
      <c r="L183" s="15"/>
      <c r="N183" s="23" t="s">
        <v>118</v>
      </c>
    </row>
    <row r="184" spans="1:14" x14ac:dyDescent="0.25">
      <c r="A184" s="33" t="s">
        <v>106</v>
      </c>
      <c r="B184" s="15"/>
      <c r="C184" s="16">
        <v>304398</v>
      </c>
      <c r="D184" s="16">
        <v>178872</v>
      </c>
      <c r="E184" s="16">
        <v>121140</v>
      </c>
      <c r="F184" s="16">
        <v>33663</v>
      </c>
      <c r="G184" s="16">
        <v>39769</v>
      </c>
      <c r="H184" s="16">
        <v>328199</v>
      </c>
      <c r="I184" s="16">
        <v>999871</v>
      </c>
      <c r="J184" s="15"/>
      <c r="K184" s="15"/>
      <c r="L184" s="15"/>
      <c r="N184" s="23" t="s">
        <v>119</v>
      </c>
    </row>
    <row r="185" spans="1:14" x14ac:dyDescent="0.25">
      <c r="A185" s="33" t="s">
        <v>107</v>
      </c>
      <c r="B185" s="15"/>
      <c r="C185" s="16">
        <v>333359</v>
      </c>
      <c r="D185" s="16">
        <v>116157</v>
      </c>
      <c r="E185" s="16">
        <v>86355</v>
      </c>
      <c r="F185" s="16">
        <v>41647</v>
      </c>
      <c r="G185" s="16">
        <v>-32167</v>
      </c>
      <c r="H185" s="16">
        <v>288099</v>
      </c>
      <c r="I185" s="16">
        <v>1032038</v>
      </c>
      <c r="J185" s="15"/>
      <c r="K185" s="15"/>
      <c r="L185" s="15"/>
      <c r="N185" s="23" t="s">
        <v>120</v>
      </c>
    </row>
    <row r="186" spans="1:14" x14ac:dyDescent="0.25">
      <c r="A186" s="33" t="s">
        <v>108</v>
      </c>
      <c r="B186" s="15"/>
      <c r="C186" s="16">
        <v>339439</v>
      </c>
      <c r="D186" s="16">
        <v>132846</v>
      </c>
      <c r="E186" s="16">
        <v>169613</v>
      </c>
      <c r="F186" s="16">
        <v>43208</v>
      </c>
      <c r="G186" s="16">
        <v>19816</v>
      </c>
      <c r="H186" s="16">
        <v>295729</v>
      </c>
      <c r="I186" s="16">
        <v>1012222</v>
      </c>
      <c r="J186" s="15"/>
      <c r="K186" s="15"/>
      <c r="L186" s="15"/>
      <c r="N186" s="23" t="s">
        <v>121</v>
      </c>
    </row>
    <row r="187" spans="1:14" x14ac:dyDescent="0.25">
      <c r="A187" s="33" t="s">
        <v>109</v>
      </c>
      <c r="B187" s="15"/>
      <c r="C187" s="16">
        <v>358361</v>
      </c>
      <c r="D187" s="16">
        <v>173064</v>
      </c>
      <c r="E187" s="16">
        <v>163615</v>
      </c>
      <c r="F187" s="16">
        <v>39827</v>
      </c>
      <c r="G187" s="16">
        <v>29060</v>
      </c>
      <c r="H187" s="16">
        <v>355904</v>
      </c>
      <c r="I187" s="16">
        <v>983162</v>
      </c>
      <c r="J187" s="15"/>
      <c r="K187" s="15"/>
      <c r="L187" s="15"/>
      <c r="N187" s="23" t="s">
        <v>122</v>
      </c>
    </row>
    <row r="188" spans="1:14" x14ac:dyDescent="0.25">
      <c r="A188" s="33" t="s">
        <v>110</v>
      </c>
      <c r="B188" s="15"/>
      <c r="C188" s="16">
        <v>315793</v>
      </c>
      <c r="D188" s="16">
        <v>223223</v>
      </c>
      <c r="E188" s="16">
        <v>123701</v>
      </c>
      <c r="F188" s="16">
        <v>52262</v>
      </c>
      <c r="G188" s="16">
        <v>-25219</v>
      </c>
      <c r="H188" s="16">
        <v>355287</v>
      </c>
      <c r="I188" s="16">
        <v>1008381</v>
      </c>
      <c r="J188" s="15"/>
      <c r="K188" s="15"/>
      <c r="L188" s="15"/>
      <c r="N188" s="23" t="s">
        <v>123</v>
      </c>
    </row>
    <row r="189" spans="1:14" x14ac:dyDescent="0.25">
      <c r="A189" s="33" t="s">
        <v>111</v>
      </c>
      <c r="B189" s="15"/>
      <c r="C189" s="16">
        <v>242345</v>
      </c>
      <c r="D189" s="16">
        <v>160221</v>
      </c>
      <c r="E189" s="16">
        <v>33489</v>
      </c>
      <c r="F189" s="16">
        <v>57553</v>
      </c>
      <c r="G189" s="16">
        <v>93222</v>
      </c>
      <c r="H189" s="16">
        <v>380921</v>
      </c>
      <c r="I189" s="16">
        <v>915159</v>
      </c>
      <c r="J189" s="15"/>
      <c r="K189" s="15"/>
      <c r="L189" s="15"/>
      <c r="N189" s="23" t="s">
        <v>124</v>
      </c>
    </row>
    <row r="190" spans="1:14" x14ac:dyDescent="0.25">
      <c r="A190" s="33" t="s">
        <v>112</v>
      </c>
      <c r="B190" s="15"/>
      <c r="C190" s="16">
        <v>262735</v>
      </c>
      <c r="D190" s="16">
        <v>169137</v>
      </c>
      <c r="E190" s="16">
        <v>54516</v>
      </c>
      <c r="F190" s="16">
        <v>44819</v>
      </c>
      <c r="G190" s="16">
        <v>53681</v>
      </c>
      <c r="H190" s="16">
        <v>385820</v>
      </c>
      <c r="I190" s="16">
        <v>861478</v>
      </c>
      <c r="J190" s="15"/>
      <c r="K190" s="15"/>
      <c r="L190" s="15"/>
      <c r="N190" s="23" t="s">
        <v>125</v>
      </c>
    </row>
    <row r="191" spans="1:14" ht="13.8" thickBot="1" x14ac:dyDescent="0.3">
      <c r="A191" s="41" t="s">
        <v>113</v>
      </c>
      <c r="C191" s="42">
        <v>376001</v>
      </c>
      <c r="D191" s="42">
        <v>184744</v>
      </c>
      <c r="E191" s="42">
        <v>113635</v>
      </c>
      <c r="F191" s="42">
        <v>52791</v>
      </c>
      <c r="G191" s="42">
        <v>-993003</v>
      </c>
      <c r="H191" s="42">
        <v>391720</v>
      </c>
      <c r="I191" s="42">
        <v>1854481</v>
      </c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321363</v>
      </c>
      <c r="D193" s="16">
        <v>159481</v>
      </c>
      <c r="E193" s="16">
        <v>30631</v>
      </c>
      <c r="F193" s="16">
        <v>48179</v>
      </c>
      <c r="G193" s="16">
        <v>1032164</v>
      </c>
      <c r="H193" s="16">
        <v>423486</v>
      </c>
      <c r="I193" s="16">
        <v>822317</v>
      </c>
      <c r="J193" s="15"/>
      <c r="K193" s="15"/>
      <c r="L193" s="15"/>
      <c r="N193" s="23" t="s">
        <v>115</v>
      </c>
    </row>
    <row r="194" spans="1:14" x14ac:dyDescent="0.25">
      <c r="A194" s="33" t="s">
        <v>103</v>
      </c>
      <c r="B194" s="15"/>
      <c r="C194" s="16">
        <v>290753</v>
      </c>
      <c r="D194" s="16">
        <v>194337</v>
      </c>
      <c r="E194" s="16">
        <v>75980</v>
      </c>
      <c r="F194" s="16">
        <v>53164</v>
      </c>
      <c r="G194" s="16">
        <v>49461</v>
      </c>
      <c r="H194" s="16">
        <v>401988</v>
      </c>
      <c r="I194" s="16">
        <v>772856</v>
      </c>
      <c r="J194" s="15"/>
      <c r="K194" s="15"/>
      <c r="L194" s="15"/>
      <c r="N194" s="23" t="s">
        <v>116</v>
      </c>
    </row>
    <row r="195" spans="1:14" x14ac:dyDescent="0.25">
      <c r="A195" s="33" t="s">
        <v>104</v>
      </c>
      <c r="B195" s="15"/>
      <c r="C195" s="16">
        <v>361523</v>
      </c>
      <c r="D195" s="16">
        <v>171357</v>
      </c>
      <c r="E195" s="16">
        <v>74945</v>
      </c>
      <c r="F195" s="16">
        <v>40188</v>
      </c>
      <c r="G195" s="16">
        <v>-14932</v>
      </c>
      <c r="H195" s="16">
        <v>399975</v>
      </c>
      <c r="I195" s="16">
        <v>787788</v>
      </c>
      <c r="J195" s="15"/>
      <c r="K195" s="15"/>
      <c r="L195" s="15"/>
      <c r="N195" s="23" t="s">
        <v>117</v>
      </c>
    </row>
    <row r="196" spans="1:14" x14ac:dyDescent="0.25">
      <c r="A196" s="33" t="s">
        <v>105</v>
      </c>
      <c r="B196" s="15"/>
      <c r="C196" s="16">
        <v>340148</v>
      </c>
      <c r="D196" s="16">
        <v>187030</v>
      </c>
      <c r="E196" s="16">
        <v>91275</v>
      </c>
      <c r="F196" s="16">
        <v>40880</v>
      </c>
      <c r="G196" s="16">
        <v>-23372</v>
      </c>
      <c r="H196" s="16">
        <v>366453</v>
      </c>
      <c r="I196" s="16">
        <v>811160</v>
      </c>
      <c r="J196" s="15"/>
      <c r="K196" s="15"/>
      <c r="L196" s="15"/>
      <c r="N196" s="23" t="s">
        <v>118</v>
      </c>
    </row>
    <row r="197" spans="1:14" x14ac:dyDescent="0.25">
      <c r="A197" s="33" t="s">
        <v>106</v>
      </c>
      <c r="B197" s="15"/>
      <c r="C197" s="16">
        <v>371131</v>
      </c>
      <c r="D197" s="16">
        <v>175056</v>
      </c>
      <c r="E197" s="16">
        <v>147448</v>
      </c>
      <c r="F197" s="16">
        <v>44259</v>
      </c>
      <c r="G197" s="16">
        <v>-15264</v>
      </c>
      <c r="H197" s="16">
        <v>351475</v>
      </c>
      <c r="I197" s="16">
        <v>826424</v>
      </c>
      <c r="J197" s="15"/>
      <c r="K197" s="15"/>
      <c r="L197" s="15"/>
      <c r="N197" s="23" t="s">
        <v>119</v>
      </c>
    </row>
    <row r="198" spans="1:14" x14ac:dyDescent="0.25">
      <c r="A198" s="33" t="s">
        <v>107</v>
      </c>
      <c r="B198" s="15"/>
      <c r="C198" s="16">
        <v>358829</v>
      </c>
      <c r="D198" s="16">
        <v>180786</v>
      </c>
      <c r="E198" s="16">
        <v>139916</v>
      </c>
      <c r="F198" s="16">
        <v>43077</v>
      </c>
      <c r="G198" s="16">
        <v>-8407</v>
      </c>
      <c r="H198" s="16">
        <v>308247</v>
      </c>
      <c r="I198" s="16">
        <v>834831</v>
      </c>
      <c r="J198" s="15"/>
      <c r="K198" s="15"/>
      <c r="L198" s="15"/>
      <c r="N198" s="23" t="s">
        <v>120</v>
      </c>
    </row>
    <row r="199" spans="1:14" x14ac:dyDescent="0.25">
      <c r="A199" s="33" t="s">
        <v>108</v>
      </c>
      <c r="B199" s="15"/>
      <c r="C199" s="16">
        <v>372135</v>
      </c>
      <c r="D199" s="16">
        <v>237308</v>
      </c>
      <c r="E199" s="16">
        <v>154963</v>
      </c>
      <c r="F199" s="16">
        <v>39039</v>
      </c>
      <c r="G199" s="16">
        <v>-102868</v>
      </c>
      <c r="H199" s="16">
        <v>309257</v>
      </c>
      <c r="I199" s="16">
        <v>937699</v>
      </c>
      <c r="J199" s="15"/>
      <c r="K199" s="15"/>
      <c r="L199" s="15"/>
      <c r="N199" s="23" t="s">
        <v>121</v>
      </c>
    </row>
    <row r="200" spans="1:14" x14ac:dyDescent="0.25">
      <c r="A200" s="33" t="s">
        <v>109</v>
      </c>
      <c r="B200" s="15"/>
      <c r="C200" s="16">
        <v>385116</v>
      </c>
      <c r="D200" s="16">
        <v>247564</v>
      </c>
      <c r="E200" s="16">
        <v>125583</v>
      </c>
      <c r="F200" s="16">
        <v>50251</v>
      </c>
      <c r="G200" s="16">
        <v>-104147</v>
      </c>
      <c r="H200" s="16">
        <v>351852</v>
      </c>
      <c r="I200" s="16">
        <v>1041846</v>
      </c>
      <c r="J200" s="15"/>
      <c r="K200" s="15"/>
      <c r="L200" s="15"/>
      <c r="N200" s="23" t="s">
        <v>122</v>
      </c>
    </row>
    <row r="201" spans="1:14" x14ac:dyDescent="0.25">
      <c r="A201" s="33" t="s">
        <v>110</v>
      </c>
      <c r="B201" s="15"/>
      <c r="C201" s="16">
        <v>272372</v>
      </c>
      <c r="D201" s="16">
        <v>184310</v>
      </c>
      <c r="E201" s="16">
        <v>123580</v>
      </c>
      <c r="F201" s="16">
        <v>49086</v>
      </c>
      <c r="G201" s="16">
        <v>76064</v>
      </c>
      <c r="H201" s="16">
        <v>382460</v>
      </c>
      <c r="I201" s="16">
        <v>965782</v>
      </c>
      <c r="J201" s="15"/>
      <c r="K201" s="15"/>
      <c r="L201" s="15"/>
      <c r="N201" s="23" t="s">
        <v>123</v>
      </c>
    </row>
    <row r="202" spans="1:14" x14ac:dyDescent="0.25">
      <c r="A202" s="33" t="s">
        <v>111</v>
      </c>
      <c r="B202" s="15"/>
      <c r="C202" s="16">
        <v>307538</v>
      </c>
      <c r="D202" s="16">
        <v>187548</v>
      </c>
      <c r="E202" s="16">
        <v>235915</v>
      </c>
      <c r="F202" s="16">
        <v>39836</v>
      </c>
      <c r="G202" s="16">
        <v>214076</v>
      </c>
      <c r="H202" s="16">
        <v>437113</v>
      </c>
      <c r="I202" s="16">
        <v>751706</v>
      </c>
      <c r="J202" s="15"/>
      <c r="K202" s="15"/>
      <c r="L202" s="15"/>
      <c r="N202" s="23" t="s">
        <v>124</v>
      </c>
    </row>
    <row r="203" spans="1:14" x14ac:dyDescent="0.25">
      <c r="A203" s="33" t="s">
        <v>112</v>
      </c>
      <c r="B203" s="15"/>
      <c r="C203" s="16">
        <v>372912</v>
      </c>
      <c r="D203" s="16">
        <v>211179</v>
      </c>
      <c r="E203" s="16">
        <v>61783</v>
      </c>
      <c r="F203" s="16">
        <v>29524</v>
      </c>
      <c r="G203" s="16">
        <v>-135750</v>
      </c>
      <c r="H203" s="16">
        <v>346397</v>
      </c>
      <c r="I203" s="16">
        <v>887456</v>
      </c>
      <c r="J203" s="15"/>
      <c r="K203" s="15"/>
      <c r="L203" s="15"/>
      <c r="N203" s="23" t="s">
        <v>125</v>
      </c>
    </row>
    <row r="204" spans="1:14" ht="13.8" thickBot="1" x14ac:dyDescent="0.3">
      <c r="A204" s="41" t="s">
        <v>113</v>
      </c>
      <c r="C204" s="42">
        <v>354981</v>
      </c>
      <c r="D204" s="42">
        <v>158611</v>
      </c>
      <c r="E204" s="42">
        <v>89596</v>
      </c>
      <c r="F204" s="42">
        <v>39667</v>
      </c>
      <c r="G204" s="42">
        <v>-7929</v>
      </c>
      <c r="H204" s="42">
        <v>370447</v>
      </c>
      <c r="I204" s="42">
        <v>895385</v>
      </c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367978</v>
      </c>
      <c r="D206" s="16">
        <v>216910</v>
      </c>
      <c r="E206" s="16">
        <v>113122</v>
      </c>
      <c r="F206" s="16">
        <v>40323</v>
      </c>
      <c r="G206" s="16">
        <v>-11001</v>
      </c>
      <c r="H206" s="16">
        <v>419916</v>
      </c>
      <c r="I206" s="16">
        <v>906386</v>
      </c>
      <c r="J206" s="15"/>
      <c r="K206" s="15"/>
      <c r="L206" s="15"/>
      <c r="N206" s="23" t="s">
        <v>115</v>
      </c>
    </row>
    <row r="207" spans="1:14" x14ac:dyDescent="0.25">
      <c r="A207" s="33" t="s">
        <v>103</v>
      </c>
      <c r="B207" s="15"/>
      <c r="C207" s="16">
        <v>344923</v>
      </c>
      <c r="D207" s="16">
        <v>169077</v>
      </c>
      <c r="E207" s="16">
        <v>144220</v>
      </c>
      <c r="F207" s="16">
        <v>28738</v>
      </c>
      <c r="G207" s="16">
        <v>40082</v>
      </c>
      <c r="H207" s="16">
        <v>381726</v>
      </c>
      <c r="I207" s="16">
        <v>866304</v>
      </c>
      <c r="J207" s="15"/>
      <c r="K207" s="15"/>
      <c r="L207" s="15"/>
      <c r="N207" s="23" t="s">
        <v>116</v>
      </c>
    </row>
    <row r="208" spans="1:14" x14ac:dyDescent="0.25">
      <c r="A208" s="33" t="s">
        <v>104</v>
      </c>
      <c r="B208" s="15"/>
      <c r="C208" s="16">
        <v>322238</v>
      </c>
      <c r="D208" s="16">
        <v>179539</v>
      </c>
      <c r="E208" s="16">
        <v>74583</v>
      </c>
      <c r="F208" s="16">
        <v>33687</v>
      </c>
      <c r="G208" s="16">
        <v>56569</v>
      </c>
      <c r="H208" s="16">
        <v>440785</v>
      </c>
      <c r="I208" s="16">
        <v>809735</v>
      </c>
      <c r="J208" s="15"/>
      <c r="K208" s="15"/>
      <c r="L208" s="15"/>
      <c r="N208" s="23" t="s">
        <v>117</v>
      </c>
    </row>
    <row r="209" spans="1:14" x14ac:dyDescent="0.25">
      <c r="A209" s="33" t="s">
        <v>105</v>
      </c>
      <c r="B209" s="15"/>
      <c r="C209" s="16">
        <v>346665</v>
      </c>
      <c r="D209" s="16">
        <v>203022</v>
      </c>
      <c r="E209" s="16">
        <v>118956</v>
      </c>
      <c r="F209" s="16">
        <v>46558</v>
      </c>
      <c r="G209" s="16">
        <v>-24530</v>
      </c>
      <c r="H209" s="16">
        <v>378698</v>
      </c>
      <c r="I209" s="16">
        <v>834265</v>
      </c>
      <c r="J209" s="15"/>
      <c r="K209" s="15"/>
      <c r="L209" s="15"/>
      <c r="N209" s="23" t="s">
        <v>118</v>
      </c>
    </row>
    <row r="210" spans="1:14" x14ac:dyDescent="0.25">
      <c r="A210" s="33" t="s">
        <v>106</v>
      </c>
      <c r="B210" s="15"/>
      <c r="C210" s="16">
        <v>327603</v>
      </c>
      <c r="D210" s="16">
        <v>186330</v>
      </c>
      <c r="E210" s="16">
        <v>90868</v>
      </c>
      <c r="F210" s="16">
        <v>40298</v>
      </c>
      <c r="G210" s="16">
        <v>-46743</v>
      </c>
      <c r="H210" s="16">
        <v>322131</v>
      </c>
      <c r="I210" s="16">
        <v>881008</v>
      </c>
      <c r="J210" s="15"/>
      <c r="K210" s="15"/>
      <c r="L210" s="15"/>
      <c r="N210" s="23" t="s">
        <v>119</v>
      </c>
    </row>
    <row r="211" spans="1:14" x14ac:dyDescent="0.25">
      <c r="A211" s="33" t="s">
        <v>107</v>
      </c>
      <c r="B211" s="15"/>
      <c r="C211" s="16">
        <v>303411</v>
      </c>
      <c r="D211" s="16">
        <v>114436</v>
      </c>
      <c r="E211" s="16">
        <v>110175</v>
      </c>
      <c r="F211" s="16">
        <v>32309</v>
      </c>
      <c r="G211" s="16">
        <v>84788</v>
      </c>
      <c r="H211" s="16">
        <v>341318</v>
      </c>
      <c r="I211" s="16">
        <v>796220</v>
      </c>
      <c r="J211" s="15"/>
      <c r="K211" s="15"/>
      <c r="L211" s="15"/>
      <c r="N211" s="23" t="s">
        <v>120</v>
      </c>
    </row>
    <row r="212" spans="1:14" x14ac:dyDescent="0.25">
      <c r="A212" s="33" t="s">
        <v>108</v>
      </c>
      <c r="B212" s="15"/>
      <c r="C212" s="16">
        <v>354978</v>
      </c>
      <c r="D212" s="16">
        <v>213722</v>
      </c>
      <c r="E212" s="16">
        <v>123283</v>
      </c>
      <c r="F212" s="16">
        <v>33417</v>
      </c>
      <c r="G212" s="16">
        <v>-140531</v>
      </c>
      <c r="H212" s="16">
        <v>302900</v>
      </c>
      <c r="I212" s="16">
        <v>936751</v>
      </c>
      <c r="J212" s="15"/>
      <c r="K212" s="15"/>
      <c r="L212" s="15"/>
      <c r="N212" s="23" t="s">
        <v>121</v>
      </c>
    </row>
    <row r="213" spans="1:14" x14ac:dyDescent="0.25">
      <c r="A213" s="33" t="s">
        <v>109</v>
      </c>
      <c r="B213" s="15"/>
      <c r="C213" s="16">
        <v>372393</v>
      </c>
      <c r="D213" s="16">
        <v>198763</v>
      </c>
      <c r="E213" s="16">
        <v>73910</v>
      </c>
      <c r="F213" s="16">
        <v>30781</v>
      </c>
      <c r="G213" s="16">
        <v>-93207</v>
      </c>
      <c r="H213" s="16">
        <v>361071</v>
      </c>
      <c r="I213" s="16">
        <v>1029958</v>
      </c>
      <c r="J213" s="15"/>
      <c r="K213" s="15"/>
      <c r="L213" s="15"/>
      <c r="N213" s="23" t="s">
        <v>122</v>
      </c>
    </row>
    <row r="214" spans="1:14" x14ac:dyDescent="0.25">
      <c r="A214" s="33" t="s">
        <v>110</v>
      </c>
      <c r="B214" s="15"/>
      <c r="C214" s="16">
        <v>267008</v>
      </c>
      <c r="D214" s="16">
        <v>205084</v>
      </c>
      <c r="E214" s="16">
        <v>115530</v>
      </c>
      <c r="F214" s="16">
        <v>24100</v>
      </c>
      <c r="G214" s="16">
        <v>68305</v>
      </c>
      <c r="H214" s="16">
        <v>393003</v>
      </c>
      <c r="I214" s="16">
        <v>961653</v>
      </c>
      <c r="J214" s="15"/>
      <c r="K214" s="15"/>
      <c r="L214" s="15"/>
      <c r="N214" s="23" t="s">
        <v>123</v>
      </c>
    </row>
    <row r="215" spans="1:14" x14ac:dyDescent="0.25">
      <c r="A215" s="33" t="s">
        <v>111</v>
      </c>
      <c r="B215" s="15"/>
      <c r="C215" s="16">
        <v>385225</v>
      </c>
      <c r="D215" s="16">
        <v>187577</v>
      </c>
      <c r="E215" s="16">
        <v>91198</v>
      </c>
      <c r="F215" s="16">
        <v>32442</v>
      </c>
      <c r="G215" s="16">
        <v>-54724</v>
      </c>
      <c r="H215" s="16">
        <v>374498</v>
      </c>
      <c r="I215" s="16">
        <v>1016377</v>
      </c>
      <c r="J215" s="15"/>
      <c r="K215" s="15"/>
      <c r="L215" s="15"/>
      <c r="N215" s="23" t="s">
        <v>124</v>
      </c>
    </row>
    <row r="216" spans="1:14" x14ac:dyDescent="0.25">
      <c r="A216" s="33" t="s">
        <v>112</v>
      </c>
      <c r="B216" s="15"/>
      <c r="C216" s="16">
        <v>259770</v>
      </c>
      <c r="D216" s="16">
        <v>117516</v>
      </c>
      <c r="E216" s="16">
        <v>100629</v>
      </c>
      <c r="F216" s="16">
        <v>29853</v>
      </c>
      <c r="G216" s="16">
        <v>162231</v>
      </c>
      <c r="H216" s="16">
        <v>395010</v>
      </c>
      <c r="I216" s="16">
        <v>854146</v>
      </c>
      <c r="J216" s="15"/>
      <c r="K216" s="15"/>
      <c r="L216" s="15"/>
      <c r="N216" s="23" t="s">
        <v>125</v>
      </c>
    </row>
    <row r="217" spans="1:14" ht="13.8" thickBot="1" x14ac:dyDescent="0.3">
      <c r="A217" s="41" t="s">
        <v>113</v>
      </c>
      <c r="C217" s="42">
        <v>310891</v>
      </c>
      <c r="D217" s="42">
        <v>194076</v>
      </c>
      <c r="E217" s="42">
        <v>233530</v>
      </c>
      <c r="F217" s="42">
        <v>27756</v>
      </c>
      <c r="G217" s="42">
        <v>158720</v>
      </c>
      <c r="H217" s="42">
        <v>416131</v>
      </c>
      <c r="I217" s="42">
        <v>695426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341267</v>
      </c>
      <c r="D219" s="16">
        <v>123210</v>
      </c>
      <c r="E219" s="16">
        <v>53115</v>
      </c>
      <c r="F219" s="16">
        <v>25565</v>
      </c>
      <c r="G219" s="16">
        <v>-18191</v>
      </c>
      <c r="H219" s="16">
        <v>370253</v>
      </c>
      <c r="I219" s="16">
        <v>713617</v>
      </c>
      <c r="J219" s="15"/>
      <c r="K219" s="15"/>
      <c r="L219" s="14">
        <v>13280.234603999999</v>
      </c>
      <c r="N219" s="23" t="s">
        <v>115</v>
      </c>
    </row>
    <row r="220" spans="1:14" x14ac:dyDescent="0.25">
      <c r="A220" s="33" t="s">
        <v>103</v>
      </c>
      <c r="B220" s="15"/>
      <c r="C220" s="16">
        <v>317396</v>
      </c>
      <c r="D220" s="16">
        <v>152732</v>
      </c>
      <c r="E220" s="16">
        <v>42087</v>
      </c>
      <c r="F220" s="16">
        <v>25330</v>
      </c>
      <c r="G220" s="16">
        <v>-5616</v>
      </c>
      <c r="H220" s="16">
        <v>387218</v>
      </c>
      <c r="I220" s="16">
        <v>719233</v>
      </c>
      <c r="J220" s="15"/>
      <c r="K220" s="15"/>
      <c r="L220" s="14">
        <v>13888.735224000002</v>
      </c>
      <c r="N220" s="23" t="s">
        <v>116</v>
      </c>
    </row>
    <row r="221" spans="1:14" x14ac:dyDescent="0.25">
      <c r="A221" s="33" t="s">
        <v>104</v>
      </c>
      <c r="B221" s="15"/>
      <c r="C221" s="16">
        <v>341354</v>
      </c>
      <c r="D221" s="16">
        <v>196038</v>
      </c>
      <c r="E221" s="16">
        <v>73841</v>
      </c>
      <c r="F221" s="16">
        <v>23802</v>
      </c>
      <c r="G221" s="16">
        <v>-1883</v>
      </c>
      <c r="H221" s="16">
        <v>431086</v>
      </c>
      <c r="I221" s="16">
        <v>721116</v>
      </c>
      <c r="J221" s="15"/>
      <c r="K221" s="15"/>
      <c r="L221" s="14">
        <v>15462.192648</v>
      </c>
      <c r="N221" s="23" t="s">
        <v>117</v>
      </c>
    </row>
    <row r="222" spans="1:14" x14ac:dyDescent="0.25">
      <c r="A222" s="33" t="s">
        <v>105</v>
      </c>
      <c r="B222" s="15"/>
      <c r="C222" s="16">
        <v>251737</v>
      </c>
      <c r="D222" s="16">
        <v>197309</v>
      </c>
      <c r="E222" s="16">
        <v>87275</v>
      </c>
      <c r="F222" s="16">
        <v>26578</v>
      </c>
      <c r="G222" s="16">
        <v>54375</v>
      </c>
      <c r="H222" s="16">
        <v>402627</v>
      </c>
      <c r="I222" s="16">
        <v>666741</v>
      </c>
      <c r="J222" s="15"/>
      <c r="K222" s="15"/>
      <c r="L222" s="14">
        <v>14441.425236000001</v>
      </c>
      <c r="N222" s="23" t="s">
        <v>118</v>
      </c>
    </row>
    <row r="223" spans="1:14" x14ac:dyDescent="0.25">
      <c r="A223" s="33" t="s">
        <v>106</v>
      </c>
      <c r="B223" s="15"/>
      <c r="C223" s="16">
        <v>269603</v>
      </c>
      <c r="D223" s="16">
        <v>235348</v>
      </c>
      <c r="E223" s="16">
        <v>100399</v>
      </c>
      <c r="F223" s="16">
        <v>28989</v>
      </c>
      <c r="G223" s="16">
        <v>-37468</v>
      </c>
      <c r="H223" s="16">
        <v>370418</v>
      </c>
      <c r="I223" s="16">
        <v>704209</v>
      </c>
      <c r="J223" s="15"/>
      <c r="K223" s="15"/>
      <c r="L223" s="14">
        <v>13286.152824000001</v>
      </c>
      <c r="N223" s="23" t="s">
        <v>119</v>
      </c>
    </row>
    <row r="224" spans="1:14" x14ac:dyDescent="0.25">
      <c r="A224" s="33" t="s">
        <v>107</v>
      </c>
      <c r="B224" s="15"/>
      <c r="C224" s="16">
        <v>346264</v>
      </c>
      <c r="D224" s="16">
        <v>187936</v>
      </c>
      <c r="E224" s="16">
        <v>65749</v>
      </c>
      <c r="F224" s="16">
        <v>23818</v>
      </c>
      <c r="G224" s="16">
        <v>-112581</v>
      </c>
      <c r="H224" s="16">
        <v>347305</v>
      </c>
      <c r="I224" s="16">
        <v>816790</v>
      </c>
      <c r="J224" s="15"/>
      <c r="K224" s="15"/>
      <c r="L224" s="14">
        <v>12457.135740000002</v>
      </c>
      <c r="N224" s="23" t="s">
        <v>120</v>
      </c>
    </row>
    <row r="225" spans="1:14" x14ac:dyDescent="0.25">
      <c r="A225" s="33" t="s">
        <v>108</v>
      </c>
      <c r="B225" s="15"/>
      <c r="C225" s="16">
        <v>383565</v>
      </c>
      <c r="D225" s="16">
        <v>260947</v>
      </c>
      <c r="E225" s="16">
        <v>92493</v>
      </c>
      <c r="F225" s="16">
        <v>19374</v>
      </c>
      <c r="G225" s="16">
        <v>-240053</v>
      </c>
      <c r="H225" s="16">
        <v>289680</v>
      </c>
      <c r="I225" s="16">
        <v>1056843</v>
      </c>
      <c r="J225" s="15"/>
      <c r="K225" s="15"/>
      <c r="L225" s="14">
        <v>10390.24224</v>
      </c>
      <c r="N225" s="23" t="s">
        <v>121</v>
      </c>
    </row>
    <row r="226" spans="1:14" x14ac:dyDescent="0.25">
      <c r="A226" s="33" t="s">
        <v>109</v>
      </c>
      <c r="B226" s="15"/>
      <c r="C226" s="16">
        <v>299049</v>
      </c>
      <c r="D226" s="16">
        <v>300530</v>
      </c>
      <c r="E226" s="16">
        <v>110647</v>
      </c>
      <c r="F226" s="16">
        <v>22374</v>
      </c>
      <c r="G226" s="16">
        <v>-62416</v>
      </c>
      <c r="H226" s="16">
        <v>406980</v>
      </c>
      <c r="I226" s="16">
        <v>1119259</v>
      </c>
      <c r="J226" s="15"/>
      <c r="K226" s="15"/>
      <c r="L226" s="14">
        <v>14597.558640000001</v>
      </c>
      <c r="N226" s="23" t="s">
        <v>122</v>
      </c>
    </row>
    <row r="227" spans="1:14" x14ac:dyDescent="0.25">
      <c r="A227" s="33" t="s">
        <v>110</v>
      </c>
      <c r="B227" s="15"/>
      <c r="C227" s="16">
        <v>275797</v>
      </c>
      <c r="D227" s="16">
        <v>199764</v>
      </c>
      <c r="E227" s="16">
        <v>113614</v>
      </c>
      <c r="F227" s="16">
        <v>23983</v>
      </c>
      <c r="G227" s="16">
        <v>6474</v>
      </c>
      <c r="H227" s="16">
        <v>382846</v>
      </c>
      <c r="I227" s="16">
        <v>1112785</v>
      </c>
      <c r="J227" s="15"/>
      <c r="K227" s="15"/>
      <c r="L227" s="14">
        <v>15860.040503999999</v>
      </c>
      <c r="N227" s="23" t="s">
        <v>123</v>
      </c>
    </row>
    <row r="228" spans="1:14" x14ac:dyDescent="0.25">
      <c r="A228" s="33" t="s">
        <v>111</v>
      </c>
      <c r="B228" s="15"/>
      <c r="C228" s="16">
        <v>344152</v>
      </c>
      <c r="D228" s="16">
        <v>175101</v>
      </c>
      <c r="E228" s="16">
        <v>178670</v>
      </c>
      <c r="F228" s="16">
        <v>21907</v>
      </c>
      <c r="G228" s="16">
        <v>27966</v>
      </c>
      <c r="H228" s="16">
        <v>372850</v>
      </c>
      <c r="I228" s="16">
        <v>1084819</v>
      </c>
      <c r="J228" s="15"/>
      <c r="K228" s="15"/>
      <c r="L228" s="14">
        <v>13373.383800000001</v>
      </c>
      <c r="N228" s="23" t="s">
        <v>124</v>
      </c>
    </row>
    <row r="229" spans="1:14" x14ac:dyDescent="0.25">
      <c r="A229" s="33" t="s">
        <v>112</v>
      </c>
      <c r="B229" s="15"/>
      <c r="C229" s="16">
        <v>278852</v>
      </c>
      <c r="D229" s="16">
        <v>204686</v>
      </c>
      <c r="E229" s="16">
        <v>117194</v>
      </c>
      <c r="F229" s="16">
        <v>23317</v>
      </c>
      <c r="G229" s="16">
        <v>49453</v>
      </c>
      <c r="H229" s="16">
        <v>391237</v>
      </c>
      <c r="I229" s="16">
        <v>1035366</v>
      </c>
      <c r="J229" s="15"/>
      <c r="K229" s="15"/>
      <c r="L229" s="14">
        <v>14032.888716000001</v>
      </c>
      <c r="N229" s="23" t="s">
        <v>125</v>
      </c>
    </row>
    <row r="230" spans="1:14" ht="13.8" thickBot="1" x14ac:dyDescent="0.3">
      <c r="A230" s="41" t="s">
        <v>113</v>
      </c>
      <c r="C230" s="42">
        <v>389626</v>
      </c>
      <c r="D230" s="42">
        <v>272735</v>
      </c>
      <c r="E230" s="42">
        <v>117822</v>
      </c>
      <c r="F230" s="42">
        <v>59202</v>
      </c>
      <c r="G230" s="42">
        <v>-12573</v>
      </c>
      <c r="H230" s="42">
        <v>442178</v>
      </c>
      <c r="I230" s="42">
        <v>1047939</v>
      </c>
      <c r="J230" s="2"/>
      <c r="K230" s="2"/>
      <c r="L230" s="42">
        <v>15860.040503999999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350969</v>
      </c>
      <c r="D232" s="16">
        <v>314730</v>
      </c>
      <c r="E232" s="16">
        <v>110690</v>
      </c>
      <c r="F232" s="16">
        <v>29273</v>
      </c>
      <c r="G232" s="16">
        <v>-137302</v>
      </c>
      <c r="H232" s="16">
        <v>417895</v>
      </c>
      <c r="I232" s="16">
        <v>1185241</v>
      </c>
      <c r="J232" s="15"/>
      <c r="K232" s="15"/>
      <c r="L232" s="14">
        <v>14989.057860000001</v>
      </c>
      <c r="N232" s="23" t="s">
        <v>115</v>
      </c>
    </row>
    <row r="233" spans="1:14" x14ac:dyDescent="0.25">
      <c r="A233" s="33" t="s">
        <v>103</v>
      </c>
      <c r="B233" s="15"/>
      <c r="C233" s="16">
        <v>328437</v>
      </c>
      <c r="D233" s="16">
        <v>219660</v>
      </c>
      <c r="E233" s="16">
        <v>135744</v>
      </c>
      <c r="F233" s="16">
        <v>19134</v>
      </c>
      <c r="G233" s="16">
        <v>-4366</v>
      </c>
      <c r="H233" s="16">
        <v>382314</v>
      </c>
      <c r="I233" s="16">
        <v>1189607</v>
      </c>
      <c r="J233" s="15"/>
      <c r="K233" s="15"/>
      <c r="L233" s="14">
        <v>13712.838552000001</v>
      </c>
      <c r="N233" s="23" t="s">
        <v>116</v>
      </c>
    </row>
    <row r="234" spans="1:14" x14ac:dyDescent="0.25">
      <c r="A234" s="33" t="s">
        <v>104</v>
      </c>
      <c r="B234" s="15"/>
      <c r="C234" s="16">
        <v>299118</v>
      </c>
      <c r="D234" s="16">
        <v>206232</v>
      </c>
      <c r="E234" s="16">
        <v>184452</v>
      </c>
      <c r="F234" s="16">
        <v>26821</v>
      </c>
      <c r="G234" s="16">
        <v>172257</v>
      </c>
      <c r="H234" s="16">
        <v>474740</v>
      </c>
      <c r="I234" s="16">
        <v>1017350</v>
      </c>
      <c r="J234" s="15"/>
      <c r="K234" s="15"/>
      <c r="L234" s="14">
        <v>17027.974320000001</v>
      </c>
      <c r="N234" s="23" t="s">
        <v>117</v>
      </c>
    </row>
    <row r="235" spans="1:14" x14ac:dyDescent="0.25">
      <c r="A235" s="33" t="s">
        <v>105</v>
      </c>
      <c r="B235" s="15"/>
      <c r="C235" s="16">
        <v>337122</v>
      </c>
      <c r="D235" s="16">
        <v>199782</v>
      </c>
      <c r="E235" s="16">
        <v>142312</v>
      </c>
      <c r="F235" s="16">
        <v>30078</v>
      </c>
      <c r="G235" s="16">
        <v>19015</v>
      </c>
      <c r="H235" s="16">
        <v>370866</v>
      </c>
      <c r="I235" s="16">
        <v>998335</v>
      </c>
      <c r="J235" s="15"/>
      <c r="K235" s="15"/>
      <c r="L235" s="14">
        <v>13302.221688000001</v>
      </c>
      <c r="N235" s="23" t="s">
        <v>118</v>
      </c>
    </row>
    <row r="236" spans="1:14" x14ac:dyDescent="0.25">
      <c r="A236" s="33" t="s">
        <v>106</v>
      </c>
      <c r="B236" s="15"/>
      <c r="C236" s="16">
        <v>364531</v>
      </c>
      <c r="D236" s="16">
        <v>224353</v>
      </c>
      <c r="E236" s="16">
        <v>131726</v>
      </c>
      <c r="F236" s="16">
        <v>33812</v>
      </c>
      <c r="G236" s="16">
        <v>-44932</v>
      </c>
      <c r="H236" s="16">
        <v>389299</v>
      </c>
      <c r="I236" s="16">
        <v>1043267</v>
      </c>
      <c r="J236" s="15"/>
      <c r="K236" s="15"/>
      <c r="L236" s="14">
        <v>13963.376532</v>
      </c>
      <c r="N236" s="23" t="s">
        <v>119</v>
      </c>
    </row>
    <row r="237" spans="1:14" x14ac:dyDescent="0.25">
      <c r="A237" s="33" t="s">
        <v>107</v>
      </c>
      <c r="B237" s="15"/>
      <c r="C237" s="16">
        <v>196653</v>
      </c>
      <c r="D237" s="16">
        <v>257743</v>
      </c>
      <c r="E237" s="16">
        <v>81727</v>
      </c>
      <c r="F237" s="16">
        <v>19620</v>
      </c>
      <c r="G237" s="16">
        <v>17398</v>
      </c>
      <c r="H237" s="16">
        <v>362791</v>
      </c>
      <c r="I237" s="16">
        <v>1025869</v>
      </c>
      <c r="J237" s="15"/>
      <c r="K237" s="15"/>
      <c r="L237" s="14">
        <v>13012.587588000002</v>
      </c>
      <c r="N237" s="23" t="s">
        <v>120</v>
      </c>
    </row>
    <row r="238" spans="1:14" x14ac:dyDescent="0.25">
      <c r="A238" s="33" t="s">
        <v>108</v>
      </c>
      <c r="B238" s="15"/>
      <c r="C238" s="16">
        <v>439095</v>
      </c>
      <c r="D238" s="16">
        <v>271276</v>
      </c>
      <c r="E238" s="16">
        <v>160850</v>
      </c>
      <c r="F238" s="16">
        <v>23320</v>
      </c>
      <c r="G238" s="16">
        <v>-214114</v>
      </c>
      <c r="H238" s="16">
        <v>310028</v>
      </c>
      <c r="I238" s="16">
        <v>1239983</v>
      </c>
      <c r="J238" s="15"/>
      <c r="K238" s="15"/>
      <c r="L238" s="14">
        <v>11120.084304</v>
      </c>
      <c r="N238" s="23" t="s">
        <v>121</v>
      </c>
    </row>
    <row r="239" spans="1:14" x14ac:dyDescent="0.25">
      <c r="A239" s="33" t="s">
        <v>109</v>
      </c>
      <c r="B239" s="15"/>
      <c r="C239" s="16">
        <v>200810</v>
      </c>
      <c r="D239" s="16">
        <v>333522</v>
      </c>
      <c r="E239" s="16">
        <v>167553</v>
      </c>
      <c r="F239" s="16">
        <v>26739</v>
      </c>
      <c r="G239" s="16">
        <v>60389</v>
      </c>
      <c r="H239" s="16">
        <v>391774</v>
      </c>
      <c r="I239" s="16">
        <v>1179594</v>
      </c>
      <c r="J239" s="15"/>
      <c r="K239" s="15"/>
      <c r="L239" s="14">
        <v>14052.149832000001</v>
      </c>
      <c r="N239" s="23" t="s">
        <v>122</v>
      </c>
    </row>
    <row r="240" spans="1:14" x14ac:dyDescent="0.25">
      <c r="A240" s="33" t="s">
        <v>110</v>
      </c>
      <c r="B240" s="15"/>
      <c r="C240" s="16">
        <v>242209</v>
      </c>
      <c r="D240" s="16">
        <v>212935</v>
      </c>
      <c r="E240" s="16">
        <v>76604</v>
      </c>
      <c r="F240" s="16">
        <v>28048</v>
      </c>
      <c r="G240" s="16">
        <v>2089</v>
      </c>
      <c r="H240" s="16">
        <v>398492</v>
      </c>
      <c r="I240" s="16">
        <v>1177505</v>
      </c>
      <c r="J240" s="15"/>
      <c r="K240" s="15"/>
      <c r="L240" s="14">
        <v>14293.111056</v>
      </c>
      <c r="N240" s="23" t="s">
        <v>123</v>
      </c>
    </row>
    <row r="241" spans="1:14" x14ac:dyDescent="0.25">
      <c r="A241" s="33" t="s">
        <v>111</v>
      </c>
      <c r="B241" s="15"/>
      <c r="C241" s="16">
        <v>370547</v>
      </c>
      <c r="D241" s="16">
        <v>117446</v>
      </c>
      <c r="E241" s="16">
        <v>195908</v>
      </c>
      <c r="F241" s="16">
        <v>21398</v>
      </c>
      <c r="G241" s="16">
        <v>113226</v>
      </c>
      <c r="H241" s="16">
        <v>380599</v>
      </c>
      <c r="I241" s="16">
        <v>1064279</v>
      </c>
      <c r="J241" s="15"/>
      <c r="K241" s="15"/>
      <c r="L241" s="14">
        <v>13651.324932</v>
      </c>
      <c r="N241" s="23" t="s">
        <v>124</v>
      </c>
    </row>
    <row r="242" spans="1:14" x14ac:dyDescent="0.25">
      <c r="A242" s="33" t="s">
        <v>112</v>
      </c>
      <c r="B242" s="15"/>
      <c r="C242" s="16">
        <v>360417</v>
      </c>
      <c r="D242" s="16">
        <v>364909.6</v>
      </c>
      <c r="E242" s="16">
        <v>310689</v>
      </c>
      <c r="F242" s="16">
        <v>28096</v>
      </c>
      <c r="G242" s="16">
        <v>664</v>
      </c>
      <c r="H242" s="16">
        <v>390458</v>
      </c>
      <c r="I242" s="16">
        <v>1063615</v>
      </c>
      <c r="J242" s="15"/>
      <c r="K242" s="15"/>
      <c r="L242" s="14">
        <v>14004.947544000001</v>
      </c>
      <c r="N242" s="23" t="s">
        <v>125</v>
      </c>
    </row>
    <row r="243" spans="1:14" ht="13.8" thickBot="1" x14ac:dyDescent="0.3">
      <c r="A243" s="41" t="s">
        <v>113</v>
      </c>
      <c r="C243" s="42">
        <v>388801</v>
      </c>
      <c r="D243" s="42">
        <v>148098</v>
      </c>
      <c r="E243" s="42">
        <v>293268</v>
      </c>
      <c r="F243" s="42">
        <v>15574</v>
      </c>
      <c r="G243" s="42">
        <v>150394</v>
      </c>
      <c r="H243" s="42">
        <v>375945</v>
      </c>
      <c r="I243" s="42">
        <v>913221</v>
      </c>
      <c r="J243" s="2"/>
      <c r="K243" s="2"/>
      <c r="L243" s="42">
        <v>13484.395259999999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371810</v>
      </c>
      <c r="D245" s="16">
        <v>236312</v>
      </c>
      <c r="E245" s="16">
        <v>136168</v>
      </c>
      <c r="F245" s="16">
        <v>19438</v>
      </c>
      <c r="G245" s="16">
        <v>-51428</v>
      </c>
      <c r="H245" s="16">
        <v>396151</v>
      </c>
      <c r="I245" s="16">
        <v>964649</v>
      </c>
      <c r="J245" s="15"/>
      <c r="K245" s="15"/>
      <c r="L245" s="14">
        <v>14209.144068</v>
      </c>
      <c r="N245" s="23" t="s">
        <v>115</v>
      </c>
    </row>
    <row r="246" spans="1:14" x14ac:dyDescent="0.25">
      <c r="A246" s="33" t="s">
        <v>103</v>
      </c>
      <c r="B246" s="15"/>
      <c r="C246" s="16">
        <v>294972</v>
      </c>
      <c r="D246" s="16">
        <v>193820</v>
      </c>
      <c r="E246" s="16">
        <v>93211</v>
      </c>
      <c r="F246" s="16">
        <v>19749</v>
      </c>
      <c r="G246" s="16">
        <v>-809</v>
      </c>
      <c r="H246" s="16">
        <v>387016</v>
      </c>
      <c r="I246" s="16">
        <v>965458</v>
      </c>
      <c r="J246" s="15"/>
      <c r="K246" s="15"/>
      <c r="L246" s="14">
        <v>13881.489888</v>
      </c>
      <c r="N246" s="23" t="s">
        <v>116</v>
      </c>
    </row>
    <row r="247" spans="1:14" x14ac:dyDescent="0.25">
      <c r="A247" s="33" t="s">
        <v>104</v>
      </c>
      <c r="B247" s="15"/>
      <c r="C247" s="16">
        <v>286028</v>
      </c>
      <c r="D247" s="16">
        <v>288497</v>
      </c>
      <c r="E247" s="16">
        <v>77960</v>
      </c>
      <c r="F247" s="16">
        <v>24164</v>
      </c>
      <c r="G247" s="16">
        <v>-20818</v>
      </c>
      <c r="H247" s="16">
        <v>449332</v>
      </c>
      <c r="I247" s="16">
        <v>986276</v>
      </c>
      <c r="J247" s="15"/>
      <c r="K247" s="15"/>
      <c r="L247" s="14">
        <v>16116.640176000001</v>
      </c>
      <c r="N247" s="23" t="s">
        <v>117</v>
      </c>
    </row>
    <row r="248" spans="1:14" x14ac:dyDescent="0.25">
      <c r="A248" s="33" t="s">
        <v>105</v>
      </c>
      <c r="B248" s="15"/>
      <c r="C248" s="16">
        <v>264070</v>
      </c>
      <c r="D248" s="16">
        <v>243372</v>
      </c>
      <c r="E248" s="16">
        <v>100611</v>
      </c>
      <c r="F248" s="16">
        <v>23300</v>
      </c>
      <c r="G248" s="16">
        <v>4458</v>
      </c>
      <c r="H248" s="16">
        <v>376317</v>
      </c>
      <c r="I248" s="16">
        <v>981818</v>
      </c>
      <c r="J248" s="15"/>
      <c r="K248" s="15"/>
      <c r="L248" s="14">
        <v>13497.738155999999</v>
      </c>
      <c r="N248" s="23" t="s">
        <v>118</v>
      </c>
    </row>
    <row r="249" spans="1:14" x14ac:dyDescent="0.25">
      <c r="A249" s="33" t="s">
        <v>106</v>
      </c>
      <c r="B249" s="15"/>
      <c r="C249" s="16">
        <v>233598</v>
      </c>
      <c r="D249" s="16">
        <v>217365</v>
      </c>
      <c r="E249" s="16">
        <v>125601</v>
      </c>
      <c r="F249" s="16">
        <v>24159</v>
      </c>
      <c r="G249" s="16">
        <v>74813</v>
      </c>
      <c r="H249" s="16">
        <v>381031</v>
      </c>
      <c r="I249" s="16">
        <v>907005</v>
      </c>
      <c r="J249" s="15"/>
      <c r="K249" s="15"/>
      <c r="L249" s="14">
        <v>13666.819907999999</v>
      </c>
      <c r="N249" s="23" t="s">
        <v>119</v>
      </c>
    </row>
    <row r="250" spans="1:14" x14ac:dyDescent="0.25">
      <c r="A250" s="33" t="s">
        <v>107</v>
      </c>
      <c r="B250" s="15"/>
      <c r="C250" s="16">
        <v>302865</v>
      </c>
      <c r="D250" s="16">
        <v>150671</v>
      </c>
      <c r="E250" s="16">
        <v>94860</v>
      </c>
      <c r="F250" s="16">
        <v>23376</v>
      </c>
      <c r="G250" s="16">
        <v>21664</v>
      </c>
      <c r="H250" s="16">
        <v>348392</v>
      </c>
      <c r="I250" s="16">
        <v>885341</v>
      </c>
      <c r="J250" s="15"/>
      <c r="K250" s="15"/>
      <c r="L250" s="14">
        <v>12496.124255999999</v>
      </c>
      <c r="N250" s="23" t="s">
        <v>120</v>
      </c>
    </row>
    <row r="251" spans="1:14" x14ac:dyDescent="0.25">
      <c r="A251" s="33" t="s">
        <v>108</v>
      </c>
      <c r="B251" s="15"/>
      <c r="C251" s="16">
        <v>316101</v>
      </c>
      <c r="D251" s="16">
        <v>228707</v>
      </c>
      <c r="E251" s="16">
        <v>78051</v>
      </c>
      <c r="F251" s="16">
        <v>20171</v>
      </c>
      <c r="G251" s="16">
        <v>-118293</v>
      </c>
      <c r="H251" s="16">
        <v>332256</v>
      </c>
      <c r="I251" s="16">
        <v>1003634</v>
      </c>
      <c r="J251" s="15"/>
      <c r="K251" s="15"/>
      <c r="L251" s="14">
        <v>11917.358208000001</v>
      </c>
      <c r="N251" s="23" t="s">
        <v>121</v>
      </c>
    </row>
    <row r="252" spans="1:14" x14ac:dyDescent="0.25">
      <c r="A252" s="33" t="s">
        <v>109</v>
      </c>
      <c r="B252" s="15"/>
      <c r="C252" s="16">
        <v>325819</v>
      </c>
      <c r="D252" s="16">
        <v>187936</v>
      </c>
      <c r="E252" s="16">
        <v>23688</v>
      </c>
      <c r="F252" s="16">
        <v>21256</v>
      </c>
      <c r="G252" s="16">
        <v>-48738</v>
      </c>
      <c r="H252" s="16">
        <v>422205</v>
      </c>
      <c r="I252" s="16">
        <v>1052372</v>
      </c>
      <c r="J252" s="15"/>
      <c r="K252" s="15"/>
      <c r="L252" s="14">
        <v>15143.648940000001</v>
      </c>
      <c r="N252" s="23" t="s">
        <v>122</v>
      </c>
    </row>
    <row r="253" spans="1:14" x14ac:dyDescent="0.25">
      <c r="A253" s="33" t="s">
        <v>110</v>
      </c>
      <c r="B253" s="15"/>
      <c r="C253" s="16">
        <v>351104</v>
      </c>
      <c r="D253" s="16">
        <v>188707</v>
      </c>
      <c r="E253" s="16">
        <v>260281</v>
      </c>
      <c r="F253" s="16">
        <v>19671</v>
      </c>
      <c r="G253" s="16">
        <v>135505</v>
      </c>
      <c r="H253" s="16">
        <v>393612</v>
      </c>
      <c r="I253" s="16">
        <v>916867</v>
      </c>
      <c r="J253" s="15"/>
      <c r="K253" s="15"/>
      <c r="L253" s="14">
        <v>14118.075216000001</v>
      </c>
      <c r="N253" s="23" t="s">
        <v>123</v>
      </c>
    </row>
    <row r="254" spans="1:14" x14ac:dyDescent="0.25">
      <c r="A254" s="33" t="s">
        <v>111</v>
      </c>
      <c r="B254" s="15"/>
      <c r="C254" s="16">
        <v>361269</v>
      </c>
      <c r="D254" s="16">
        <v>169009</v>
      </c>
      <c r="E254" s="16">
        <v>114019</v>
      </c>
      <c r="F254" s="16">
        <v>19026</v>
      </c>
      <c r="G254" s="16">
        <v>36620</v>
      </c>
      <c r="H254" s="16">
        <v>432737</v>
      </c>
      <c r="I254" s="16">
        <v>880247</v>
      </c>
      <c r="J254" s="15"/>
      <c r="K254" s="15"/>
      <c r="L254" s="14">
        <v>15521.410716</v>
      </c>
      <c r="N254" s="23" t="s">
        <v>124</v>
      </c>
    </row>
    <row r="255" spans="1:14" x14ac:dyDescent="0.25">
      <c r="A255" s="33" t="s">
        <v>112</v>
      </c>
      <c r="B255" s="15"/>
      <c r="C255" s="16">
        <v>333478</v>
      </c>
      <c r="D255" s="16">
        <v>243362</v>
      </c>
      <c r="E255" s="16">
        <v>144408</v>
      </c>
      <c r="F255" s="16">
        <v>17165</v>
      </c>
      <c r="G255" s="16">
        <v>14846</v>
      </c>
      <c r="H255" s="16">
        <v>428441</v>
      </c>
      <c r="I255" s="16">
        <v>865401</v>
      </c>
      <c r="J255" s="15"/>
      <c r="K255" s="15"/>
      <c r="L255" s="14">
        <v>15367.321788000001</v>
      </c>
      <c r="N255" s="23" t="s">
        <v>125</v>
      </c>
    </row>
    <row r="256" spans="1:14" ht="13.8" thickBot="1" x14ac:dyDescent="0.3">
      <c r="A256" s="41" t="s">
        <v>113</v>
      </c>
      <c r="C256" s="42">
        <v>366092</v>
      </c>
      <c r="D256" s="42">
        <v>182684</v>
      </c>
      <c r="E256" s="42">
        <v>138051</v>
      </c>
      <c r="F256" s="42">
        <v>22920</v>
      </c>
      <c r="G256" s="42">
        <v>-13507</v>
      </c>
      <c r="H256" s="42">
        <v>381095</v>
      </c>
      <c r="I256" s="42">
        <v>878908</v>
      </c>
      <c r="J256" s="2"/>
      <c r="K256" s="2"/>
      <c r="L256" s="42">
        <v>13669.115460000001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240851</v>
      </c>
      <c r="D258" s="16">
        <v>250227</v>
      </c>
      <c r="E258" s="16">
        <v>67199</v>
      </c>
      <c r="F258" s="16">
        <v>33339</v>
      </c>
      <c r="G258" s="16">
        <v>23363</v>
      </c>
      <c r="H258" s="16">
        <v>410635</v>
      </c>
      <c r="I258" s="16">
        <v>855545</v>
      </c>
      <c r="J258" s="15"/>
      <c r="K258" s="15"/>
      <c r="L258" s="14">
        <v>14728.65618</v>
      </c>
      <c r="N258" s="23" t="s">
        <v>115</v>
      </c>
    </row>
    <row r="259" spans="1:15" x14ac:dyDescent="0.25">
      <c r="A259" s="33" t="s">
        <v>103</v>
      </c>
      <c r="B259" s="15"/>
      <c r="C259" s="16">
        <v>254102</v>
      </c>
      <c r="D259" s="16">
        <v>204292</v>
      </c>
      <c r="E259" s="16">
        <v>116343</v>
      </c>
      <c r="F259" s="16">
        <v>19207</v>
      </c>
      <c r="G259" s="16">
        <v>87043</v>
      </c>
      <c r="H259" s="16">
        <v>402798</v>
      </c>
      <c r="I259" s="16">
        <v>768502</v>
      </c>
      <c r="J259" s="15"/>
      <c r="K259" s="15"/>
      <c r="L259" s="14">
        <v>14447.558664</v>
      </c>
      <c r="N259" s="23" t="s">
        <v>116</v>
      </c>
    </row>
    <row r="260" spans="1:15" x14ac:dyDescent="0.25">
      <c r="A260" s="33" t="s">
        <v>104</v>
      </c>
      <c r="B260" s="15"/>
      <c r="C260" s="16">
        <v>250424</v>
      </c>
      <c r="D260" s="16">
        <v>265968</v>
      </c>
      <c r="E260" s="16">
        <v>101470</v>
      </c>
      <c r="F260" s="16">
        <v>22061</v>
      </c>
      <c r="G260" s="16">
        <v>15930</v>
      </c>
      <c r="H260" s="16">
        <v>406724</v>
      </c>
      <c r="I260" s="16">
        <v>752572</v>
      </c>
      <c r="J260" s="15"/>
      <c r="K260" s="15"/>
      <c r="L260" s="14">
        <v>14588.376432000001</v>
      </c>
      <c r="N260" s="23" t="s">
        <v>117</v>
      </c>
    </row>
    <row r="261" spans="1:15" x14ac:dyDescent="0.25">
      <c r="A261" s="33" t="s">
        <v>105</v>
      </c>
      <c r="B261" s="15"/>
      <c r="C261" s="16">
        <v>225015</v>
      </c>
      <c r="D261" s="16">
        <v>248478</v>
      </c>
      <c r="E261" s="16">
        <v>47305</v>
      </c>
      <c r="F261" s="16">
        <v>17936</v>
      </c>
      <c r="G261" s="16">
        <v>26697</v>
      </c>
      <c r="H261" s="16">
        <v>434011</v>
      </c>
      <c r="I261" s="16">
        <v>725875</v>
      </c>
      <c r="J261" s="15"/>
      <c r="K261" s="15"/>
      <c r="L261" s="14">
        <v>15567.106548</v>
      </c>
      <c r="N261" s="23" t="s">
        <v>118</v>
      </c>
    </row>
    <row r="262" spans="1:15" x14ac:dyDescent="0.25">
      <c r="A262" s="33" t="s">
        <v>106</v>
      </c>
      <c r="B262" s="15"/>
      <c r="C262" s="16">
        <v>334164</v>
      </c>
      <c r="D262" s="16">
        <v>239446</v>
      </c>
      <c r="E262" s="16">
        <v>63875</v>
      </c>
      <c r="F262" s="16">
        <v>37890</v>
      </c>
      <c r="G262" s="16">
        <v>-92748</v>
      </c>
      <c r="H262" s="16">
        <v>378302</v>
      </c>
      <c r="I262" s="16">
        <v>818623</v>
      </c>
      <c r="J262" s="15"/>
      <c r="K262" s="15"/>
      <c r="L262" s="14">
        <v>13568.936136</v>
      </c>
      <c r="N262" s="23" t="s">
        <v>119</v>
      </c>
    </row>
    <row r="263" spans="1:15" x14ac:dyDescent="0.25">
      <c r="A263" s="33" t="s">
        <v>107</v>
      </c>
      <c r="B263" s="15"/>
      <c r="C263" s="16">
        <v>315408</v>
      </c>
      <c r="D263" s="16">
        <v>221868</v>
      </c>
      <c r="E263" s="16">
        <v>74478</v>
      </c>
      <c r="F263" s="16">
        <v>39794</v>
      </c>
      <c r="G263" s="16">
        <v>-64903</v>
      </c>
      <c r="H263" s="16">
        <v>363660</v>
      </c>
      <c r="I263" s="16">
        <v>883526</v>
      </c>
      <c r="J263" s="15"/>
      <c r="K263" s="15"/>
      <c r="L263" s="14">
        <v>13043.756879999999</v>
      </c>
      <c r="N263" s="23" t="s">
        <v>120</v>
      </c>
    </row>
    <row r="264" spans="1:15" x14ac:dyDescent="0.25">
      <c r="A264" s="33" t="s">
        <v>108</v>
      </c>
      <c r="B264" s="15"/>
      <c r="C264" s="16">
        <v>344287</v>
      </c>
      <c r="D264" s="16">
        <v>192384</v>
      </c>
      <c r="E264" s="16">
        <v>108221</v>
      </c>
      <c r="F264" s="16">
        <v>20970</v>
      </c>
      <c r="G264" s="16">
        <v>-63877</v>
      </c>
      <c r="H264" s="16">
        <v>349594</v>
      </c>
      <c r="I264" s="16">
        <v>947403</v>
      </c>
      <c r="J264" s="15"/>
      <c r="K264" s="15"/>
      <c r="L264" s="14">
        <v>12539.237591999998</v>
      </c>
      <c r="N264" s="23" t="s">
        <v>121</v>
      </c>
    </row>
    <row r="265" spans="1:15" x14ac:dyDescent="0.25">
      <c r="A265" s="33" t="s">
        <v>109</v>
      </c>
      <c r="B265" s="15"/>
      <c r="C265" s="16">
        <v>334616</v>
      </c>
      <c r="D265" s="16">
        <v>193901</v>
      </c>
      <c r="E265" s="16">
        <v>98162</v>
      </c>
      <c r="F265" s="16">
        <v>18603</v>
      </c>
      <c r="G265" s="16">
        <v>-26079</v>
      </c>
      <c r="H265" s="16">
        <v>383373</v>
      </c>
      <c r="I265" s="16">
        <v>973482</v>
      </c>
      <c r="J265" s="15"/>
      <c r="K265" s="15"/>
      <c r="L265" s="14">
        <v>13750.822764</v>
      </c>
      <c r="N265" s="23" t="s">
        <v>122</v>
      </c>
    </row>
    <row r="266" spans="1:15" x14ac:dyDescent="0.25">
      <c r="A266" s="33" t="s">
        <v>110</v>
      </c>
      <c r="B266" s="15"/>
      <c r="C266" s="16">
        <v>341707</v>
      </c>
      <c r="D266" s="16">
        <v>251719</v>
      </c>
      <c r="E266" s="16">
        <v>135933</v>
      </c>
      <c r="F266" s="16">
        <v>29004</v>
      </c>
      <c r="G266" s="16">
        <v>8228</v>
      </c>
      <c r="H266" s="16">
        <v>425350</v>
      </c>
      <c r="I266" s="16">
        <v>965254</v>
      </c>
      <c r="J266" s="15"/>
      <c r="K266" s="15"/>
      <c r="L266" s="14">
        <v>15256.453800000001</v>
      </c>
      <c r="N266" s="23" t="s">
        <v>123</v>
      </c>
    </row>
    <row r="267" spans="1:15" x14ac:dyDescent="0.25">
      <c r="A267" s="33" t="s">
        <v>111</v>
      </c>
      <c r="B267" s="15"/>
      <c r="C267" s="16">
        <v>383641</v>
      </c>
      <c r="D267" s="16">
        <v>455759</v>
      </c>
      <c r="E267" s="16">
        <v>156038</v>
      </c>
      <c r="F267" s="16">
        <v>33823</v>
      </c>
      <c r="G267" s="16">
        <v>-221237</v>
      </c>
      <c r="H267" s="16">
        <v>428953</v>
      </c>
      <c r="I267" s="16">
        <v>1186491</v>
      </c>
      <c r="J267" s="15"/>
      <c r="K267" s="15"/>
      <c r="L267" s="14">
        <v>15385.686204</v>
      </c>
      <c r="N267" s="23" t="s">
        <v>124</v>
      </c>
    </row>
    <row r="268" spans="1:15" x14ac:dyDescent="0.25">
      <c r="A268" s="33" t="s">
        <v>112</v>
      </c>
      <c r="B268" s="15"/>
      <c r="C268" s="16">
        <v>327994</v>
      </c>
      <c r="D268" s="16">
        <v>326154</v>
      </c>
      <c r="E268" s="16">
        <v>138212</v>
      </c>
      <c r="F268" s="16">
        <v>17293</v>
      </c>
      <c r="G268" s="16">
        <v>-68115</v>
      </c>
      <c r="H268" s="16">
        <v>396971</v>
      </c>
      <c r="I268" s="16">
        <v>1254606</v>
      </c>
      <c r="J268" s="15"/>
      <c r="K268" s="15"/>
      <c r="L268" s="14">
        <v>14238.555828000002</v>
      </c>
      <c r="N268" s="23" t="s">
        <v>125</v>
      </c>
    </row>
    <row r="269" spans="1:15" ht="13.8" thickBot="1" x14ac:dyDescent="0.3">
      <c r="A269" s="41" t="s">
        <v>113</v>
      </c>
      <c r="C269" s="42">
        <v>336313</v>
      </c>
      <c r="D269" s="42">
        <v>267846</v>
      </c>
      <c r="E269" s="42">
        <v>100114</v>
      </c>
      <c r="F269" s="42">
        <v>22828</v>
      </c>
      <c r="G269" s="42">
        <v>-59991</v>
      </c>
      <c r="H269" s="42">
        <v>387872</v>
      </c>
      <c r="I269" s="42">
        <v>1314597</v>
      </c>
      <c r="J269" s="2"/>
      <c r="K269" s="2"/>
      <c r="L269" s="42">
        <v>13912.192896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376654</v>
      </c>
      <c r="D271" s="16">
        <v>210224</v>
      </c>
      <c r="E271" s="16">
        <v>147668</v>
      </c>
      <c r="F271" s="16">
        <v>14411</v>
      </c>
      <c r="G271" s="16">
        <v>-30797</v>
      </c>
      <c r="H271" s="16">
        <v>405154</v>
      </c>
      <c r="I271" s="16">
        <v>1345394</v>
      </c>
      <c r="J271" s="15"/>
      <c r="K271" s="15"/>
      <c r="L271" s="14">
        <v>14532.063672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357672</v>
      </c>
      <c r="D272" s="16">
        <v>327579</v>
      </c>
      <c r="E272" s="16">
        <v>117907</v>
      </c>
      <c r="F272" s="16">
        <v>26192</v>
      </c>
      <c r="G272" s="16">
        <v>-141280</v>
      </c>
      <c r="H272" s="16">
        <v>403324</v>
      </c>
      <c r="I272" s="16">
        <v>1486674</v>
      </c>
      <c r="J272" s="15"/>
      <c r="K272" s="15"/>
      <c r="L272" s="14">
        <v>14466.425232000001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367622</v>
      </c>
      <c r="D273" s="16">
        <v>184273</v>
      </c>
      <c r="E273" s="16">
        <v>154213</v>
      </c>
      <c r="F273" s="16">
        <v>15880</v>
      </c>
      <c r="G273" s="16">
        <v>9392</v>
      </c>
      <c r="H273" s="16">
        <v>436803</v>
      </c>
      <c r="I273" s="16">
        <v>1477282</v>
      </c>
      <c r="J273" s="15"/>
      <c r="K273" s="15"/>
      <c r="L273" s="14">
        <v>15667.250004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358444</v>
      </c>
      <c r="D274" s="16">
        <v>188226</v>
      </c>
      <c r="E274" s="16">
        <v>118295</v>
      </c>
      <c r="F274" s="16">
        <v>25857</v>
      </c>
      <c r="G274" s="16">
        <v>-32485</v>
      </c>
      <c r="H274" s="16">
        <v>383466</v>
      </c>
      <c r="I274" s="16">
        <v>1509767</v>
      </c>
      <c r="J274" s="15"/>
      <c r="K274" s="15"/>
      <c r="L274" s="14">
        <v>13754.158488000001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372208</v>
      </c>
      <c r="D275" s="16">
        <v>233516</v>
      </c>
      <c r="E275" s="16">
        <v>104603</v>
      </c>
      <c r="F275" s="16">
        <v>31090</v>
      </c>
      <c r="G275" s="16">
        <v>-135087</v>
      </c>
      <c r="H275" s="16">
        <v>333301</v>
      </c>
      <c r="I275" s="16">
        <v>1644854</v>
      </c>
      <c r="J275" s="15"/>
      <c r="K275" s="15"/>
      <c r="L275" s="14">
        <v>11954.840268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302841</v>
      </c>
      <c r="D276" s="16">
        <v>150734</v>
      </c>
      <c r="E276" s="16">
        <v>100123</v>
      </c>
      <c r="F276" s="16">
        <v>33538</v>
      </c>
      <c r="G276" s="16">
        <v>58732</v>
      </c>
      <c r="H276" s="16">
        <v>356603</v>
      </c>
      <c r="I276" s="16">
        <v>1586122</v>
      </c>
      <c r="J276" s="15"/>
      <c r="K276" s="15"/>
      <c r="L276" s="14">
        <v>12790.636403999999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336829</v>
      </c>
      <c r="D277" s="16">
        <v>256540</v>
      </c>
      <c r="E277" s="16">
        <v>142671</v>
      </c>
      <c r="F277" s="16">
        <v>22229</v>
      </c>
      <c r="G277" s="16">
        <v>-109406</v>
      </c>
      <c r="H277" s="16">
        <v>339189</v>
      </c>
      <c r="I277" s="16">
        <v>1695528</v>
      </c>
      <c r="J277" s="15"/>
      <c r="K277" s="15"/>
      <c r="L277" s="14">
        <v>12166.031052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273969</v>
      </c>
      <c r="D278" s="16">
        <v>161527</v>
      </c>
      <c r="E278" s="16">
        <v>124295</v>
      </c>
      <c r="F278" s="16">
        <v>23635</v>
      </c>
      <c r="G278" s="16">
        <v>116256</v>
      </c>
      <c r="H278" s="16">
        <v>377641</v>
      </c>
      <c r="I278" s="16">
        <v>1579272</v>
      </c>
      <c r="J278" s="15"/>
      <c r="K278" s="15"/>
      <c r="L278" s="14">
        <v>13545.227388000001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240176</v>
      </c>
      <c r="D279" s="16">
        <v>185091</v>
      </c>
      <c r="E279" s="16">
        <v>103225</v>
      </c>
      <c r="F279" s="16">
        <v>34385</v>
      </c>
      <c r="G279" s="16">
        <v>92167</v>
      </c>
      <c r="H279" s="16">
        <v>388118</v>
      </c>
      <c r="I279" s="16">
        <v>1487105</v>
      </c>
      <c r="J279" s="15"/>
      <c r="K279" s="15"/>
      <c r="L279" s="14">
        <v>13921.016424000001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299620</v>
      </c>
      <c r="D280" s="16">
        <v>233035</v>
      </c>
      <c r="E280" s="16">
        <v>113155</v>
      </c>
      <c r="F280" s="16">
        <v>17343</v>
      </c>
      <c r="G280" s="16">
        <v>-13903</v>
      </c>
      <c r="H280" s="16">
        <v>377502</v>
      </c>
      <c r="I280" s="16">
        <v>1501008</v>
      </c>
      <c r="J280" s="15"/>
      <c r="K280" s="15"/>
      <c r="L280" s="14">
        <v>13540.241736000002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331844</v>
      </c>
      <c r="D281" s="16">
        <v>173080</v>
      </c>
      <c r="E281" s="16">
        <v>70256</v>
      </c>
      <c r="F281" s="16">
        <v>26017</v>
      </c>
      <c r="G281" s="16">
        <v>-62707</v>
      </c>
      <c r="H281" s="16">
        <v>363937</v>
      </c>
      <c r="I281" s="16">
        <v>1563715</v>
      </c>
      <c r="J281" s="15"/>
      <c r="K281" s="15"/>
      <c r="L281" s="14">
        <v>13053.692316000002</v>
      </c>
      <c r="N281" s="23" t="s">
        <v>125</v>
      </c>
      <c r="O281" s="10"/>
    </row>
    <row r="282" spans="1:15" ht="13.8" thickBot="1" x14ac:dyDescent="0.3">
      <c r="A282" s="41" t="s">
        <v>113</v>
      </c>
      <c r="C282" s="42">
        <v>320765</v>
      </c>
      <c r="D282" s="42">
        <v>159937</v>
      </c>
      <c r="E282" s="42">
        <v>108762</v>
      </c>
      <c r="F282" s="42">
        <v>20299</v>
      </c>
      <c r="G282" s="42">
        <v>103006</v>
      </c>
      <c r="H282" s="42">
        <v>428480</v>
      </c>
      <c r="I282" s="42">
        <v>1460709</v>
      </c>
      <c r="J282" s="2"/>
      <c r="K282" s="2"/>
      <c r="L282" s="42">
        <v>15368.720640000001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319614</v>
      </c>
      <c r="D284" s="16">
        <v>330670</v>
      </c>
      <c r="E284" s="16">
        <v>89148</v>
      </c>
      <c r="F284" s="16">
        <v>23656</v>
      </c>
      <c r="G284" s="16">
        <v>-111166</v>
      </c>
      <c r="H284" s="16">
        <v>413645</v>
      </c>
      <c r="I284" s="16">
        <v>1571875</v>
      </c>
      <c r="J284" s="15"/>
      <c r="K284" s="15"/>
      <c r="L284" s="14">
        <v>14836.61886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323183</v>
      </c>
      <c r="D285" s="16">
        <v>129167</v>
      </c>
      <c r="E285" s="16">
        <v>86456</v>
      </c>
      <c r="F285" s="16">
        <v>22179</v>
      </c>
      <c r="G285" s="16">
        <v>54836</v>
      </c>
      <c r="H285" s="16">
        <v>375205</v>
      </c>
      <c r="I285" s="16">
        <v>1517039</v>
      </c>
      <c r="J285" s="15"/>
      <c r="K285" s="15"/>
      <c r="L285" s="14">
        <v>13457.852940000001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314676</v>
      </c>
      <c r="D286" s="16">
        <v>258061</v>
      </c>
      <c r="E286" s="16">
        <v>108989</v>
      </c>
      <c r="F286" s="16">
        <v>28361</v>
      </c>
      <c r="G286" s="16">
        <v>13819</v>
      </c>
      <c r="H286" s="16">
        <v>439206</v>
      </c>
      <c r="I286" s="16">
        <v>1503220</v>
      </c>
      <c r="J286" s="15"/>
      <c r="K286" s="15"/>
      <c r="L286" s="14">
        <v>15753.440807999999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302199</v>
      </c>
      <c r="D287" s="16">
        <v>180493</v>
      </c>
      <c r="E287" s="16">
        <v>96332</v>
      </c>
      <c r="F287" s="16">
        <v>28944</v>
      </c>
      <c r="G287" s="16">
        <v>45760</v>
      </c>
      <c r="H287" s="16">
        <v>376334</v>
      </c>
      <c r="I287" s="16">
        <v>1457460</v>
      </c>
      <c r="J287" s="15"/>
      <c r="K287" s="15"/>
      <c r="L287" s="14">
        <v>13498.347912000001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359314</v>
      </c>
      <c r="D288" s="16">
        <v>220157</v>
      </c>
      <c r="E288" s="16">
        <v>95834</v>
      </c>
      <c r="F288" s="16">
        <v>22257</v>
      </c>
      <c r="G288" s="16">
        <v>-99094</v>
      </c>
      <c r="H288" s="16">
        <v>364802</v>
      </c>
      <c r="I288" s="16">
        <v>1556554</v>
      </c>
      <c r="J288" s="15"/>
      <c r="K288" s="15"/>
      <c r="L288" s="14">
        <v>13084.718136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358205</v>
      </c>
      <c r="D289" s="16">
        <v>187360</v>
      </c>
      <c r="E289" s="16">
        <v>105879</v>
      </c>
      <c r="F289" s="16">
        <v>44228</v>
      </c>
      <c r="G289" s="16">
        <v>-44349</v>
      </c>
      <c r="H289" s="16">
        <v>355808</v>
      </c>
      <c r="I289" s="16">
        <v>1600903</v>
      </c>
      <c r="J289" s="15"/>
      <c r="K289" s="15"/>
      <c r="L289" s="14">
        <v>12762.121344000001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343860</v>
      </c>
      <c r="D290" s="16">
        <v>142819</v>
      </c>
      <c r="E290" s="16">
        <v>81368</v>
      </c>
      <c r="F290" s="16">
        <v>29962</v>
      </c>
      <c r="G290" s="16">
        <v>-62184</v>
      </c>
      <c r="H290" s="16">
        <v>322907</v>
      </c>
      <c r="I290" s="16">
        <v>1663087</v>
      </c>
      <c r="J290" s="15"/>
      <c r="K290" s="15"/>
      <c r="L290" s="14">
        <v>11582.028276000001</v>
      </c>
      <c r="N290" s="23" t="s">
        <v>121</v>
      </c>
    </row>
    <row r="291" spans="1:15" x14ac:dyDescent="0.25">
      <c r="A291" s="33" t="s">
        <v>122</v>
      </c>
      <c r="C291" s="16">
        <v>300650</v>
      </c>
      <c r="D291" s="16">
        <v>185003</v>
      </c>
      <c r="E291" s="16">
        <v>117431</v>
      </c>
      <c r="F291" s="16">
        <v>26230</v>
      </c>
      <c r="G291" s="16">
        <v>43824</v>
      </c>
      <c r="H291" s="16">
        <v>381870</v>
      </c>
      <c r="I291" s="16">
        <v>1619263</v>
      </c>
      <c r="J291" s="15"/>
      <c r="K291" s="15"/>
      <c r="L291" s="14">
        <v>13696.91316</v>
      </c>
      <c r="N291" s="23" t="s">
        <v>122</v>
      </c>
    </row>
    <row r="292" spans="1:15" x14ac:dyDescent="0.25">
      <c r="A292" s="33" t="s">
        <v>123</v>
      </c>
      <c r="C292" s="16">
        <v>208957</v>
      </c>
      <c r="D292" s="16">
        <v>257062</v>
      </c>
      <c r="E292" s="16">
        <v>154007</v>
      </c>
      <c r="F292" s="16">
        <v>26489</v>
      </c>
      <c r="G292" s="16">
        <v>127059</v>
      </c>
      <c r="H292" s="16">
        <v>412888</v>
      </c>
      <c r="I292" s="16">
        <v>1492204</v>
      </c>
      <c r="J292" s="15"/>
      <c r="K292" s="15"/>
      <c r="L292" s="14">
        <v>14809.466784</v>
      </c>
      <c r="N292" s="23" t="s">
        <v>123</v>
      </c>
    </row>
    <row r="293" spans="1:15" x14ac:dyDescent="0.25">
      <c r="A293" s="33" t="s">
        <v>131</v>
      </c>
      <c r="C293" s="3">
        <v>151277</v>
      </c>
      <c r="D293" s="3">
        <v>314061</v>
      </c>
      <c r="E293" s="3">
        <v>114667</v>
      </c>
      <c r="F293" s="3">
        <v>17906</v>
      </c>
      <c r="G293" s="3">
        <v>6971</v>
      </c>
      <c r="H293" s="16">
        <v>380901</v>
      </c>
      <c r="I293" s="16">
        <v>1485233</v>
      </c>
      <c r="J293" s="15"/>
      <c r="K293" s="15"/>
      <c r="L293" s="14">
        <v>13662.157068</v>
      </c>
      <c r="N293" s="23" t="s">
        <v>124</v>
      </c>
    </row>
    <row r="294" spans="1:15" x14ac:dyDescent="0.25">
      <c r="A294" s="33" t="s">
        <v>125</v>
      </c>
      <c r="C294" s="3">
        <v>251634</v>
      </c>
      <c r="D294" s="3">
        <v>144601</v>
      </c>
      <c r="E294" s="3">
        <v>81559</v>
      </c>
      <c r="F294" s="3">
        <v>19405</v>
      </c>
      <c r="G294" s="3">
        <v>149872</v>
      </c>
      <c r="H294" s="16">
        <v>409657</v>
      </c>
      <c r="I294" s="16">
        <v>1335361</v>
      </c>
      <c r="J294" s="15"/>
      <c r="K294" s="15"/>
      <c r="L294" s="14">
        <v>14693.577276</v>
      </c>
      <c r="N294" s="23" t="s">
        <v>125</v>
      </c>
    </row>
    <row r="295" spans="1:15" ht="13.8" thickBot="1" x14ac:dyDescent="0.3">
      <c r="A295" s="41" t="s">
        <v>113</v>
      </c>
      <c r="C295" s="42">
        <v>372166</v>
      </c>
      <c r="D295" s="42">
        <v>292930</v>
      </c>
      <c r="E295" s="42">
        <v>86113</v>
      </c>
      <c r="F295" s="42">
        <v>30811</v>
      </c>
      <c r="G295" s="42">
        <v>-132453</v>
      </c>
      <c r="H295" s="42">
        <v>447180</v>
      </c>
      <c r="I295" s="42">
        <v>1467814</v>
      </c>
      <c r="J295" s="2"/>
      <c r="K295" s="2"/>
      <c r="L295" s="42">
        <v>16039.452240000002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328641</v>
      </c>
      <c r="D297" s="3">
        <v>305448</v>
      </c>
      <c r="E297" s="3">
        <v>112431</v>
      </c>
      <c r="F297" s="3">
        <v>18262</v>
      </c>
      <c r="G297" s="3">
        <v>-103334</v>
      </c>
      <c r="H297" s="16">
        <v>395745</v>
      </c>
      <c r="I297" s="16">
        <v>1571148</v>
      </c>
      <c r="J297" s="15"/>
      <c r="K297" s="15"/>
      <c r="L297" s="14">
        <v>14194.58166</v>
      </c>
      <c r="N297" s="23" t="s">
        <v>115</v>
      </c>
    </row>
    <row r="298" spans="1:15" x14ac:dyDescent="0.25">
      <c r="A298" s="33" t="s">
        <v>103</v>
      </c>
      <c r="C298" s="3">
        <v>291498</v>
      </c>
      <c r="D298" s="3">
        <v>221617</v>
      </c>
      <c r="E298" s="3">
        <v>181208</v>
      </c>
      <c r="F298" s="3">
        <v>14318</v>
      </c>
      <c r="G298" s="3">
        <v>89152</v>
      </c>
      <c r="H298" s="16">
        <v>392451</v>
      </c>
      <c r="I298" s="16">
        <v>1481996</v>
      </c>
      <c r="J298" s="15"/>
      <c r="K298" s="15"/>
      <c r="L298" s="14">
        <v>14076.432468000001</v>
      </c>
      <c r="N298" s="23" t="s">
        <v>116</v>
      </c>
    </row>
    <row r="299" spans="1:15" x14ac:dyDescent="0.25">
      <c r="A299" s="33" t="s">
        <v>104</v>
      </c>
      <c r="C299" s="3">
        <v>222549</v>
      </c>
      <c r="D299" s="3">
        <v>210595</v>
      </c>
      <c r="E299" s="3">
        <v>137769</v>
      </c>
      <c r="F299" s="3">
        <v>16262</v>
      </c>
      <c r="G299" s="3">
        <v>149106</v>
      </c>
      <c r="H299" s="16">
        <v>418783</v>
      </c>
      <c r="I299" s="16">
        <v>1332890</v>
      </c>
      <c r="J299" s="15"/>
      <c r="K299" s="15"/>
      <c r="L299" s="14">
        <v>15020.908643999999</v>
      </c>
      <c r="N299" s="23" t="s">
        <v>117</v>
      </c>
    </row>
    <row r="300" spans="1:15" x14ac:dyDescent="0.25">
      <c r="A300" s="33" t="s">
        <v>105</v>
      </c>
      <c r="C300" s="3">
        <v>260484</v>
      </c>
      <c r="D300" s="3">
        <v>238423</v>
      </c>
      <c r="E300" s="3">
        <v>76907</v>
      </c>
      <c r="F300" s="3">
        <v>19860</v>
      </c>
      <c r="G300" s="3">
        <v>-52575</v>
      </c>
      <c r="H300" s="16">
        <v>364620</v>
      </c>
      <c r="I300" s="16">
        <v>1385465</v>
      </c>
      <c r="J300" s="15"/>
      <c r="K300" s="15"/>
      <c r="L300" s="14">
        <v>13078.19016</v>
      </c>
      <c r="N300" s="23" t="s">
        <v>118</v>
      </c>
    </row>
    <row r="301" spans="1:15" x14ac:dyDescent="0.25">
      <c r="A301" s="33" t="s">
        <v>137</v>
      </c>
      <c r="C301" s="3">
        <v>341455</v>
      </c>
      <c r="D301" s="3">
        <v>205711</v>
      </c>
      <c r="E301" s="3">
        <v>214177</v>
      </c>
      <c r="F301" s="3">
        <v>44329</v>
      </c>
      <c r="G301" s="3">
        <v>101992</v>
      </c>
      <c r="H301" s="16">
        <v>376668</v>
      </c>
      <c r="I301" s="16">
        <v>1283473</v>
      </c>
      <c r="J301" s="15"/>
      <c r="K301" s="15"/>
      <c r="L301" s="14">
        <v>13510.327824000002</v>
      </c>
      <c r="N301" s="23" t="s">
        <v>119</v>
      </c>
    </row>
    <row r="302" spans="1:15" x14ac:dyDescent="0.25">
      <c r="A302" s="33" t="s">
        <v>138</v>
      </c>
      <c r="C302" s="3">
        <v>322569</v>
      </c>
      <c r="D302" s="3">
        <v>177864</v>
      </c>
      <c r="E302" s="3">
        <v>180919</v>
      </c>
      <c r="F302" s="3">
        <v>20048</v>
      </c>
      <c r="G302" s="3">
        <v>53840</v>
      </c>
      <c r="H302" s="16">
        <v>345646</v>
      </c>
      <c r="I302" s="16">
        <v>1229633</v>
      </c>
      <c r="J302" s="15"/>
      <c r="K302" s="15"/>
      <c r="L302" s="14">
        <v>12397.630728000002</v>
      </c>
      <c r="N302" s="23" t="s">
        <v>120</v>
      </c>
    </row>
    <row r="303" spans="1:15" x14ac:dyDescent="0.25">
      <c r="A303" s="33" t="s">
        <v>129</v>
      </c>
      <c r="C303" s="3">
        <v>292831</v>
      </c>
      <c r="D303" s="3">
        <v>205301</v>
      </c>
      <c r="E303" s="3">
        <v>153648</v>
      </c>
      <c r="F303" s="3">
        <v>24910</v>
      </c>
      <c r="G303" s="3">
        <v>-14086</v>
      </c>
      <c r="H303" s="16">
        <v>306377</v>
      </c>
      <c r="I303" s="16">
        <v>1243719</v>
      </c>
      <c r="J303" s="15"/>
      <c r="K303" s="15"/>
      <c r="L303" s="14">
        <v>10989.130235999999</v>
      </c>
      <c r="N303" s="23" t="s">
        <v>121</v>
      </c>
    </row>
    <row r="304" spans="1:15" x14ac:dyDescent="0.25">
      <c r="A304" s="33" t="s">
        <v>122</v>
      </c>
      <c r="C304" s="3">
        <v>311144</v>
      </c>
      <c r="D304" s="3">
        <v>157308</v>
      </c>
      <c r="E304" s="3">
        <v>75047</v>
      </c>
      <c r="F304" s="3">
        <v>30665</v>
      </c>
      <c r="G304" s="3">
        <v>44992</v>
      </c>
      <c r="H304" s="16">
        <v>407292</v>
      </c>
      <c r="I304" s="16">
        <v>1198727</v>
      </c>
      <c r="J304" s="15"/>
      <c r="K304" s="15"/>
      <c r="L304" s="14">
        <v>14608.749456</v>
      </c>
      <c r="N304" s="23" t="s">
        <v>122</v>
      </c>
    </row>
    <row r="305" spans="1:14" x14ac:dyDescent="0.25">
      <c r="A305" s="33" t="s">
        <v>123</v>
      </c>
      <c r="C305" s="3">
        <v>275175</v>
      </c>
      <c r="D305" s="3">
        <v>215110</v>
      </c>
      <c r="E305" s="3">
        <v>97229</v>
      </c>
      <c r="F305" s="3">
        <v>19677</v>
      </c>
      <c r="G305" s="3">
        <v>26949</v>
      </c>
      <c r="H305" s="16">
        <v>400465</v>
      </c>
      <c r="I305" s="16">
        <v>1171778</v>
      </c>
      <c r="J305" s="15"/>
      <c r="K305" s="15"/>
      <c r="L305" s="14">
        <v>14363.87862</v>
      </c>
      <c r="N305" s="23" t="s">
        <v>123</v>
      </c>
    </row>
    <row r="306" spans="1:14" x14ac:dyDescent="0.25">
      <c r="A306" s="33" t="s">
        <v>131</v>
      </c>
      <c r="C306" s="3">
        <v>190180</v>
      </c>
      <c r="D306" s="3">
        <v>224268</v>
      </c>
      <c r="E306" s="3">
        <v>77418</v>
      </c>
      <c r="F306" s="3">
        <v>19059</v>
      </c>
      <c r="G306" s="3">
        <v>73619</v>
      </c>
      <c r="H306" s="16">
        <v>391342</v>
      </c>
      <c r="I306" s="16">
        <v>1098159</v>
      </c>
      <c r="J306" s="15"/>
      <c r="K306" s="15"/>
      <c r="L306" s="14">
        <v>14036.654855999999</v>
      </c>
      <c r="N306" s="23" t="s">
        <v>124</v>
      </c>
    </row>
    <row r="307" spans="1:14" x14ac:dyDescent="0.25">
      <c r="A307" s="33" t="s">
        <v>125</v>
      </c>
      <c r="C307" s="3">
        <v>221444</v>
      </c>
      <c r="D307" s="3">
        <v>292494</v>
      </c>
      <c r="E307" s="3">
        <v>68431</v>
      </c>
      <c r="F307" s="3">
        <v>14743</v>
      </c>
      <c r="G307" s="3">
        <v>-30424</v>
      </c>
      <c r="H307" s="16">
        <v>395405</v>
      </c>
      <c r="I307" s="16">
        <v>1128583</v>
      </c>
      <c r="J307" s="15"/>
      <c r="K307" s="15"/>
      <c r="L307" s="14">
        <v>14182.386540000001</v>
      </c>
      <c r="N307" s="23" t="s">
        <v>125</v>
      </c>
    </row>
    <row r="308" spans="1:14" ht="13.8" thickBot="1" x14ac:dyDescent="0.3">
      <c r="A308" s="41" t="s">
        <v>113</v>
      </c>
      <c r="C308" s="42">
        <v>343905</v>
      </c>
      <c r="D308" s="42">
        <v>257287</v>
      </c>
      <c r="E308" s="42">
        <v>106626</v>
      </c>
      <c r="F308" s="42">
        <v>48724</v>
      </c>
      <c r="G308" s="42">
        <v>-89643</v>
      </c>
      <c r="H308" s="42">
        <v>384545</v>
      </c>
      <c r="I308" s="42">
        <v>1218226</v>
      </c>
      <c r="J308" s="2"/>
      <c r="K308" s="2"/>
      <c r="L308" s="42">
        <v>13792.860060000001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356299</v>
      </c>
      <c r="D310" s="3">
        <v>220050</v>
      </c>
      <c r="E310" s="3">
        <v>77177</v>
      </c>
      <c r="F310" s="3">
        <v>19088</v>
      </c>
      <c r="G310" s="3">
        <v>-120813</v>
      </c>
      <c r="H310" s="16">
        <v>356281</v>
      </c>
      <c r="I310" s="16">
        <v>1339039</v>
      </c>
      <c r="J310" s="15"/>
      <c r="K310" s="15"/>
      <c r="L310" s="14">
        <v>12779.086907999999</v>
      </c>
      <c r="N310" s="23" t="s">
        <v>115</v>
      </c>
    </row>
    <row r="311" spans="1:14" x14ac:dyDescent="0.25">
      <c r="A311" s="33" t="s">
        <v>154</v>
      </c>
      <c r="C311" s="3">
        <v>297871</v>
      </c>
      <c r="D311" s="3">
        <v>114067</v>
      </c>
      <c r="E311" s="3">
        <v>110886</v>
      </c>
      <c r="F311" s="3">
        <v>20949</v>
      </c>
      <c r="G311" s="3">
        <v>122120</v>
      </c>
      <c r="H311" s="16">
        <v>399829</v>
      </c>
      <c r="I311" s="16">
        <v>1216919</v>
      </c>
      <c r="J311" s="15"/>
      <c r="K311" s="15"/>
      <c r="L311" s="14">
        <v>14341.066572</v>
      </c>
      <c r="N311" s="23" t="s">
        <v>116</v>
      </c>
    </row>
    <row r="312" spans="1:14" x14ac:dyDescent="0.25">
      <c r="A312" s="33" t="s">
        <v>155</v>
      </c>
      <c r="C312" s="3">
        <v>337952</v>
      </c>
      <c r="D312" s="3">
        <v>184414</v>
      </c>
      <c r="E312" s="3">
        <v>157128</v>
      </c>
      <c r="F312" s="3">
        <v>21595</v>
      </c>
      <c r="G312" s="3">
        <v>62556</v>
      </c>
      <c r="H312" s="16">
        <v>398319</v>
      </c>
      <c r="I312" s="16">
        <v>1154363</v>
      </c>
      <c r="J312" s="15"/>
      <c r="K312" s="15"/>
      <c r="L312" s="14">
        <v>14286.905891999999</v>
      </c>
      <c r="N312" s="23" t="s">
        <v>117</v>
      </c>
    </row>
    <row r="313" spans="1:14" x14ac:dyDescent="0.25">
      <c r="A313" s="33" t="s">
        <v>118</v>
      </c>
      <c r="C313" s="3">
        <v>343830</v>
      </c>
      <c r="D313" s="3">
        <v>162405</v>
      </c>
      <c r="E313" s="3">
        <v>155566</v>
      </c>
      <c r="F313" s="3">
        <v>26537</v>
      </c>
      <c r="G313" s="3">
        <v>20979</v>
      </c>
      <c r="H313" s="16">
        <v>346892</v>
      </c>
      <c r="I313" s="16">
        <v>1133384</v>
      </c>
      <c r="J313" s="15"/>
      <c r="K313" s="15"/>
      <c r="L313" s="14">
        <v>12442.322255999999</v>
      </c>
      <c r="N313" s="23" t="s">
        <v>118</v>
      </c>
    </row>
    <row r="314" spans="1:14" x14ac:dyDescent="0.25">
      <c r="A314" s="33" t="s">
        <v>137</v>
      </c>
      <c r="C314" s="3">
        <v>277403</v>
      </c>
      <c r="D314" s="3">
        <v>273107</v>
      </c>
      <c r="E314" s="3">
        <v>167169</v>
      </c>
      <c r="F314" s="3">
        <v>31368</v>
      </c>
      <c r="G314" s="3">
        <v>-4876</v>
      </c>
      <c r="H314" s="16">
        <v>357254</v>
      </c>
      <c r="I314" s="16">
        <v>1138260</v>
      </c>
      <c r="J314" s="15"/>
      <c r="K314" s="15"/>
      <c r="L314" s="14">
        <v>12813.986472000001</v>
      </c>
      <c r="N314" s="23" t="s">
        <v>119</v>
      </c>
    </row>
    <row r="315" spans="1:14" x14ac:dyDescent="0.25">
      <c r="A315" s="33" t="s">
        <v>138</v>
      </c>
      <c r="C315" s="3">
        <v>285068</v>
      </c>
      <c r="D315" s="3">
        <v>202808</v>
      </c>
      <c r="E315" s="3">
        <v>167374</v>
      </c>
      <c r="F315" s="3">
        <v>29785</v>
      </c>
      <c r="G315" s="3">
        <v>51122</v>
      </c>
      <c r="H315" s="16">
        <v>339586</v>
      </c>
      <c r="I315" s="16">
        <v>1087138</v>
      </c>
      <c r="J315" s="15"/>
      <c r="K315" s="15"/>
      <c r="L315" s="14">
        <v>12180.270648</v>
      </c>
      <c r="N315" s="23" t="s">
        <v>120</v>
      </c>
    </row>
    <row r="316" spans="1:14" x14ac:dyDescent="0.25">
      <c r="A316" s="33" t="s">
        <v>129</v>
      </c>
      <c r="C316" s="3">
        <v>363284</v>
      </c>
      <c r="D316" s="3">
        <v>132821</v>
      </c>
      <c r="E316" s="3">
        <v>121214</v>
      </c>
      <c r="F316" s="3">
        <v>26936</v>
      </c>
      <c r="G316" s="3">
        <v>-40988</v>
      </c>
      <c r="H316" s="16">
        <v>317742</v>
      </c>
      <c r="I316" s="16">
        <v>1128126</v>
      </c>
      <c r="J316" s="15"/>
      <c r="K316" s="15"/>
      <c r="L316" s="14">
        <v>11396.770055999999</v>
      </c>
      <c r="N316" s="23" t="s">
        <v>121</v>
      </c>
    </row>
    <row r="317" spans="1:14" x14ac:dyDescent="0.25">
      <c r="A317" s="33" t="s">
        <v>122</v>
      </c>
      <c r="C317" s="3">
        <v>363072</v>
      </c>
      <c r="D317" s="3">
        <v>202329</v>
      </c>
      <c r="E317" s="3">
        <v>105597</v>
      </c>
      <c r="F317" s="3">
        <v>29658</v>
      </c>
      <c r="G317" s="3">
        <v>-33942</v>
      </c>
      <c r="H317" s="16">
        <v>398985</v>
      </c>
      <c r="I317" s="16">
        <v>1162068</v>
      </c>
      <c r="J317" s="15"/>
      <c r="K317" s="15"/>
      <c r="L317" s="14">
        <v>14310.793979999999</v>
      </c>
      <c r="N317" s="23" t="s">
        <v>122</v>
      </c>
    </row>
    <row r="318" spans="1:14" x14ac:dyDescent="0.25">
      <c r="A318" s="33" t="s">
        <v>123</v>
      </c>
      <c r="C318" s="3">
        <v>304281</v>
      </c>
      <c r="D318" s="3">
        <v>234541</v>
      </c>
      <c r="E318" s="3">
        <v>91723</v>
      </c>
      <c r="F318" s="3">
        <v>20852</v>
      </c>
      <c r="G318" s="3">
        <v>-60665</v>
      </c>
      <c r="H318" s="16">
        <v>368642</v>
      </c>
      <c r="I318" s="16">
        <v>1222733</v>
      </c>
      <c r="J318" s="15"/>
      <c r="K318" s="15"/>
      <c r="L318" s="14">
        <v>13222.451255999998</v>
      </c>
      <c r="N318" s="23" t="s">
        <v>123</v>
      </c>
    </row>
    <row r="319" spans="1:14" x14ac:dyDescent="0.25">
      <c r="A319" s="33" t="s">
        <v>131</v>
      </c>
      <c r="C319" s="3">
        <v>374423</v>
      </c>
      <c r="D319" s="3">
        <v>210224</v>
      </c>
      <c r="E319" s="3">
        <v>225681</v>
      </c>
      <c r="F319" s="3">
        <v>22938</v>
      </c>
      <c r="G319" s="3">
        <v>50156</v>
      </c>
      <c r="H319" s="16">
        <v>392044</v>
      </c>
      <c r="I319" s="16">
        <v>1172577</v>
      </c>
      <c r="J319" s="15"/>
      <c r="K319" s="15"/>
      <c r="L319" s="14">
        <v>14061.834192</v>
      </c>
      <c r="N319" s="23" t="s">
        <v>124</v>
      </c>
    </row>
    <row r="320" spans="1:14" x14ac:dyDescent="0.25">
      <c r="A320" s="33" t="s">
        <v>125</v>
      </c>
      <c r="C320" s="3">
        <v>375019</v>
      </c>
      <c r="D320" s="3">
        <v>181433</v>
      </c>
      <c r="E320" s="3">
        <v>212982</v>
      </c>
      <c r="F320" s="3">
        <v>23710</v>
      </c>
      <c r="G320" s="3">
        <v>46617</v>
      </c>
      <c r="H320" s="16">
        <v>373932</v>
      </c>
      <c r="I320" s="16">
        <v>1125960</v>
      </c>
      <c r="J320" s="15"/>
      <c r="K320" s="15"/>
      <c r="L320" s="14">
        <v>13412.192976000002</v>
      </c>
      <c r="N320" s="23" t="s">
        <v>125</v>
      </c>
    </row>
    <row r="321" spans="1:14" ht="13.8" thickBot="1" x14ac:dyDescent="0.3">
      <c r="A321" s="41" t="s">
        <v>113</v>
      </c>
      <c r="C321" s="42">
        <v>381949</v>
      </c>
      <c r="D321" s="42">
        <v>225205</v>
      </c>
      <c r="E321" s="42">
        <v>170224</v>
      </c>
      <c r="F321" s="42">
        <v>17412</v>
      </c>
      <c r="G321" s="42">
        <v>-48898</v>
      </c>
      <c r="H321" s="42">
        <v>367555</v>
      </c>
      <c r="I321" s="42">
        <v>1174858</v>
      </c>
      <c r="J321" s="2"/>
      <c r="K321" s="2"/>
      <c r="L321" s="42">
        <v>13183.462740000003</v>
      </c>
      <c r="N321" s="43" t="s">
        <v>113</v>
      </c>
    </row>
    <row r="322" spans="1:14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318117</v>
      </c>
      <c r="D323" s="3">
        <v>330588</v>
      </c>
      <c r="E323" s="3">
        <v>176082</v>
      </c>
      <c r="F323" s="3">
        <v>24486</v>
      </c>
      <c r="G323" s="3">
        <v>-66415</v>
      </c>
      <c r="H323" s="16">
        <v>380506</v>
      </c>
      <c r="I323" s="16">
        <v>1241273</v>
      </c>
      <c r="J323" s="15"/>
      <c r="K323" s="15"/>
      <c r="L323" s="14">
        <v>13647.989208000001</v>
      </c>
      <c r="N323" s="23" t="s">
        <v>115</v>
      </c>
    </row>
    <row r="324" spans="1:14" x14ac:dyDescent="0.25">
      <c r="A324" s="33" t="s">
        <v>154</v>
      </c>
      <c r="C324" s="3">
        <v>233879</v>
      </c>
      <c r="D324" s="3">
        <v>296772</v>
      </c>
      <c r="E324" s="3">
        <v>86414</v>
      </c>
      <c r="F324" s="3">
        <v>22931</v>
      </c>
      <c r="G324" s="3">
        <v>-71803</v>
      </c>
      <c r="H324" s="16">
        <v>348432</v>
      </c>
      <c r="I324" s="16">
        <v>1313076</v>
      </c>
      <c r="J324" s="15"/>
      <c r="K324" s="15"/>
      <c r="L324" s="14">
        <v>12497.558976000002</v>
      </c>
      <c r="N324" s="23" t="s">
        <v>116</v>
      </c>
    </row>
    <row r="325" spans="1:14" x14ac:dyDescent="0.25">
      <c r="A325" s="33" t="s">
        <v>155</v>
      </c>
      <c r="C325" s="3">
        <v>299030</v>
      </c>
      <c r="D325" s="3">
        <v>242317</v>
      </c>
      <c r="E325" s="3">
        <v>146525</v>
      </c>
      <c r="F325" s="3">
        <v>23425</v>
      </c>
      <c r="G325" s="3">
        <v>11856</v>
      </c>
      <c r="H325" s="16">
        <v>380493</v>
      </c>
      <c r="I325" s="16">
        <v>1301220</v>
      </c>
      <c r="J325" s="15"/>
      <c r="K325" s="15"/>
      <c r="L325" s="14">
        <v>13647.522924000001</v>
      </c>
      <c r="N325" s="23" t="s">
        <v>117</v>
      </c>
    </row>
    <row r="326" spans="1:14" x14ac:dyDescent="0.25">
      <c r="A326" s="33" t="s">
        <v>118</v>
      </c>
      <c r="C326" s="3">
        <v>366769</v>
      </c>
      <c r="D326" s="3">
        <v>180300</v>
      </c>
      <c r="E326" s="3">
        <v>194844</v>
      </c>
      <c r="F326" s="3">
        <v>26681</v>
      </c>
      <c r="G326" s="3">
        <v>71639</v>
      </c>
      <c r="H326" s="16">
        <v>402232</v>
      </c>
      <c r="I326" s="16">
        <v>1229581</v>
      </c>
      <c r="J326" s="15"/>
      <c r="K326" s="15"/>
      <c r="L326" s="14">
        <v>14427.257376000001</v>
      </c>
      <c r="N326" s="23" t="s">
        <v>118</v>
      </c>
    </row>
    <row r="327" spans="1:14" x14ac:dyDescent="0.25">
      <c r="A327" s="33" t="s">
        <v>137</v>
      </c>
      <c r="C327" s="3">
        <v>347013</v>
      </c>
      <c r="D327" s="3">
        <v>189088</v>
      </c>
      <c r="E327" s="3">
        <v>126099</v>
      </c>
      <c r="F327" s="3">
        <v>24112</v>
      </c>
      <c r="G327" s="3">
        <v>-34704</v>
      </c>
      <c r="H327" s="16">
        <v>364281</v>
      </c>
      <c r="I327" s="16">
        <v>1264285</v>
      </c>
      <c r="J327" s="15"/>
      <c r="K327" s="15"/>
      <c r="L327" s="14">
        <v>13066.030908000001</v>
      </c>
      <c r="N327" s="23" t="s">
        <v>119</v>
      </c>
    </row>
    <row r="328" spans="1:14" x14ac:dyDescent="0.25">
      <c r="A328" s="33" t="s">
        <v>138</v>
      </c>
      <c r="C328" s="3">
        <v>339149</v>
      </c>
      <c r="D328" s="3">
        <v>266352</v>
      </c>
      <c r="E328" s="3">
        <v>167413</v>
      </c>
      <c r="F328" s="3">
        <v>28966</v>
      </c>
      <c r="G328" s="3">
        <v>-86884</v>
      </c>
      <c r="H328" s="16">
        <v>329620</v>
      </c>
      <c r="I328" s="16">
        <v>1351169</v>
      </c>
      <c r="J328" s="15"/>
      <c r="K328" s="15"/>
      <c r="L328" s="14">
        <v>11822.810160000001</v>
      </c>
      <c r="N328" s="23" t="s">
        <v>120</v>
      </c>
    </row>
    <row r="329" spans="1:14" x14ac:dyDescent="0.25">
      <c r="A329" s="33" t="s">
        <v>129</v>
      </c>
      <c r="C329" s="3">
        <v>315509</v>
      </c>
      <c r="D329" s="3">
        <v>270144</v>
      </c>
      <c r="E329" s="3">
        <v>180375</v>
      </c>
      <c r="F329" s="3">
        <v>23600</v>
      </c>
      <c r="G329" s="3">
        <v>-55137</v>
      </c>
      <c r="H329" s="16">
        <v>333863</v>
      </c>
      <c r="I329" s="16">
        <v>1406306</v>
      </c>
      <c r="J329" s="15"/>
      <c r="K329" s="15"/>
      <c r="L329" s="14">
        <v>11974.998084000001</v>
      </c>
      <c r="N329" s="23" t="s">
        <v>121</v>
      </c>
    </row>
    <row r="330" spans="1:14" x14ac:dyDescent="0.25">
      <c r="A330" s="33" t="s">
        <v>122</v>
      </c>
      <c r="C330" s="3">
        <v>281913</v>
      </c>
      <c r="D330" s="3">
        <v>167355</v>
      </c>
      <c r="E330" s="3">
        <v>166811</v>
      </c>
      <c r="F330" s="3">
        <v>37597</v>
      </c>
      <c r="G330" s="3">
        <v>138080</v>
      </c>
      <c r="H330" s="16">
        <v>389987</v>
      </c>
      <c r="I330" s="16">
        <v>1268226</v>
      </c>
      <c r="J330" s="15"/>
      <c r="K330" s="15"/>
      <c r="L330" s="14">
        <v>13988.053716000002</v>
      </c>
      <c r="N330" s="23" t="s">
        <v>122</v>
      </c>
    </row>
    <row r="331" spans="1:14" x14ac:dyDescent="0.25">
      <c r="A331" s="33" t="s">
        <v>123</v>
      </c>
      <c r="C331" s="3">
        <v>270456</v>
      </c>
      <c r="D331" s="3">
        <v>320015</v>
      </c>
      <c r="E331" s="3">
        <v>156483</v>
      </c>
      <c r="F331" s="3">
        <v>28271</v>
      </c>
      <c r="G331" s="3">
        <v>-40201</v>
      </c>
      <c r="H331" s="16">
        <v>370016</v>
      </c>
      <c r="I331" s="16">
        <v>1308427</v>
      </c>
      <c r="J331" s="15"/>
      <c r="K331" s="15"/>
      <c r="L331" s="14">
        <v>13271.733888000001</v>
      </c>
      <c r="N331" s="23" t="s">
        <v>123</v>
      </c>
    </row>
    <row r="332" spans="1:14" x14ac:dyDescent="0.25">
      <c r="A332" s="33" t="s">
        <v>131</v>
      </c>
      <c r="C332" s="3">
        <v>365688</v>
      </c>
      <c r="D332" s="3">
        <v>191532</v>
      </c>
      <c r="E332" s="3">
        <v>190381</v>
      </c>
      <c r="F332" s="3">
        <v>22042</v>
      </c>
      <c r="G332" s="3">
        <v>29337</v>
      </c>
      <c r="H332" s="16">
        <v>380124</v>
      </c>
      <c r="I332" s="16">
        <v>1279090</v>
      </c>
      <c r="J332" s="15"/>
      <c r="K332" s="15"/>
      <c r="L332" s="14">
        <v>13634.287632</v>
      </c>
      <c r="N332" s="23" t="s">
        <v>124</v>
      </c>
    </row>
    <row r="333" spans="1:14" x14ac:dyDescent="0.25">
      <c r="A333" s="33" t="s">
        <v>125</v>
      </c>
      <c r="C333" s="3">
        <v>333853</v>
      </c>
      <c r="D333" s="3">
        <v>247279</v>
      </c>
      <c r="E333" s="3">
        <v>197746</v>
      </c>
      <c r="F333" s="3">
        <v>26792</v>
      </c>
      <c r="G333" s="3">
        <v>-1786</v>
      </c>
      <c r="H333" s="16">
        <v>357516</v>
      </c>
      <c r="I333" s="16">
        <v>1280876</v>
      </c>
      <c r="J333" s="15"/>
      <c r="K333" s="15"/>
      <c r="L333" s="14">
        <v>12823.383888</v>
      </c>
      <c r="N333" s="23" t="s">
        <v>125</v>
      </c>
    </row>
    <row r="334" spans="1:14" ht="13.8" thickBot="1" x14ac:dyDescent="0.3">
      <c r="A334" s="41" t="s">
        <v>113</v>
      </c>
      <c r="C334" s="42">
        <v>336267</v>
      </c>
      <c r="D334" s="42">
        <v>321923</v>
      </c>
      <c r="E334" s="42">
        <v>207523</v>
      </c>
      <c r="F334" s="42">
        <v>23877</v>
      </c>
      <c r="G334" s="42">
        <v>-88452</v>
      </c>
      <c r="H334" s="42">
        <v>342122</v>
      </c>
      <c r="I334" s="42">
        <v>1369328</v>
      </c>
      <c r="J334" s="2"/>
      <c r="K334" s="2"/>
      <c r="L334" s="54">
        <v>12271.231895999999</v>
      </c>
      <c r="N334" s="43" t="s">
        <v>113</v>
      </c>
    </row>
    <row r="335" spans="1:14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323594</v>
      </c>
      <c r="D336" s="3">
        <v>196061</v>
      </c>
      <c r="E336" s="3">
        <v>127832</v>
      </c>
      <c r="F336" s="3">
        <v>21831</v>
      </c>
      <c r="G336" s="3">
        <v>-7471</v>
      </c>
      <c r="H336" s="16">
        <v>364247</v>
      </c>
      <c r="I336" s="16">
        <v>1376799</v>
      </c>
      <c r="J336" s="15"/>
      <c r="K336" s="15"/>
      <c r="L336" s="14">
        <v>13064.811395999999</v>
      </c>
      <c r="N336" s="23" t="s">
        <v>115</v>
      </c>
    </row>
    <row r="337" spans="1:14" x14ac:dyDescent="0.25">
      <c r="A337" s="33" t="s">
        <v>154</v>
      </c>
      <c r="C337" s="3">
        <v>290766</v>
      </c>
      <c r="D337" s="3">
        <v>125520</v>
      </c>
      <c r="E337" s="3">
        <v>198831</v>
      </c>
      <c r="F337" s="3">
        <v>31483</v>
      </c>
      <c r="G337" s="3">
        <v>140247</v>
      </c>
      <c r="H337" s="16">
        <v>323559</v>
      </c>
      <c r="I337" s="16">
        <v>1236552</v>
      </c>
      <c r="J337" s="15"/>
      <c r="K337" s="15"/>
      <c r="L337" s="14">
        <v>11605.414212000001</v>
      </c>
      <c r="N337" s="23" t="s">
        <v>116</v>
      </c>
    </row>
    <row r="338" spans="1:14" x14ac:dyDescent="0.25">
      <c r="A338" s="33" t="s">
        <v>155</v>
      </c>
      <c r="C338" s="3">
        <v>259599</v>
      </c>
      <c r="D338" s="3">
        <v>248814</v>
      </c>
      <c r="E338" s="3">
        <v>102829</v>
      </c>
      <c r="F338" s="3">
        <v>22735</v>
      </c>
      <c r="G338" s="3">
        <v>-12385</v>
      </c>
      <c r="H338" s="16">
        <v>372357</v>
      </c>
      <c r="I338" s="16">
        <v>1248937</v>
      </c>
      <c r="J338" s="15"/>
      <c r="K338" s="15"/>
      <c r="L338" s="14">
        <v>13355.700876000001</v>
      </c>
      <c r="N338" s="23" t="s">
        <v>117</v>
      </c>
    </row>
    <row r="339" spans="1:14" x14ac:dyDescent="0.25">
      <c r="A339" s="33" t="s">
        <v>118</v>
      </c>
      <c r="C339" s="3">
        <v>324814</v>
      </c>
      <c r="D339" s="3">
        <v>231403</v>
      </c>
      <c r="E339" s="3">
        <v>113100</v>
      </c>
      <c r="F339" s="3">
        <v>26302</v>
      </c>
      <c r="G339" s="3">
        <v>-55669</v>
      </c>
      <c r="H339" s="16">
        <v>361809</v>
      </c>
      <c r="I339" s="16">
        <v>1304606</v>
      </c>
      <c r="J339" s="15"/>
      <c r="K339" s="15"/>
      <c r="L339" s="14">
        <v>12977.365212000001</v>
      </c>
      <c r="N339" s="23" t="s">
        <v>118</v>
      </c>
    </row>
    <row r="340" spans="1:14" x14ac:dyDescent="0.25">
      <c r="A340" s="33" t="s">
        <v>137</v>
      </c>
      <c r="C340" s="3">
        <v>344500</v>
      </c>
      <c r="D340" s="3">
        <v>272459</v>
      </c>
      <c r="E340" s="3">
        <v>186526</v>
      </c>
      <c r="F340" s="3">
        <v>29308</v>
      </c>
      <c r="G340" s="3">
        <v>-53258</v>
      </c>
      <c r="H340" s="16">
        <v>355470</v>
      </c>
      <c r="I340" s="16">
        <v>1357864</v>
      </c>
      <c r="J340" s="15"/>
      <c r="K340" s="15"/>
      <c r="L340" s="14">
        <v>12749.997960000001</v>
      </c>
      <c r="N340" s="23" t="s">
        <v>119</v>
      </c>
    </row>
    <row r="341" spans="1:14" x14ac:dyDescent="0.25">
      <c r="A341" s="33" t="s">
        <v>138</v>
      </c>
      <c r="C341" s="3">
        <v>283587</v>
      </c>
      <c r="D341" s="3">
        <v>199523</v>
      </c>
      <c r="E341" s="3">
        <v>144382</v>
      </c>
      <c r="F341" s="3">
        <v>30417</v>
      </c>
      <c r="G341" s="3">
        <v>13741</v>
      </c>
      <c r="H341" s="16">
        <v>330883</v>
      </c>
      <c r="I341" s="16">
        <v>1344123</v>
      </c>
      <c r="J341" s="15"/>
      <c r="K341" s="15"/>
      <c r="L341" s="14">
        <v>11868.111444</v>
      </c>
      <c r="N341" s="23" t="s">
        <v>120</v>
      </c>
    </row>
    <row r="342" spans="1:14" x14ac:dyDescent="0.25">
      <c r="A342" s="33" t="s">
        <v>129</v>
      </c>
      <c r="C342" s="3">
        <v>305485</v>
      </c>
      <c r="D342" s="3">
        <v>279759</v>
      </c>
      <c r="E342" s="3">
        <v>218299</v>
      </c>
      <c r="F342" s="3">
        <v>31250</v>
      </c>
      <c r="G342" s="3">
        <v>11659</v>
      </c>
      <c r="H342" s="16">
        <v>349093</v>
      </c>
      <c r="I342" s="16">
        <v>1332464</v>
      </c>
      <c r="J342" s="15"/>
      <c r="K342" s="15"/>
      <c r="L342" s="14">
        <v>12521.267724000001</v>
      </c>
      <c r="N342" s="23" t="s">
        <v>121</v>
      </c>
    </row>
    <row r="343" spans="1:14" x14ac:dyDescent="0.25">
      <c r="A343" s="33" t="s">
        <v>122</v>
      </c>
      <c r="C343" s="3">
        <v>289285</v>
      </c>
      <c r="D343" s="3">
        <v>358690</v>
      </c>
      <c r="E343" s="3">
        <v>133042</v>
      </c>
      <c r="F343" s="3">
        <v>27169</v>
      </c>
      <c r="G343" s="3">
        <v>-129681</v>
      </c>
      <c r="H343" s="16">
        <v>364478</v>
      </c>
      <c r="I343" s="16">
        <v>1462145</v>
      </c>
      <c r="J343" s="15"/>
      <c r="K343" s="15"/>
      <c r="L343" s="14">
        <v>13073.096904</v>
      </c>
      <c r="N343" s="23" t="s">
        <v>122</v>
      </c>
    </row>
    <row r="344" spans="1:14" x14ac:dyDescent="0.25">
      <c r="A344" s="33" t="s">
        <v>123</v>
      </c>
      <c r="C344" s="3">
        <v>297877</v>
      </c>
      <c r="D344" s="3">
        <v>274364</v>
      </c>
      <c r="E344" s="3">
        <v>172419</v>
      </c>
      <c r="F344" s="3">
        <v>25929</v>
      </c>
      <c r="G344" s="3">
        <v>9196</v>
      </c>
      <c r="H344" s="16">
        <v>386511</v>
      </c>
      <c r="I344" s="16">
        <v>1452949</v>
      </c>
      <c r="L344" s="14">
        <v>13863.376548</v>
      </c>
      <c r="N344" s="23" t="s">
        <v>123</v>
      </c>
    </row>
    <row r="345" spans="1:14" x14ac:dyDescent="0.25">
      <c r="A345" s="33" t="s">
        <v>131</v>
      </c>
      <c r="C345" s="3">
        <v>305249</v>
      </c>
      <c r="D345" s="3">
        <v>229434</v>
      </c>
      <c r="E345" s="3">
        <v>216879</v>
      </c>
      <c r="F345" s="3">
        <v>27104</v>
      </c>
      <c r="G345" s="3">
        <v>87986</v>
      </c>
      <c r="H345" s="16">
        <v>368573</v>
      </c>
      <c r="I345" s="16">
        <v>1364963</v>
      </c>
      <c r="J345" s="15"/>
      <c r="K345" s="15"/>
      <c r="L345" s="14">
        <v>13219.976364000002</v>
      </c>
      <c r="N345" s="23" t="s">
        <v>124</v>
      </c>
    </row>
    <row r="346" spans="1:14" x14ac:dyDescent="0.25">
      <c r="A346" s="33" t="s">
        <v>125</v>
      </c>
      <c r="C346" s="3">
        <v>228696</v>
      </c>
      <c r="D346" s="3">
        <v>331651</v>
      </c>
      <c r="E346" s="3">
        <v>156029</v>
      </c>
      <c r="F346" s="3">
        <v>21357</v>
      </c>
      <c r="G346" s="3">
        <v>-49610</v>
      </c>
      <c r="H346" s="16">
        <v>347180</v>
      </c>
      <c r="I346" s="16">
        <v>1414573</v>
      </c>
      <c r="L346" s="14">
        <v>12452.652240000001</v>
      </c>
      <c r="N346" s="23" t="s">
        <v>125</v>
      </c>
    </row>
    <row r="347" spans="1:14" ht="13.8" thickBot="1" x14ac:dyDescent="0.3">
      <c r="A347" s="41" t="s">
        <v>113</v>
      </c>
      <c r="C347" s="42">
        <v>359889</v>
      </c>
      <c r="D347" s="42">
        <v>528620</v>
      </c>
      <c r="E347" s="42">
        <v>219160</v>
      </c>
      <c r="F347" s="42">
        <v>30026</v>
      </c>
      <c r="G347" s="42">
        <v>-279114</v>
      </c>
      <c r="H347" s="42">
        <v>405658</v>
      </c>
      <c r="I347" s="42">
        <v>1693687</v>
      </c>
      <c r="J347" s="2"/>
      <c r="K347" s="2"/>
      <c r="L347" s="54">
        <v>14550.141143999999</v>
      </c>
      <c r="N347" s="43" t="s">
        <v>113</v>
      </c>
    </row>
    <row r="348" spans="1:14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67">
        <v>357219</v>
      </c>
      <c r="D349" s="67">
        <v>401829</v>
      </c>
      <c r="E349" s="67">
        <v>211849</v>
      </c>
      <c r="F349" s="67">
        <v>46621</v>
      </c>
      <c r="G349" s="67">
        <f>I347-I349</f>
        <v>-104553</v>
      </c>
      <c r="H349" s="67">
        <v>425904</v>
      </c>
      <c r="I349" s="67">
        <v>1798240</v>
      </c>
      <c r="J349" s="15"/>
      <c r="K349" s="15"/>
      <c r="L349" s="14">
        <f t="shared" ref="L349:L360" si="84">H349*0.84*42.7/1000</f>
        <v>15276.324672000001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C350" s="67">
        <v>296828</v>
      </c>
      <c r="D350" s="67">
        <v>340370</v>
      </c>
      <c r="E350" s="67">
        <v>262704</v>
      </c>
      <c r="F350" s="67">
        <v>38067</v>
      </c>
      <c r="G350" s="67">
        <f t="shared" ref="G350:G355" si="85">I349-I350</f>
        <v>2458</v>
      </c>
      <c r="H350" s="67">
        <v>341977</v>
      </c>
      <c r="I350" s="67">
        <v>1795782</v>
      </c>
      <c r="J350" s="15"/>
      <c r="K350" s="15"/>
      <c r="L350" s="14">
        <f t="shared" si="84"/>
        <v>12266.031036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C351" s="67">
        <v>338174</v>
      </c>
      <c r="D351" s="67">
        <v>408565</v>
      </c>
      <c r="E351" s="67">
        <v>273293</v>
      </c>
      <c r="F351" s="67">
        <v>41278</v>
      </c>
      <c r="G351" s="67">
        <f t="shared" si="85"/>
        <v>-47275</v>
      </c>
      <c r="H351" s="67">
        <v>392461</v>
      </c>
      <c r="I351" s="67">
        <v>1843057</v>
      </c>
      <c r="J351" s="15"/>
      <c r="K351" s="15"/>
      <c r="L351" s="14">
        <f t="shared" si="84"/>
        <v>14076.791148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C352" s="67">
        <v>286872</v>
      </c>
      <c r="D352" s="67">
        <v>314830</v>
      </c>
      <c r="E352" s="67">
        <v>204498</v>
      </c>
      <c r="F352" s="67">
        <v>29943</v>
      </c>
      <c r="G352" s="67">
        <f t="shared" si="85"/>
        <v>-1188</v>
      </c>
      <c r="H352" s="67">
        <v>368577</v>
      </c>
      <c r="I352" s="67">
        <v>1844245</v>
      </c>
      <c r="L352" s="14">
        <f t="shared" si="84"/>
        <v>13220.119836000002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C353" s="67">
        <v>352655</v>
      </c>
      <c r="D353" s="67">
        <v>387790</v>
      </c>
      <c r="E353" s="67">
        <v>218635</v>
      </c>
      <c r="F353" s="67">
        <v>39127</v>
      </c>
      <c r="G353" s="67">
        <f t="shared" si="85"/>
        <v>-133160</v>
      </c>
      <c r="H353" s="67">
        <v>348547</v>
      </c>
      <c r="I353" s="67">
        <v>1977405</v>
      </c>
      <c r="L353" s="14">
        <f t="shared" si="84"/>
        <v>12501.683795999999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C354" s="67">
        <v>352026</v>
      </c>
      <c r="D354" s="67">
        <v>329679</v>
      </c>
      <c r="E354" s="67">
        <v>283658</v>
      </c>
      <c r="F354" s="67">
        <v>41161</v>
      </c>
      <c r="G354" s="67">
        <f t="shared" si="85"/>
        <v>4155</v>
      </c>
      <c r="H354" s="67">
        <v>361546</v>
      </c>
      <c r="I354" s="67">
        <v>1973250</v>
      </c>
      <c r="L354" s="14">
        <f t="shared" si="84"/>
        <v>12967.931928000002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C355" s="67">
        <v>355917</v>
      </c>
      <c r="D355" s="67">
        <v>352362</v>
      </c>
      <c r="E355" s="67">
        <v>377797</v>
      </c>
      <c r="F355" s="67">
        <v>41522</v>
      </c>
      <c r="G355" s="67">
        <f t="shared" si="85"/>
        <v>48705</v>
      </c>
      <c r="H355" s="67">
        <v>343314</v>
      </c>
      <c r="I355" s="67">
        <v>1924545</v>
      </c>
      <c r="L355" s="14">
        <f t="shared" si="84"/>
        <v>12313.986552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C356" s="67">
        <v>336879</v>
      </c>
      <c r="D356" s="67">
        <v>531389</v>
      </c>
      <c r="E356" s="67">
        <v>225410</v>
      </c>
      <c r="F356" s="67">
        <v>34371</v>
      </c>
      <c r="G356" s="67">
        <f>I355-I356</f>
        <v>-222318</v>
      </c>
      <c r="H356" s="67">
        <v>394134</v>
      </c>
      <c r="I356" s="67">
        <v>2146863</v>
      </c>
      <c r="L356" s="14">
        <f t="shared" si="84"/>
        <v>14136.798312000001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C357" s="67">
        <v>193362</v>
      </c>
      <c r="D357" s="67">
        <v>367644</v>
      </c>
      <c r="E357" s="67">
        <v>255256</v>
      </c>
      <c r="F357" s="67">
        <v>46008</v>
      </c>
      <c r="G357" s="67">
        <f>I356-I357</f>
        <v>131197</v>
      </c>
      <c r="H357" s="67">
        <v>394052</v>
      </c>
      <c r="I357" s="67">
        <v>2015666</v>
      </c>
      <c r="L357" s="14">
        <f t="shared" si="84"/>
        <v>14133.857136000001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C358" s="67">
        <v>353220</v>
      </c>
      <c r="D358" s="67">
        <v>334524</v>
      </c>
      <c r="E358" s="67">
        <v>250842</v>
      </c>
      <c r="F358" s="67">
        <v>42034</v>
      </c>
      <c r="G358" s="67">
        <f>I357-I358</f>
        <v>-10107</v>
      </c>
      <c r="H358" s="67">
        <v>385975</v>
      </c>
      <c r="I358" s="67">
        <v>2025773</v>
      </c>
      <c r="L358" s="14">
        <f t="shared" si="84"/>
        <v>13844.151300000001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C359" s="67">
        <v>307972</v>
      </c>
      <c r="D359" s="67">
        <v>420302</v>
      </c>
      <c r="E359" s="67">
        <v>225035</v>
      </c>
      <c r="F359" s="67">
        <v>35734</v>
      </c>
      <c r="G359" s="67">
        <f>I358-I359</f>
        <v>-116330</v>
      </c>
      <c r="H359" s="67">
        <v>356837</v>
      </c>
      <c r="I359" s="67">
        <v>2142103</v>
      </c>
      <c r="L359" s="14">
        <f t="shared" si="84"/>
        <v>12799.029516000001</v>
      </c>
      <c r="N359" s="23" t="str">
        <f>'Olieforbrug, TJ'!M359</f>
        <v>November</v>
      </c>
    </row>
    <row r="360" spans="1:14" ht="13.8" thickBot="1" x14ac:dyDescent="0.3">
      <c r="A360" s="41" t="str">
        <f>'Olieforbrug, TJ'!A360</f>
        <v>December</v>
      </c>
      <c r="C360" s="42">
        <v>336859</v>
      </c>
      <c r="D360" s="42">
        <v>378678</v>
      </c>
      <c r="E360" s="42">
        <v>273590</v>
      </c>
      <c r="F360" s="42">
        <v>41104</v>
      </c>
      <c r="G360" s="42">
        <f>I359-I360</f>
        <v>-56346</v>
      </c>
      <c r="H360" s="42">
        <v>352991</v>
      </c>
      <c r="I360" s="42">
        <v>2198449</v>
      </c>
      <c r="J360" s="2"/>
      <c r="K360" s="2"/>
      <c r="L360" s="54">
        <f t="shared" si="84"/>
        <v>12661.081188</v>
      </c>
      <c r="N360" s="43" t="str">
        <f>'Olieforbrug, TJ'!M360</f>
        <v>December</v>
      </c>
    </row>
    <row r="361" spans="1:14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5">
      <c r="A362" s="33" t="str">
        <f>'Olieforbrug, TJ'!A362</f>
        <v>Januar</v>
      </c>
      <c r="C362" s="67">
        <v>361469</v>
      </c>
      <c r="D362" s="67">
        <v>452371</v>
      </c>
      <c r="E362" s="67">
        <v>305112</v>
      </c>
      <c r="F362" s="67">
        <v>39431</v>
      </c>
      <c r="G362" s="67">
        <v>-121594</v>
      </c>
      <c r="H362" s="67">
        <v>360410</v>
      </c>
      <c r="I362" s="67">
        <v>2320043</v>
      </c>
      <c r="J362" s="15"/>
      <c r="K362" s="15"/>
      <c r="L362" s="14">
        <v>12927.185879999999</v>
      </c>
      <c r="N362" s="23" t="str">
        <f>'Olieforbrug, TJ'!M362</f>
        <v>January</v>
      </c>
    </row>
    <row r="363" spans="1:14" x14ac:dyDescent="0.25">
      <c r="A363" s="33" t="str">
        <f>'Olieforbrug, TJ'!A363</f>
        <v>Februar</v>
      </c>
      <c r="C363" s="67">
        <v>318898</v>
      </c>
      <c r="D363" s="67">
        <v>282216</v>
      </c>
      <c r="E363" s="67">
        <v>173076</v>
      </c>
      <c r="F363" s="67">
        <v>50033</v>
      </c>
      <c r="G363" s="67">
        <v>-30870</v>
      </c>
      <c r="H363" s="67">
        <v>347665</v>
      </c>
      <c r="I363" s="67">
        <v>2350913</v>
      </c>
      <c r="J363" s="15"/>
      <c r="K363" s="15"/>
      <c r="L363" s="14">
        <v>12470.048220000001</v>
      </c>
      <c r="N363" s="23" t="str">
        <f>'Olieforbrug, TJ'!M363</f>
        <v>February</v>
      </c>
    </row>
    <row r="364" spans="1:14" x14ac:dyDescent="0.25">
      <c r="A364" s="33" t="str">
        <f>'Olieforbrug, TJ'!A364</f>
        <v>Marts</v>
      </c>
      <c r="C364" s="67">
        <v>331547</v>
      </c>
      <c r="D364" s="67">
        <v>396922</v>
      </c>
      <c r="E364" s="67">
        <v>268675</v>
      </c>
      <c r="F364" s="67">
        <v>45902</v>
      </c>
      <c r="G364" s="67">
        <v>-41265</v>
      </c>
      <c r="H364" s="67">
        <v>377376</v>
      </c>
      <c r="I364" s="67">
        <v>2392178</v>
      </c>
      <c r="J364" s="15"/>
      <c r="K364" s="15"/>
      <c r="L364" s="14">
        <v>13535.722367999999</v>
      </c>
      <c r="N364" s="23" t="str">
        <f>'Olieforbrug, TJ'!M364</f>
        <v>March</v>
      </c>
    </row>
    <row r="365" spans="1:14" x14ac:dyDescent="0.25">
      <c r="A365" s="33" t="str">
        <f>'Olieforbrug, TJ'!A365</f>
        <v>April</v>
      </c>
      <c r="C365" s="67">
        <v>163486</v>
      </c>
      <c r="D365" s="67">
        <v>429422</v>
      </c>
      <c r="E365" s="67">
        <v>316168</v>
      </c>
      <c r="F365" s="67">
        <v>39343</v>
      </c>
      <c r="G365" s="67">
        <v>148970</v>
      </c>
      <c r="H365" s="67">
        <v>384593</v>
      </c>
      <c r="I365" s="67">
        <v>2243208</v>
      </c>
      <c r="J365" s="15"/>
      <c r="K365" s="15"/>
      <c r="L365" s="14">
        <v>13794.581724000001</v>
      </c>
      <c r="N365" s="23" t="str">
        <f>'Olieforbrug, TJ'!M365</f>
        <v>April</v>
      </c>
    </row>
    <row r="366" spans="1:14" x14ac:dyDescent="0.25">
      <c r="A366" s="33" t="str">
        <f>'Olieforbrug, TJ'!A366</f>
        <v>Maj</v>
      </c>
      <c r="C366" s="67">
        <v>172194</v>
      </c>
      <c r="D366" s="67">
        <v>419057</v>
      </c>
      <c r="E366" s="67">
        <v>170696</v>
      </c>
      <c r="F366" s="67">
        <v>36142</v>
      </c>
      <c r="G366" s="67">
        <v>-7107</v>
      </c>
      <c r="H366" s="67">
        <v>382913</v>
      </c>
      <c r="I366" s="67">
        <v>2250315</v>
      </c>
      <c r="J366" s="15"/>
      <c r="K366" s="15"/>
      <c r="L366" s="14">
        <v>13734.323484</v>
      </c>
      <c r="N366" s="23" t="str">
        <f>'Olieforbrug, TJ'!M366</f>
        <v>May</v>
      </c>
    </row>
    <row r="367" spans="1:14" x14ac:dyDescent="0.25">
      <c r="A367" s="33" t="str">
        <f>'Olieforbrug, TJ'!A367</f>
        <v>Juni</v>
      </c>
      <c r="C367" s="67">
        <v>296442</v>
      </c>
      <c r="D367" s="67">
        <v>369864</v>
      </c>
      <c r="E367" s="67">
        <v>240152</v>
      </c>
      <c r="F367" s="67">
        <v>40152</v>
      </c>
      <c r="G367" s="67">
        <v>-28628</v>
      </c>
      <c r="H367" s="67">
        <v>361447</v>
      </c>
      <c r="I367" s="67">
        <v>2278943</v>
      </c>
      <c r="J367" s="15"/>
      <c r="K367" s="15"/>
      <c r="L367" s="14">
        <v>12964.380996</v>
      </c>
      <c r="N367" s="23" t="str">
        <f>'Olieforbrug, TJ'!M367</f>
        <v>June</v>
      </c>
    </row>
    <row r="368" spans="1:14" x14ac:dyDescent="0.25">
      <c r="A368" s="33" t="str">
        <f>'Olieforbrug, TJ'!A368</f>
        <v>Juli</v>
      </c>
      <c r="C368" s="67">
        <v>335646</v>
      </c>
      <c r="D368" s="67">
        <v>314521</v>
      </c>
      <c r="E368" s="67">
        <v>289867</v>
      </c>
      <c r="F368" s="67">
        <v>40849</v>
      </c>
      <c r="G368" s="67">
        <v>-24761</v>
      </c>
      <c r="H368" s="67">
        <v>330475</v>
      </c>
      <c r="I368" s="67">
        <v>2303704</v>
      </c>
      <c r="J368" s="15"/>
      <c r="K368" s="15"/>
      <c r="L368" s="14">
        <v>11853.4773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C369" s="67">
        <v>346706</v>
      </c>
      <c r="D369" s="67">
        <v>370951</v>
      </c>
      <c r="E369" s="67">
        <v>275066</v>
      </c>
      <c r="F369" s="67">
        <v>41301</v>
      </c>
      <c r="G369" s="67">
        <v>11696</v>
      </c>
      <c r="H369" s="67">
        <v>418031</v>
      </c>
      <c r="I369" s="67">
        <v>2292008</v>
      </c>
      <c r="J369" s="15"/>
      <c r="K369" s="15"/>
      <c r="L369" s="14">
        <v>14993.935907999999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C370" s="67">
        <v>317625</v>
      </c>
      <c r="D370" s="67">
        <v>350222</v>
      </c>
      <c r="E370" s="67">
        <v>332071</v>
      </c>
      <c r="F370" s="67">
        <v>43733</v>
      </c>
      <c r="G370" s="67">
        <v>97208</v>
      </c>
      <c r="H370" s="67">
        <v>397621</v>
      </c>
      <c r="I370" s="67">
        <v>2194800</v>
      </c>
      <c r="J370" s="15"/>
      <c r="K370" s="15"/>
      <c r="L370" s="14">
        <v>14261.870028000001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C371" s="67">
        <v>318525</v>
      </c>
      <c r="D371" s="67">
        <v>510205</v>
      </c>
      <c r="E371" s="67">
        <v>336683</v>
      </c>
      <c r="F371" s="67">
        <v>38542</v>
      </c>
      <c r="G371" s="67">
        <v>-98273</v>
      </c>
      <c r="H371" s="67">
        <v>371178</v>
      </c>
      <c r="I371" s="67">
        <v>2293073</v>
      </c>
      <c r="J371" s="15"/>
      <c r="K371" s="15"/>
      <c r="L371" s="14">
        <v>13313.412503999998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C372" s="67">
        <v>337349</v>
      </c>
      <c r="D372" s="67">
        <v>252480</v>
      </c>
      <c r="E372" s="67">
        <v>338830</v>
      </c>
      <c r="F372" s="67">
        <v>33745</v>
      </c>
      <c r="G372" s="67">
        <v>168857</v>
      </c>
      <c r="H372" s="67">
        <v>392653</v>
      </c>
      <c r="I372" s="67">
        <v>2124216</v>
      </c>
      <c r="J372" s="15"/>
      <c r="K372" s="15"/>
      <c r="L372" s="14">
        <v>14083.677803999999</v>
      </c>
      <c r="N372" s="23" t="str">
        <f>'Olieforbrug, TJ'!M372</f>
        <v>November</v>
      </c>
    </row>
    <row r="373" spans="1:14" ht="13.8" thickBot="1" x14ac:dyDescent="0.3">
      <c r="A373" s="41" t="str">
        <f>'Olieforbrug, TJ'!A373</f>
        <v>December</v>
      </c>
      <c r="C373" s="42">
        <v>380690</v>
      </c>
      <c r="D373" s="42">
        <v>373000</v>
      </c>
      <c r="E373" s="42">
        <v>306214</v>
      </c>
      <c r="F373" s="42">
        <v>40362</v>
      </c>
      <c r="G373" s="42">
        <v>-50671</v>
      </c>
      <c r="H373" s="42">
        <v>363408</v>
      </c>
      <c r="I373" s="42">
        <v>2174887</v>
      </c>
      <c r="J373" s="2"/>
      <c r="K373" s="2"/>
      <c r="L373" s="54">
        <v>13034.718143999999</v>
      </c>
      <c r="N373" s="43" t="str">
        <f>'Olieforbrug, TJ'!M373</f>
        <v>December</v>
      </c>
    </row>
    <row r="374" spans="1:14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tr">
        <f>'Olieforbrug, TJ'!A375</f>
        <v>Januar</v>
      </c>
      <c r="C375" s="16">
        <v>388648</v>
      </c>
      <c r="D375" s="16">
        <v>308445</v>
      </c>
      <c r="E375" s="16">
        <v>237732</v>
      </c>
      <c r="F375" s="16">
        <v>42000</v>
      </c>
      <c r="G375" s="16">
        <f>I373-I375</f>
        <v>-42540</v>
      </c>
      <c r="H375" s="16">
        <v>369137</v>
      </c>
      <c r="I375" s="16">
        <v>2217427</v>
      </c>
      <c r="J375" s="15"/>
      <c r="K375" s="15"/>
      <c r="L375" s="14">
        <f t="shared" ref="L375:L386" si="86">H375*0.84*42.7/1000</f>
        <v>13240.205916000001</v>
      </c>
      <c r="N375" s="23" t="str">
        <f>'Olieforbrug, TJ'!M375</f>
        <v>January</v>
      </c>
    </row>
    <row r="376" spans="1:14" x14ac:dyDescent="0.25">
      <c r="A376" s="23" t="str">
        <f>'Olieforbrug, TJ'!A376</f>
        <v>Februar</v>
      </c>
      <c r="C376" s="16">
        <v>363704</v>
      </c>
      <c r="D376" s="16">
        <v>198084</v>
      </c>
      <c r="E376" s="16">
        <v>194321</v>
      </c>
      <c r="F376" s="16">
        <v>29930</v>
      </c>
      <c r="G376" s="16">
        <f t="shared" ref="G376:G381" si="87">I375-I376</f>
        <v>-589</v>
      </c>
      <c r="H376" s="16">
        <v>345077</v>
      </c>
      <c r="I376" s="16">
        <v>2218016</v>
      </c>
      <c r="J376" s="15"/>
      <c r="K376" s="15"/>
      <c r="L376" s="14">
        <f t="shared" si="86"/>
        <v>12377.221836000001</v>
      </c>
      <c r="N376" s="23" t="str">
        <f>'Olieforbrug, TJ'!M376</f>
        <v>February</v>
      </c>
    </row>
    <row r="377" spans="1:14" x14ac:dyDescent="0.25">
      <c r="A377" s="23" t="str">
        <f>'Olieforbrug, TJ'!A377</f>
        <v>Marts</v>
      </c>
      <c r="C377" s="16">
        <v>382024</v>
      </c>
      <c r="D377" s="16">
        <v>263129</v>
      </c>
      <c r="E377" s="16">
        <v>354658</v>
      </c>
      <c r="F377" s="16">
        <v>35275</v>
      </c>
      <c r="G377" s="16">
        <f t="shared" si="87"/>
        <v>159536</v>
      </c>
      <c r="H377" s="16">
        <v>419287</v>
      </c>
      <c r="I377" s="16">
        <v>2058480</v>
      </c>
      <c r="J377" s="15"/>
      <c r="K377" s="15"/>
      <c r="L377" s="14">
        <f t="shared" si="86"/>
        <v>15038.986115999998</v>
      </c>
      <c r="N377" s="23" t="str">
        <f>'Olieforbrug, TJ'!M377</f>
        <v>March</v>
      </c>
    </row>
    <row r="378" spans="1:14" x14ac:dyDescent="0.25">
      <c r="A378" s="23" t="str">
        <f>'Olieforbrug, TJ'!A378</f>
        <v>April</v>
      </c>
      <c r="C378" s="16">
        <v>369469</v>
      </c>
      <c r="D378" s="16">
        <v>201445</v>
      </c>
      <c r="E378" s="16">
        <v>237655</v>
      </c>
      <c r="F378" s="16">
        <v>27266</v>
      </c>
      <c r="G378" s="16">
        <f t="shared" si="87"/>
        <v>53313</v>
      </c>
      <c r="H378" s="16">
        <v>360315</v>
      </c>
      <c r="I378" s="16">
        <v>2005167</v>
      </c>
      <c r="J378" s="15"/>
      <c r="K378" s="15"/>
      <c r="L378" s="14">
        <f t="shared" si="86"/>
        <v>12923.778420000001</v>
      </c>
      <c r="N378" s="23" t="str">
        <f>'Olieforbrug, TJ'!M378</f>
        <v>April</v>
      </c>
    </row>
    <row r="379" spans="1:14" x14ac:dyDescent="0.25">
      <c r="A379" s="23" t="str">
        <f>'Olieforbrug, TJ'!A379</f>
        <v>Maj</v>
      </c>
      <c r="C379" s="16">
        <v>395035</v>
      </c>
      <c r="D379" s="16">
        <v>290101</v>
      </c>
      <c r="E379" s="16">
        <v>192278</v>
      </c>
      <c r="F379" s="16">
        <v>32878</v>
      </c>
      <c r="G379" s="16">
        <f t="shared" si="87"/>
        <v>-75897</v>
      </c>
      <c r="H379" s="16">
        <v>397754</v>
      </c>
      <c r="I379" s="16">
        <v>2081064</v>
      </c>
      <c r="J379" s="15"/>
      <c r="K379" s="15"/>
      <c r="L379" s="14">
        <f t="shared" si="86"/>
        <v>14266.640472000001</v>
      </c>
      <c r="N379" s="23" t="str">
        <f>'Olieforbrug, TJ'!M379</f>
        <v>May</v>
      </c>
    </row>
    <row r="380" spans="1:14" x14ac:dyDescent="0.25">
      <c r="A380" s="23" t="str">
        <f>'Olieforbrug, TJ'!A380</f>
        <v>Juni</v>
      </c>
      <c r="C380" s="16">
        <v>344419</v>
      </c>
      <c r="D380" s="16">
        <v>264272</v>
      </c>
      <c r="E380" s="16">
        <v>234432</v>
      </c>
      <c r="F380" s="16">
        <v>40047</v>
      </c>
      <c r="G380" s="16">
        <f t="shared" si="87"/>
        <v>32755</v>
      </c>
      <c r="H380" s="16">
        <v>375177</v>
      </c>
      <c r="I380" s="16">
        <v>2048309</v>
      </c>
      <c r="J380" s="15"/>
      <c r="K380" s="15"/>
      <c r="L380" s="14">
        <f t="shared" si="86"/>
        <v>13456.848636000001</v>
      </c>
      <c r="N380" s="23" t="str">
        <f>'Olieforbrug, TJ'!M380</f>
        <v>June</v>
      </c>
    </row>
    <row r="381" spans="1:14" x14ac:dyDescent="0.25">
      <c r="A381" s="23" t="str">
        <f>'Olieforbrug, TJ'!A381</f>
        <v>Juli</v>
      </c>
      <c r="C381" s="16">
        <v>348531</v>
      </c>
      <c r="D381" s="16">
        <v>228608</v>
      </c>
      <c r="E381" s="16">
        <v>166819</v>
      </c>
      <c r="F381" s="16">
        <v>34177</v>
      </c>
      <c r="G381" s="16">
        <f t="shared" si="87"/>
        <v>-5475</v>
      </c>
      <c r="H381" s="16">
        <v>365662</v>
      </c>
      <c r="I381" s="16">
        <v>2053784</v>
      </c>
      <c r="J381" s="15"/>
      <c r="K381" s="15"/>
      <c r="L381" s="14">
        <f t="shared" si="86"/>
        <v>13115.564616000001</v>
      </c>
      <c r="N381" s="23" t="str">
        <f>'Olieforbrug, TJ'!M381</f>
        <v>July</v>
      </c>
    </row>
    <row r="382" spans="1:14" x14ac:dyDescent="0.25">
      <c r="A382" s="23" t="str">
        <f>'Olieforbrug, TJ'!A382</f>
        <v>August</v>
      </c>
      <c r="C382" s="16">
        <v>332155</v>
      </c>
      <c r="D382" s="16">
        <v>349455</v>
      </c>
      <c r="E382" s="16">
        <v>293091</v>
      </c>
      <c r="F382" s="16">
        <v>40745</v>
      </c>
      <c r="G382" s="16">
        <f>I381-I382</f>
        <v>23378</v>
      </c>
      <c r="H382" s="16">
        <v>375096</v>
      </c>
      <c r="I382" s="16">
        <v>2030406</v>
      </c>
      <c r="J382" s="15"/>
      <c r="K382" s="15"/>
      <c r="L382" s="14">
        <f t="shared" si="86"/>
        <v>13453.943328000001</v>
      </c>
      <c r="N382" s="23" t="str">
        <f>'Olieforbrug, TJ'!M382</f>
        <v>August</v>
      </c>
    </row>
    <row r="383" spans="1:14" x14ac:dyDescent="0.25">
      <c r="A383" s="23" t="str">
        <f>'Olieforbrug, TJ'!A383</f>
        <v>September</v>
      </c>
      <c r="C383" s="16">
        <v>191890</v>
      </c>
      <c r="D383" s="16">
        <v>252937</v>
      </c>
      <c r="E383" s="16">
        <v>265004</v>
      </c>
      <c r="F383" s="16">
        <v>28013</v>
      </c>
      <c r="G383" s="16">
        <f>I382-I383</f>
        <v>242518</v>
      </c>
      <c r="H383" s="16">
        <v>395002</v>
      </c>
      <c r="I383" s="16">
        <v>1787888</v>
      </c>
      <c r="J383" s="15"/>
      <c r="K383" s="15"/>
      <c r="L383" s="14">
        <f t="shared" si="86"/>
        <v>14167.931736000002</v>
      </c>
      <c r="N383" s="23" t="str">
        <f>'Olieforbrug, TJ'!M383</f>
        <v>September</v>
      </c>
    </row>
    <row r="384" spans="1:14" x14ac:dyDescent="0.25">
      <c r="A384" s="23" t="str">
        <f>'Olieforbrug, TJ'!A384</f>
        <v>Oktober</v>
      </c>
      <c r="C384" s="16">
        <v>259490</v>
      </c>
      <c r="D384" s="16">
        <v>269153</v>
      </c>
      <c r="E384" s="16">
        <v>241682</v>
      </c>
      <c r="F384" s="16">
        <v>32720</v>
      </c>
      <c r="G384" s="16">
        <f>I383-I384</f>
        <v>133702</v>
      </c>
      <c r="H384" s="16">
        <v>391450</v>
      </c>
      <c r="I384" s="16">
        <v>1654186</v>
      </c>
      <c r="J384" s="15"/>
      <c r="K384" s="15"/>
      <c r="L384" s="14">
        <f t="shared" si="86"/>
        <v>14040.528600000001</v>
      </c>
      <c r="N384" s="23" t="str">
        <f>'Olieforbrug, TJ'!M384</f>
        <v>October</v>
      </c>
    </row>
    <row r="385" spans="1:14" x14ac:dyDescent="0.25">
      <c r="A385" s="23" t="str">
        <f>'Olieforbrug, TJ'!A385</f>
        <v>November</v>
      </c>
      <c r="C385" s="16">
        <v>326851</v>
      </c>
      <c r="D385" s="16">
        <v>377288</v>
      </c>
      <c r="E385" s="16">
        <v>186781</v>
      </c>
      <c r="F385" s="16">
        <v>53275</v>
      </c>
      <c r="G385" s="16">
        <f>I384-I385</f>
        <v>-61276</v>
      </c>
      <c r="H385" s="16">
        <v>403953</v>
      </c>
      <c r="I385" s="16">
        <v>1715462</v>
      </c>
      <c r="J385" s="15"/>
      <c r="K385" s="15"/>
      <c r="L385" s="14">
        <f t="shared" si="86"/>
        <v>14488.986204000001</v>
      </c>
      <c r="N385" s="23" t="str">
        <f>'Olieforbrug, TJ'!M385</f>
        <v>November</v>
      </c>
    </row>
    <row r="386" spans="1:14" ht="13.8" thickBot="1" x14ac:dyDescent="0.3">
      <c r="A386" s="41" t="str">
        <f>'Olieforbrug, TJ'!A386</f>
        <v>December</v>
      </c>
      <c r="C386" s="42">
        <v>379732</v>
      </c>
      <c r="D386" s="42">
        <v>305160</v>
      </c>
      <c r="E386" s="42">
        <v>198333</v>
      </c>
      <c r="F386" s="42">
        <v>33011</v>
      </c>
      <c r="G386" s="42">
        <f>I385-I386</f>
        <v>-82647</v>
      </c>
      <c r="H386" s="42">
        <v>369440</v>
      </c>
      <c r="I386" s="42">
        <v>1798109</v>
      </c>
      <c r="J386" s="2"/>
      <c r="K386" s="2"/>
      <c r="L386" s="54">
        <f t="shared" si="86"/>
        <v>13251.073920000001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379192</v>
      </c>
      <c r="D388" s="16">
        <v>188893</v>
      </c>
      <c r="E388" s="16">
        <v>229412</v>
      </c>
      <c r="F388" s="16">
        <v>32321</v>
      </c>
      <c r="G388" s="16">
        <f>I386-I388</f>
        <v>67834</v>
      </c>
      <c r="H388" s="16">
        <v>369667</v>
      </c>
      <c r="I388" s="16">
        <v>1730275</v>
      </c>
      <c r="J388" s="15"/>
      <c r="K388" s="15"/>
      <c r="L388" s="14">
        <f t="shared" ref="L388:L399" si="88">H388*0.84*42.7/1000</f>
        <v>13259.215956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316228</v>
      </c>
      <c r="D389" s="16">
        <v>213877</v>
      </c>
      <c r="E389" s="16">
        <v>159139</v>
      </c>
      <c r="F389" s="16">
        <v>31828</v>
      </c>
      <c r="G389" s="16">
        <f t="shared" ref="G389:G399" si="89">I388-I389</f>
        <v>42050</v>
      </c>
      <c r="H389" s="16">
        <v>381516</v>
      </c>
      <c r="I389" s="16">
        <v>1688225</v>
      </c>
      <c r="J389" s="15"/>
      <c r="K389" s="15"/>
      <c r="L389" s="14">
        <f t="shared" si="88"/>
        <v>13684.215888000001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315955</v>
      </c>
      <c r="D390" s="16">
        <v>283066</v>
      </c>
      <c r="E390" s="16">
        <v>166916</v>
      </c>
      <c r="F390" s="16">
        <v>33039</v>
      </c>
      <c r="G390" s="16">
        <f t="shared" si="89"/>
        <v>17585</v>
      </c>
      <c r="H390" s="16">
        <v>426465</v>
      </c>
      <c r="I390" s="16">
        <v>1670640</v>
      </c>
      <c r="J390" s="15"/>
      <c r="K390" s="15"/>
      <c r="L390" s="14">
        <f t="shared" si="88"/>
        <v>15296.446619999999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302203</v>
      </c>
      <c r="D391" s="16">
        <v>245889</v>
      </c>
      <c r="E391" s="16">
        <v>165093</v>
      </c>
      <c r="F391" s="16">
        <v>33969</v>
      </c>
      <c r="G391" s="16">
        <f t="shared" si="89"/>
        <v>49771</v>
      </c>
      <c r="H391" s="16">
        <v>400924</v>
      </c>
      <c r="I391" s="16">
        <v>1620869</v>
      </c>
      <c r="J391" s="15"/>
      <c r="K391" s="15"/>
      <c r="L391" s="14">
        <f t="shared" si="88"/>
        <v>14380.342032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302203</v>
      </c>
      <c r="D392" s="16">
        <v>245889</v>
      </c>
      <c r="E392" s="16">
        <v>165093</v>
      </c>
      <c r="F392" s="16">
        <v>33969</v>
      </c>
      <c r="G392" s="16">
        <f t="shared" si="89"/>
        <v>0</v>
      </c>
      <c r="H392" s="16">
        <v>400924</v>
      </c>
      <c r="I392" s="16">
        <v>1620869</v>
      </c>
      <c r="J392" s="15"/>
      <c r="K392" s="15"/>
      <c r="L392" s="14">
        <f t="shared" si="88"/>
        <v>14380.342032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332626</v>
      </c>
      <c r="D393" s="16">
        <v>240654</v>
      </c>
      <c r="E393" s="16">
        <v>205313</v>
      </c>
      <c r="F393" s="16">
        <v>44527</v>
      </c>
      <c r="G393" s="16">
        <f t="shared" si="89"/>
        <v>-71611</v>
      </c>
      <c r="H393" s="16">
        <v>358114</v>
      </c>
      <c r="I393" s="16">
        <v>1692480</v>
      </c>
      <c r="J393" s="15"/>
      <c r="K393" s="15"/>
      <c r="L393" s="14">
        <f t="shared" si="88"/>
        <v>12844.832952000001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345541</v>
      </c>
      <c r="D394" s="16">
        <v>223545</v>
      </c>
      <c r="E394" s="16">
        <v>158916</v>
      </c>
      <c r="F394" s="16">
        <v>35266</v>
      </c>
      <c r="G394" s="16">
        <f t="shared" si="89"/>
        <v>-20907</v>
      </c>
      <c r="H394" s="16">
        <v>362811</v>
      </c>
      <c r="I394" s="16">
        <v>1713387</v>
      </c>
      <c r="J394" s="15"/>
      <c r="K394" s="15"/>
      <c r="L394" s="14">
        <f t="shared" si="88"/>
        <v>13013.304948000001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329047</v>
      </c>
      <c r="D395" s="16">
        <v>248007</v>
      </c>
      <c r="E395" s="16">
        <v>147619</v>
      </c>
      <c r="F395" s="16">
        <v>46960</v>
      </c>
      <c r="G395" s="16">
        <f t="shared" si="89"/>
        <v>10429</v>
      </c>
      <c r="H395" s="16">
        <v>396189</v>
      </c>
      <c r="I395" s="16">
        <v>1702958</v>
      </c>
      <c r="J395" s="15"/>
      <c r="K395" s="15"/>
      <c r="L395" s="14">
        <f t="shared" si="88"/>
        <v>14210.507052000001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271296</v>
      </c>
      <c r="D396" s="16">
        <v>263687</v>
      </c>
      <c r="E396" s="16">
        <v>125429</v>
      </c>
      <c r="F396" s="16">
        <v>31592</v>
      </c>
      <c r="G396" s="16">
        <f t="shared" si="89"/>
        <v>-8953</v>
      </c>
      <c r="H396" s="16">
        <v>371514</v>
      </c>
      <c r="I396" s="16">
        <v>1711911</v>
      </c>
      <c r="J396" s="15"/>
      <c r="K396" s="15"/>
      <c r="L396" s="14">
        <f t="shared" si="88"/>
        <v>13325.464152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263709</v>
      </c>
      <c r="D397" s="16">
        <v>284872</v>
      </c>
      <c r="E397" s="16">
        <v>171206</v>
      </c>
      <c r="F397" s="16">
        <v>32851</v>
      </c>
      <c r="G397" s="16">
        <f t="shared" si="89"/>
        <v>88533</v>
      </c>
      <c r="H397" s="16">
        <v>433158</v>
      </c>
      <c r="I397" s="16">
        <v>1623378</v>
      </c>
      <c r="J397" s="15"/>
      <c r="K397" s="15"/>
      <c r="L397" s="14">
        <f t="shared" si="88"/>
        <v>15536.511144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C398" s="16">
        <v>351749</v>
      </c>
      <c r="D398" s="16">
        <v>190683</v>
      </c>
      <c r="E398" s="16">
        <v>167138</v>
      </c>
      <c r="F398" s="16">
        <v>40706</v>
      </c>
      <c r="G398" s="16">
        <f t="shared" si="89"/>
        <v>77731</v>
      </c>
      <c r="H398" s="16">
        <v>416270</v>
      </c>
      <c r="I398" s="16">
        <v>1545647</v>
      </c>
      <c r="J398" s="15"/>
      <c r="K398" s="15"/>
      <c r="L398" s="14">
        <f t="shared" si="88"/>
        <v>14930.772360000001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>
        <v>389617</v>
      </c>
      <c r="D399" s="42">
        <v>213257</v>
      </c>
      <c r="E399" s="42">
        <v>162815</v>
      </c>
      <c r="F399" s="42">
        <v>36949</v>
      </c>
      <c r="G399" s="42">
        <f t="shared" si="89"/>
        <v>-32642</v>
      </c>
      <c r="H399" s="42">
        <v>366592</v>
      </c>
      <c r="I399" s="42">
        <v>1578289</v>
      </c>
      <c r="J399" s="2"/>
      <c r="K399" s="2"/>
      <c r="L399" s="54">
        <f t="shared" si="88"/>
        <v>13148.921855999999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375132</v>
      </c>
      <c r="D401" s="16">
        <v>343856</v>
      </c>
      <c r="E401" s="16">
        <v>226199</v>
      </c>
      <c r="F401" s="16">
        <v>33722</v>
      </c>
      <c r="G401" s="16">
        <f>I399-I401</f>
        <v>-94563</v>
      </c>
      <c r="H401" s="16">
        <v>388070</v>
      </c>
      <c r="I401" s="16">
        <v>1672852</v>
      </c>
      <c r="J401" s="15"/>
      <c r="K401" s="15"/>
      <c r="L401" s="14">
        <f t="shared" ref="L401:L412" si="90">H401*0.84*42.7/1000</f>
        <v>13919.294760000001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357004</v>
      </c>
      <c r="D402" s="16">
        <v>154620</v>
      </c>
      <c r="E402" s="16">
        <v>197791</v>
      </c>
      <c r="F402" s="16">
        <v>34373</v>
      </c>
      <c r="G402" s="16">
        <f t="shared" ref="G402:G407" si="91">I401-I402</f>
        <v>59498</v>
      </c>
      <c r="H402" s="16">
        <v>340822</v>
      </c>
      <c r="I402" s="16">
        <v>1613354</v>
      </c>
      <c r="J402" s="15"/>
      <c r="K402" s="15"/>
      <c r="L402" s="14">
        <f t="shared" si="90"/>
        <v>12224.603496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367035</v>
      </c>
      <c r="D403" s="16">
        <v>268440</v>
      </c>
      <c r="E403" s="16">
        <v>189748</v>
      </c>
      <c r="F403" s="16">
        <v>28725</v>
      </c>
      <c r="G403" s="16">
        <f t="shared" si="91"/>
        <v>-42497</v>
      </c>
      <c r="H403" s="16">
        <v>380308</v>
      </c>
      <c r="I403" s="16">
        <v>1655851</v>
      </c>
      <c r="J403" s="15"/>
      <c r="K403" s="15"/>
      <c r="L403" s="14">
        <f t="shared" si="90"/>
        <v>13640.887344000001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360353</v>
      </c>
      <c r="D404" s="16">
        <v>265015</v>
      </c>
      <c r="E404" s="16">
        <v>167047</v>
      </c>
      <c r="F404" s="16">
        <v>33844</v>
      </c>
      <c r="G404" s="16">
        <f t="shared" si="91"/>
        <v>-26772</v>
      </c>
      <c r="H404" s="16">
        <v>424326</v>
      </c>
      <c r="I404" s="16">
        <v>1682623</v>
      </c>
      <c r="J404" s="15"/>
      <c r="K404" s="15"/>
      <c r="L404" s="14">
        <f t="shared" si="90"/>
        <v>15219.724968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C405" s="16">
        <v>369833</v>
      </c>
      <c r="D405" s="16">
        <v>301617</v>
      </c>
      <c r="E405" s="16">
        <v>155400</v>
      </c>
      <c r="F405" s="16">
        <v>42290</v>
      </c>
      <c r="G405" s="16">
        <f t="shared" si="91"/>
        <v>-91951</v>
      </c>
      <c r="H405" s="16">
        <v>490465</v>
      </c>
      <c r="I405" s="16">
        <v>1774574</v>
      </c>
      <c r="J405" s="15"/>
      <c r="K405" s="15"/>
      <c r="L405" s="14">
        <f t="shared" si="90"/>
        <v>17591.998620000002</v>
      </c>
      <c r="N405" s="23" t="str">
        <f>'Olieforbrug, TJ'!M405</f>
        <v>May</v>
      </c>
    </row>
    <row r="406" spans="1:14" x14ac:dyDescent="0.25">
      <c r="A406" s="23" t="str">
        <f>'Olieforbrug, TJ'!A406</f>
        <v>Juni</v>
      </c>
      <c r="C406" s="16">
        <v>336124</v>
      </c>
      <c r="D406" s="16">
        <v>329010</v>
      </c>
      <c r="E406" s="16">
        <v>144864</v>
      </c>
      <c r="F406" s="16">
        <v>38160</v>
      </c>
      <c r="G406" s="16">
        <f t="shared" si="91"/>
        <v>-132875</v>
      </c>
      <c r="H406" s="16">
        <v>435644</v>
      </c>
      <c r="I406" s="16">
        <v>1907449</v>
      </c>
      <c r="J406" s="15"/>
      <c r="K406" s="15"/>
      <c r="L406" s="14">
        <f t="shared" si="90"/>
        <v>15625.678991999999</v>
      </c>
      <c r="N406" s="23" t="str">
        <f>'Olieforbrug, TJ'!M406</f>
        <v>June</v>
      </c>
    </row>
    <row r="407" spans="1:14" x14ac:dyDescent="0.25">
      <c r="A407" s="23" t="str">
        <f>'Olieforbrug, TJ'!A407</f>
        <v>Juli</v>
      </c>
      <c r="C407" s="16">
        <v>364893</v>
      </c>
      <c r="D407" s="16">
        <v>194507</v>
      </c>
      <c r="E407" s="16">
        <v>153538</v>
      </c>
      <c r="F407" s="16">
        <v>36389</v>
      </c>
      <c r="G407" s="16">
        <f t="shared" si="91"/>
        <v>-13835</v>
      </c>
      <c r="H407" s="16">
        <v>362407</v>
      </c>
      <c r="I407" s="16">
        <v>1921284</v>
      </c>
      <c r="J407" s="15"/>
      <c r="K407" s="15"/>
      <c r="L407" s="14">
        <f t="shared" si="90"/>
        <v>12998.814276000001</v>
      </c>
      <c r="N407" s="23" t="str">
        <f>'Olieforbrug, TJ'!M407</f>
        <v>July</v>
      </c>
    </row>
    <row r="408" spans="1:14" ht="12" customHeight="1" x14ac:dyDescent="0.25">
      <c r="A408" s="23" t="str">
        <f>'Olieforbrug, TJ'!A408</f>
        <v>August</v>
      </c>
      <c r="C408" s="16">
        <v>333672</v>
      </c>
      <c r="D408" s="16">
        <v>281985</v>
      </c>
      <c r="E408" s="16">
        <v>181989</v>
      </c>
      <c r="F408" s="16">
        <v>32813</v>
      </c>
      <c r="G408" s="16">
        <f>I407-I408</f>
        <v>9212</v>
      </c>
      <c r="H408" s="16">
        <v>408370</v>
      </c>
      <c r="I408" s="16">
        <v>1912072</v>
      </c>
      <c r="J408" s="15"/>
      <c r="K408" s="15"/>
      <c r="L408" s="14">
        <f t="shared" si="90"/>
        <v>14647.41516</v>
      </c>
      <c r="N408" s="23" t="str">
        <f>'Olieforbrug, TJ'!M408</f>
        <v>August</v>
      </c>
    </row>
    <row r="409" spans="1:14" ht="11.25" customHeight="1" x14ac:dyDescent="0.25">
      <c r="A409" s="23" t="str">
        <f>'Olieforbrug, TJ'!A409</f>
        <v>September</v>
      </c>
      <c r="C409" s="16">
        <v>220500</v>
      </c>
      <c r="D409" s="16">
        <v>302240</v>
      </c>
      <c r="E409" s="16">
        <v>199537</v>
      </c>
      <c r="F409" s="16">
        <v>31764</v>
      </c>
      <c r="G409" s="16">
        <f>I408-I409</f>
        <v>89941</v>
      </c>
      <c r="H409" s="16">
        <v>388290</v>
      </c>
      <c r="I409" s="16">
        <v>1822131</v>
      </c>
      <c r="J409" s="15"/>
      <c r="K409" s="15"/>
      <c r="L409" s="14">
        <f t="shared" si="90"/>
        <v>13927.185720000001</v>
      </c>
      <c r="N409" s="23" t="str">
        <f>'Olieforbrug, TJ'!M409</f>
        <v>September</v>
      </c>
    </row>
    <row r="410" spans="1:14" ht="11.25" customHeight="1" x14ac:dyDescent="0.25">
      <c r="A410" s="23" t="str">
        <f>'Olieforbrug, TJ'!A410</f>
        <v>Oktober</v>
      </c>
      <c r="C410" s="16">
        <v>349477</v>
      </c>
      <c r="D410" s="16">
        <v>368376</v>
      </c>
      <c r="E410" s="16">
        <v>267652</v>
      </c>
      <c r="F410" s="16">
        <v>27998</v>
      </c>
      <c r="G410" s="16">
        <f>I409-I410</f>
        <v>-24044</v>
      </c>
      <c r="H410" s="16">
        <v>408993</v>
      </c>
      <c r="I410" s="16">
        <v>1846175</v>
      </c>
      <c r="J410" s="15"/>
      <c r="K410" s="15"/>
      <c r="L410" s="14">
        <f t="shared" si="90"/>
        <v>14669.760924</v>
      </c>
      <c r="N410" s="23" t="str">
        <f>'Olieforbrug, TJ'!M410</f>
        <v>October</v>
      </c>
    </row>
    <row r="411" spans="1:14" ht="11.25" customHeight="1" x14ac:dyDescent="0.25">
      <c r="A411" s="23" t="str">
        <f>'Olieforbrug, TJ'!A411</f>
        <v>November</v>
      </c>
      <c r="C411" s="16">
        <v>366401</v>
      </c>
      <c r="D411" s="16">
        <v>300976</v>
      </c>
      <c r="E411" s="16">
        <v>211714</v>
      </c>
      <c r="F411" s="16">
        <v>34211</v>
      </c>
      <c r="G411" s="16">
        <f>I410-I411</f>
        <v>-59963</v>
      </c>
      <c r="H411" s="16">
        <v>385115</v>
      </c>
      <c r="I411" s="16">
        <v>1906138</v>
      </c>
      <c r="J411" s="15"/>
      <c r="K411" s="15"/>
      <c r="L411" s="14">
        <f t="shared" si="90"/>
        <v>13813.304820000001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403265</v>
      </c>
      <c r="D412" s="42">
        <v>212853</v>
      </c>
      <c r="E412" s="42">
        <v>244288</v>
      </c>
      <c r="F412" s="42">
        <v>30903</v>
      </c>
      <c r="G412" s="42">
        <f>I411-I412</f>
        <v>2366</v>
      </c>
      <c r="H412" s="42">
        <v>350726</v>
      </c>
      <c r="I412" s="42">
        <v>1903772</v>
      </c>
      <c r="J412" s="2"/>
      <c r="K412" s="2"/>
      <c r="L412" s="54">
        <f t="shared" si="90"/>
        <v>12579.840167999999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411637</v>
      </c>
      <c r="D414" s="16">
        <v>216661</v>
      </c>
      <c r="E414" s="16">
        <v>233744</v>
      </c>
      <c r="F414" s="16">
        <v>33608</v>
      </c>
      <c r="G414" s="16">
        <f>I412-I414</f>
        <v>11340</v>
      </c>
      <c r="H414" s="16">
        <v>356984</v>
      </c>
      <c r="I414" s="16">
        <v>1892432</v>
      </c>
      <c r="J414" s="15"/>
      <c r="K414" s="15"/>
      <c r="L414" s="14">
        <f t="shared" ref="L414:L425" si="92">H414*0.84*42.7/1000</f>
        <v>12804.302112000001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369002</v>
      </c>
      <c r="D415" s="16">
        <v>211873</v>
      </c>
      <c r="E415" s="16">
        <v>171625</v>
      </c>
      <c r="F415" s="16">
        <v>29645</v>
      </c>
      <c r="G415" s="65">
        <f t="shared" ref="G415:G420" si="93">I414-I415</f>
        <v>-49110</v>
      </c>
      <c r="H415" s="16">
        <v>335579</v>
      </c>
      <c r="I415" s="16">
        <v>1941542</v>
      </c>
      <c r="J415" s="15"/>
      <c r="K415" s="15"/>
      <c r="L415" s="14">
        <f t="shared" si="92"/>
        <v>12036.547572000001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322095</v>
      </c>
      <c r="D416" s="16">
        <v>199118</v>
      </c>
      <c r="E416" s="16">
        <v>107920</v>
      </c>
      <c r="F416" s="16">
        <v>43089</v>
      </c>
      <c r="G416" s="65">
        <f t="shared" si="93"/>
        <v>-6671</v>
      </c>
      <c r="H416" s="16">
        <v>370693</v>
      </c>
      <c r="I416" s="16">
        <v>1948213</v>
      </c>
      <c r="J416" s="15"/>
      <c r="K416" s="15"/>
      <c r="L416" s="14">
        <f t="shared" si="92"/>
        <v>13296.016524000001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356766</v>
      </c>
      <c r="D417" s="16">
        <v>205620</v>
      </c>
      <c r="E417" s="16">
        <v>152558</v>
      </c>
      <c r="F417" s="16">
        <v>49953</v>
      </c>
      <c r="G417" s="65">
        <f t="shared" si="93"/>
        <v>-3997</v>
      </c>
      <c r="H417" s="16">
        <v>359387</v>
      </c>
      <c r="I417" s="16">
        <v>1952210</v>
      </c>
      <c r="J417" s="15"/>
      <c r="K417" s="15"/>
      <c r="L417" s="14">
        <f t="shared" si="92"/>
        <v>12890.492916000001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350910</v>
      </c>
      <c r="D418" s="16">
        <v>345643</v>
      </c>
      <c r="E418" s="16">
        <v>153675</v>
      </c>
      <c r="F418" s="16">
        <v>43568</v>
      </c>
      <c r="G418" s="65">
        <f t="shared" si="93"/>
        <v>-169905</v>
      </c>
      <c r="H418" s="16">
        <v>330570</v>
      </c>
      <c r="I418" s="16">
        <v>2122115</v>
      </c>
      <c r="J418" s="15"/>
      <c r="K418" s="15"/>
      <c r="L418" s="14">
        <f t="shared" si="92"/>
        <v>11856.884759999999</v>
      </c>
      <c r="N418" s="23" t="str">
        <f>'Olieforbrug, TJ'!M418</f>
        <v>May</v>
      </c>
    </row>
    <row r="419" spans="1:14" x14ac:dyDescent="0.25">
      <c r="A419" s="23" t="str">
        <f>'Olieforbrug, TJ'!A419</f>
        <v>Juni</v>
      </c>
      <c r="C419" s="16">
        <v>351367</v>
      </c>
      <c r="D419" s="16">
        <v>229994</v>
      </c>
      <c r="E419" s="16">
        <v>116417</v>
      </c>
      <c r="F419" s="16">
        <v>31681</v>
      </c>
      <c r="G419" s="65">
        <f t="shared" si="93"/>
        <v>-103953</v>
      </c>
      <c r="H419" s="16">
        <v>338414</v>
      </c>
      <c r="I419" s="16">
        <v>2226068</v>
      </c>
      <c r="J419" s="15"/>
      <c r="K419" s="15"/>
      <c r="L419" s="14">
        <f t="shared" si="92"/>
        <v>12138.233352000001</v>
      </c>
      <c r="N419" s="23" t="str">
        <f>'Olieforbrug, TJ'!M419</f>
        <v>June</v>
      </c>
    </row>
    <row r="420" spans="1:14" x14ac:dyDescent="0.25">
      <c r="A420" s="23" t="str">
        <f>'Olieforbrug, TJ'!A420</f>
        <v>Juli</v>
      </c>
      <c r="C420" s="16">
        <v>375437</v>
      </c>
      <c r="D420" s="16">
        <v>165120</v>
      </c>
      <c r="E420" s="16">
        <v>203393</v>
      </c>
      <c r="F420" s="16">
        <v>26514</v>
      </c>
      <c r="G420" s="65">
        <f t="shared" si="93"/>
        <v>12691</v>
      </c>
      <c r="H420" s="16">
        <v>337502</v>
      </c>
      <c r="I420" s="16">
        <v>2213377</v>
      </c>
      <c r="J420" s="15"/>
      <c r="K420" s="15"/>
      <c r="L420" s="14">
        <f t="shared" si="92"/>
        <v>12105.521736000001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344067</v>
      </c>
      <c r="D421" s="16">
        <v>220726</v>
      </c>
      <c r="E421" s="16">
        <v>95516</v>
      </c>
      <c r="F421" s="16">
        <v>29131</v>
      </c>
      <c r="G421" s="65">
        <f>I420-I421</f>
        <v>-60294</v>
      </c>
      <c r="H421" s="16">
        <v>389480</v>
      </c>
      <c r="I421" s="16">
        <v>2273671</v>
      </c>
      <c r="L421" s="14">
        <f t="shared" si="92"/>
        <v>13969.868640000001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166416</v>
      </c>
      <c r="D422" s="16">
        <v>316331</v>
      </c>
      <c r="E422" s="16">
        <v>160133</v>
      </c>
      <c r="F422" s="16">
        <v>29863</v>
      </c>
      <c r="G422" s="65">
        <f>I421-I422</f>
        <v>77996</v>
      </c>
      <c r="H422" s="16">
        <v>375729</v>
      </c>
      <c r="I422" s="16">
        <v>2195675</v>
      </c>
      <c r="L422" s="14">
        <f t="shared" si="92"/>
        <v>13476.647772</v>
      </c>
      <c r="N422" s="23" t="str">
        <f>'Olieforbrug, TJ'!M422</f>
        <v>September</v>
      </c>
    </row>
    <row r="423" spans="1:14" ht="14.1" customHeight="1" x14ac:dyDescent="0.25">
      <c r="A423" s="23" t="str">
        <f>'Olieforbrug, TJ'!A423</f>
        <v>Oktober</v>
      </c>
      <c r="C423" s="16">
        <v>317115</v>
      </c>
      <c r="D423" s="16">
        <v>244740</v>
      </c>
      <c r="E423" s="16">
        <v>244870</v>
      </c>
      <c r="F423" s="16">
        <v>24931</v>
      </c>
      <c r="G423" s="65">
        <f>I422-I423</f>
        <v>28414</v>
      </c>
      <c r="H423" s="16">
        <v>371111</v>
      </c>
      <c r="I423" s="16">
        <v>2167261</v>
      </c>
      <c r="L423" s="14">
        <f t="shared" si="92"/>
        <v>13311.009348000001</v>
      </c>
      <c r="N423" s="23" t="str">
        <f>'Olieforbrug, TJ'!M423</f>
        <v>October</v>
      </c>
    </row>
    <row r="424" spans="1:14" ht="14.1" customHeight="1" x14ac:dyDescent="0.25">
      <c r="A424" s="23" t="str">
        <f>'Olieforbrug, TJ'!A424</f>
        <v>November</v>
      </c>
      <c r="C424" s="16">
        <v>318971</v>
      </c>
      <c r="D424" s="16">
        <v>202274</v>
      </c>
      <c r="E424" s="16">
        <v>225659</v>
      </c>
      <c r="F424" s="16">
        <v>29758</v>
      </c>
      <c r="G424" s="65">
        <f>I423-I424</f>
        <v>63200</v>
      </c>
      <c r="H424" s="16">
        <v>338566</v>
      </c>
      <c r="I424" s="16">
        <v>2104061</v>
      </c>
      <c r="L424" s="14">
        <f t="shared" si="92"/>
        <v>12143.685288000001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364096</v>
      </c>
      <c r="D425" s="42">
        <v>234571</v>
      </c>
      <c r="E425" s="42">
        <v>171252</v>
      </c>
      <c r="F425" s="42">
        <v>30262</v>
      </c>
      <c r="G425" s="42">
        <f>I424-I425</f>
        <v>-78409</v>
      </c>
      <c r="H425" s="42">
        <v>349212</v>
      </c>
      <c r="I425" s="42">
        <v>2182470</v>
      </c>
      <c r="J425" s="2"/>
      <c r="K425" s="2"/>
      <c r="L425" s="54">
        <f t="shared" si="92"/>
        <v>12525.536016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f>'Olieforbrug, TJ'!M426</f>
        <v>2021</v>
      </c>
    </row>
    <row r="427" spans="1:14" x14ac:dyDescent="0.25">
      <c r="A427" s="23" t="str">
        <f>'Olieforbrug, TJ'!A427</f>
        <v>Januar</v>
      </c>
      <c r="C427" s="16">
        <v>370633</v>
      </c>
      <c r="D427" s="16">
        <v>159507</v>
      </c>
      <c r="E427" s="16">
        <v>137517</v>
      </c>
      <c r="F427" s="16">
        <v>37047</v>
      </c>
      <c r="G427" s="16">
        <f>I425-I427</f>
        <v>-58038</v>
      </c>
      <c r="H427" s="16">
        <v>310963</v>
      </c>
      <c r="I427" s="16">
        <v>2240508</v>
      </c>
      <c r="J427" s="15"/>
      <c r="K427" s="15"/>
      <c r="L427" s="14">
        <f t="shared" ref="L427:L438" si="94">H427*0.84*42.7/1000</f>
        <v>11153.620884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C428" s="16">
        <v>327337</v>
      </c>
      <c r="D428" s="16">
        <v>145467</v>
      </c>
      <c r="E428" s="16">
        <v>110297</v>
      </c>
      <c r="F428" s="16">
        <v>29750</v>
      </c>
      <c r="G428" s="16">
        <f t="shared" ref="G428:G433" si="95">I427-I428</f>
        <v>-14449</v>
      </c>
      <c r="H428" s="16">
        <v>325788</v>
      </c>
      <c r="I428" s="16">
        <v>2254957</v>
      </c>
      <c r="J428" s="15"/>
      <c r="K428" s="15"/>
      <c r="L428" s="14">
        <f t="shared" si="94"/>
        <v>11685.363984</v>
      </c>
      <c r="N428" s="23" t="str">
        <f>'Olieforbrug, TJ'!M428</f>
        <v>February</v>
      </c>
    </row>
    <row r="429" spans="1:14" x14ac:dyDescent="0.25">
      <c r="A429" s="23" t="str">
        <f>'Olieforbrug, TJ'!A429</f>
        <v>Marts</v>
      </c>
      <c r="C429" s="16">
        <v>387942</v>
      </c>
      <c r="D429" s="16">
        <v>150352</v>
      </c>
      <c r="E429" s="16">
        <v>186735</v>
      </c>
      <c r="F429" s="16">
        <v>35133</v>
      </c>
      <c r="G429" s="16">
        <f t="shared" si="95"/>
        <v>80650</v>
      </c>
      <c r="H429" s="16">
        <v>400332</v>
      </c>
      <c r="I429" s="16">
        <v>2174307</v>
      </c>
      <c r="J429" s="15"/>
      <c r="K429" s="15"/>
      <c r="L429" s="14">
        <f t="shared" si="94"/>
        <v>14359.108176000002</v>
      </c>
      <c r="N429" s="23" t="str">
        <f>'Olieforbrug, TJ'!M429</f>
        <v>March</v>
      </c>
    </row>
    <row r="430" spans="1:14" x14ac:dyDescent="0.25">
      <c r="A430" s="23" t="str">
        <f>'Olieforbrug, TJ'!A430</f>
        <v>April</v>
      </c>
      <c r="C430" s="16">
        <v>348542</v>
      </c>
      <c r="D430" s="16">
        <v>219006</v>
      </c>
      <c r="E430" s="16">
        <v>171585</v>
      </c>
      <c r="F430" s="16">
        <v>37767</v>
      </c>
      <c r="G430" s="16">
        <f t="shared" si="95"/>
        <v>-7401</v>
      </c>
      <c r="H430" s="16">
        <v>363106</v>
      </c>
      <c r="I430" s="16">
        <v>2181708</v>
      </c>
      <c r="J430" s="15"/>
      <c r="K430" s="15"/>
      <c r="L430" s="14">
        <f t="shared" si="94"/>
        <v>13023.886007999999</v>
      </c>
      <c r="N430" s="23" t="str">
        <f>'Olieforbrug, TJ'!M430</f>
        <v>April</v>
      </c>
    </row>
    <row r="431" spans="1:14" x14ac:dyDescent="0.25">
      <c r="A431" s="23" t="str">
        <f>'Olieforbrug, TJ'!A431</f>
        <v>Maj</v>
      </c>
      <c r="C431" s="16">
        <v>377422</v>
      </c>
      <c r="D431" s="16">
        <v>104090</v>
      </c>
      <c r="E431" s="16">
        <v>145356</v>
      </c>
      <c r="F431" s="16">
        <v>43008</v>
      </c>
      <c r="G431" s="16">
        <f t="shared" si="95"/>
        <v>42874</v>
      </c>
      <c r="H431" s="16">
        <v>347691</v>
      </c>
      <c r="I431" s="16">
        <v>2138834</v>
      </c>
      <c r="J431" s="15"/>
      <c r="K431" s="15"/>
      <c r="L431" s="14">
        <f t="shared" si="94"/>
        <v>12470.980788000001</v>
      </c>
      <c r="N431" s="23" t="str">
        <f>'Olieforbrug, TJ'!M431</f>
        <v>May</v>
      </c>
    </row>
    <row r="432" spans="1:14" x14ac:dyDescent="0.25">
      <c r="A432" s="23" t="str">
        <f>'Olieforbrug, TJ'!A432</f>
        <v>Juni</v>
      </c>
      <c r="C432" s="16">
        <v>362011</v>
      </c>
      <c r="D432" s="16">
        <v>202790</v>
      </c>
      <c r="E432" s="16">
        <v>226681</v>
      </c>
      <c r="F432" s="16">
        <v>31381</v>
      </c>
      <c r="G432" s="16">
        <f t="shared" si="95"/>
        <v>61923</v>
      </c>
      <c r="H432" s="16">
        <v>370851</v>
      </c>
      <c r="I432" s="16">
        <v>2076911</v>
      </c>
      <c r="J432" s="15"/>
      <c r="K432" s="15"/>
      <c r="L432" s="14">
        <f t="shared" si="94"/>
        <v>13301.683668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C433" s="16">
        <v>348310</v>
      </c>
      <c r="D433" s="16">
        <v>191131</v>
      </c>
      <c r="E433" s="16">
        <v>209937</v>
      </c>
      <c r="F433" s="16">
        <v>42961</v>
      </c>
      <c r="G433" s="16">
        <f t="shared" si="95"/>
        <v>49209</v>
      </c>
      <c r="H433" s="16">
        <v>344046</v>
      </c>
      <c r="I433" s="16">
        <v>2027702</v>
      </c>
      <c r="J433" s="15"/>
      <c r="K433" s="15"/>
      <c r="L433" s="14">
        <f t="shared" si="94"/>
        <v>12340.241928000001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C434" s="16">
        <v>364931</v>
      </c>
      <c r="D434" s="16">
        <v>191895</v>
      </c>
      <c r="E434" s="16">
        <v>180428</v>
      </c>
      <c r="F434" s="16">
        <v>33627</v>
      </c>
      <c r="G434" s="16">
        <f>I433-I434</f>
        <v>42628</v>
      </c>
      <c r="H434" s="16">
        <v>401322</v>
      </c>
      <c r="I434" s="16">
        <v>1985074</v>
      </c>
      <c r="J434" s="15"/>
      <c r="K434" s="15"/>
      <c r="L434" s="14">
        <f t="shared" si="94"/>
        <v>14394.617495999999</v>
      </c>
      <c r="N434" s="23" t="str">
        <f>'Olieforbrug, TJ'!M434</f>
        <v>August</v>
      </c>
    </row>
    <row r="435" spans="1:14" x14ac:dyDescent="0.25">
      <c r="A435" s="23" t="str">
        <f>'Olieforbrug, TJ'!A435</f>
        <v>September</v>
      </c>
      <c r="C435" s="16">
        <v>292301</v>
      </c>
      <c r="D435" s="16">
        <v>264078</v>
      </c>
      <c r="E435" s="16">
        <v>157311</v>
      </c>
      <c r="F435" s="16">
        <v>35338</v>
      </c>
      <c r="G435" s="16">
        <f>I434-I435</f>
        <v>10651</v>
      </c>
      <c r="H435" s="16">
        <v>389607</v>
      </c>
      <c r="I435" s="16">
        <v>1974423</v>
      </c>
      <c r="J435" s="15"/>
      <c r="K435" s="15"/>
      <c r="L435" s="14">
        <f t="shared" si="94"/>
        <v>13974.423876000003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C436" s="16">
        <v>330924</v>
      </c>
      <c r="D436" s="16">
        <v>296105</v>
      </c>
      <c r="E436" s="16">
        <v>243765</v>
      </c>
      <c r="F436" s="16">
        <v>37995</v>
      </c>
      <c r="G436" s="16">
        <f>I435-I436</f>
        <v>12290</v>
      </c>
      <c r="H436" s="16">
        <v>366530</v>
      </c>
      <c r="I436" s="16">
        <v>1962133</v>
      </c>
      <c r="J436" s="15"/>
      <c r="K436" s="15"/>
      <c r="L436" s="14">
        <f t="shared" si="94"/>
        <v>13146.698040000001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371841</v>
      </c>
      <c r="D437" s="16">
        <v>211282</v>
      </c>
      <c r="E437" s="16">
        <v>187390</v>
      </c>
      <c r="F437" s="16">
        <v>33999</v>
      </c>
      <c r="G437" s="16">
        <f>I436-I437</f>
        <v>10841</v>
      </c>
      <c r="H437" s="16">
        <v>385199</v>
      </c>
      <c r="I437" s="16">
        <v>1951292</v>
      </c>
      <c r="J437" s="15"/>
      <c r="K437" s="15"/>
      <c r="L437" s="14">
        <f t="shared" si="94"/>
        <v>13816.317732</v>
      </c>
      <c r="N437" s="23" t="str">
        <f>'Olieforbrug, TJ'!M437</f>
        <v>November</v>
      </c>
    </row>
    <row r="438" spans="1:14" ht="13.8" thickBot="1" x14ac:dyDescent="0.3">
      <c r="A438" s="43" t="str">
        <f>'Olieforbrug, TJ'!A438</f>
        <v>December</v>
      </c>
      <c r="C438" s="42">
        <v>371510</v>
      </c>
      <c r="D438" s="42">
        <v>144246</v>
      </c>
      <c r="E438" s="42">
        <v>158249</v>
      </c>
      <c r="F438" s="42">
        <v>28756</v>
      </c>
      <c r="G438" s="42">
        <f>I437-I438</f>
        <v>59879</v>
      </c>
      <c r="H438" s="42">
        <v>393927</v>
      </c>
      <c r="I438" s="42">
        <v>1891413</v>
      </c>
      <c r="J438" s="2"/>
      <c r="K438" s="2"/>
      <c r="L438" s="54">
        <f t="shared" si="94"/>
        <v>14129.373636</v>
      </c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347519</v>
      </c>
      <c r="D440" s="16">
        <v>174465</v>
      </c>
      <c r="E440" s="16">
        <v>93747</v>
      </c>
      <c r="F440" s="16">
        <v>28373</v>
      </c>
      <c r="G440" s="16">
        <f>I438-I440</f>
        <v>-71955</v>
      </c>
      <c r="H440" s="16">
        <v>348541</v>
      </c>
      <c r="I440" s="16">
        <v>1963368</v>
      </c>
      <c r="J440" s="15"/>
      <c r="K440" s="15"/>
      <c r="L440" s="14">
        <f t="shared" ref="L440:L445" si="96">H440*0.84*42.7/1000</f>
        <v>12501.468588000002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332806</v>
      </c>
      <c r="D441" s="16">
        <v>108649</v>
      </c>
      <c r="E441" s="16">
        <v>166897</v>
      </c>
      <c r="F441" s="16">
        <v>26804</v>
      </c>
      <c r="G441" s="16">
        <f t="shared" ref="G441:G446" si="97">I440-I441</f>
        <v>85517</v>
      </c>
      <c r="H441" s="16">
        <v>335674</v>
      </c>
      <c r="I441" s="16">
        <v>1877851</v>
      </c>
      <c r="J441" s="15"/>
      <c r="K441" s="15"/>
      <c r="L441" s="14">
        <f t="shared" si="96"/>
        <v>12039.955032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239718</v>
      </c>
      <c r="D442" s="16">
        <v>162141</v>
      </c>
      <c r="E442" s="16">
        <v>148717</v>
      </c>
      <c r="F442" s="16">
        <v>35831</v>
      </c>
      <c r="G442" s="16">
        <f t="shared" si="97"/>
        <v>214940</v>
      </c>
      <c r="H442" s="16">
        <v>441392</v>
      </c>
      <c r="I442" s="16">
        <v>1662911</v>
      </c>
      <c r="J442" s="15"/>
      <c r="K442" s="15"/>
      <c r="L442" s="14">
        <f t="shared" si="96"/>
        <v>15831.848255999999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355082</v>
      </c>
      <c r="D443" s="16">
        <v>295029</v>
      </c>
      <c r="E443" s="16">
        <v>197969</v>
      </c>
      <c r="F443" s="16">
        <v>29215</v>
      </c>
      <c r="G443" s="16">
        <f t="shared" si="97"/>
        <v>-65568</v>
      </c>
      <c r="H443" s="16">
        <v>360870</v>
      </c>
      <c r="I443" s="16">
        <v>1728479</v>
      </c>
      <c r="J443" s="15"/>
      <c r="K443" s="15"/>
      <c r="L443" s="14">
        <f t="shared" si="96"/>
        <v>12943.685160000001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389334</v>
      </c>
      <c r="D444" s="16">
        <v>169907</v>
      </c>
      <c r="E444" s="16">
        <v>256840</v>
      </c>
      <c r="F444" s="16">
        <v>35140</v>
      </c>
      <c r="G444" s="16">
        <f t="shared" si="97"/>
        <v>93854</v>
      </c>
      <c r="H444" s="16">
        <v>366774</v>
      </c>
      <c r="I444" s="16">
        <v>1634625</v>
      </c>
      <c r="J444" s="15"/>
      <c r="K444" s="15"/>
      <c r="L444" s="14">
        <f t="shared" si="96"/>
        <v>13155.449832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388482</v>
      </c>
      <c r="D445" s="16">
        <v>210730</v>
      </c>
      <c r="E445" s="16">
        <v>149522</v>
      </c>
      <c r="F445" s="16">
        <v>41727</v>
      </c>
      <c r="G445" s="16">
        <f t="shared" si="97"/>
        <v>-64641</v>
      </c>
      <c r="H445" s="16">
        <v>349980</v>
      </c>
      <c r="I445" s="16">
        <v>1699266</v>
      </c>
      <c r="J445" s="15"/>
      <c r="K445" s="15"/>
      <c r="L445" s="14">
        <f t="shared" si="96"/>
        <v>12553.082640000001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374794</v>
      </c>
      <c r="D446" s="16">
        <v>201468</v>
      </c>
      <c r="E446" s="16">
        <v>178774</v>
      </c>
      <c r="F446" s="16">
        <v>32640</v>
      </c>
      <c r="G446" s="16">
        <f t="shared" si="97"/>
        <v>-57867</v>
      </c>
      <c r="H446" s="16">
        <v>316739</v>
      </c>
      <c r="I446" s="16">
        <v>1757133</v>
      </c>
      <c r="J446" s="15"/>
      <c r="K446" s="15"/>
      <c r="L446" s="14">
        <f t="shared" ref="L446" si="98">H446*0.84*42.7/1000</f>
        <v>11360.794452000002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371943</v>
      </c>
      <c r="D447" s="16">
        <v>175547</v>
      </c>
      <c r="E447" s="16">
        <v>207109</v>
      </c>
      <c r="F447" s="16">
        <v>44031</v>
      </c>
      <c r="G447" s="16">
        <f t="shared" ref="G447" si="99">I446-I447</f>
        <v>97943</v>
      </c>
      <c r="H447" s="16">
        <v>401194</v>
      </c>
      <c r="I447" s="16">
        <v>1659190</v>
      </c>
      <c r="J447" s="15"/>
      <c r="K447" s="15"/>
      <c r="L447" s="14">
        <f t="shared" ref="L447" si="100">H447*0.84*42.7/1000</f>
        <v>14390.026392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321562</v>
      </c>
      <c r="D448" s="16">
        <v>213680</v>
      </c>
      <c r="E448" s="16">
        <v>138063</v>
      </c>
      <c r="F448" s="16">
        <v>31117</v>
      </c>
      <c r="G448" s="16">
        <f t="shared" ref="G448" si="101">I447-I448</f>
        <v>14406</v>
      </c>
      <c r="H448" s="16">
        <v>391372</v>
      </c>
      <c r="I448" s="16">
        <v>1644784</v>
      </c>
      <c r="J448" s="15"/>
      <c r="K448" s="15"/>
      <c r="L448" s="14">
        <f t="shared" ref="L448" si="102">H448*0.84*42.7/1000</f>
        <v>14037.730895999999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206935</v>
      </c>
      <c r="D449" s="16">
        <v>186338</v>
      </c>
      <c r="E449" s="16">
        <v>76469</v>
      </c>
      <c r="F449" s="16">
        <v>25928</v>
      </c>
      <c r="G449" s="16">
        <f t="shared" ref="G449" si="103">I448-I449</f>
        <v>69340</v>
      </c>
      <c r="H449" s="16">
        <v>360677</v>
      </c>
      <c r="I449" s="16">
        <v>1575444</v>
      </c>
      <c r="J449" s="15"/>
      <c r="K449" s="15"/>
      <c r="L449" s="14">
        <f t="shared" ref="L449" si="104">H449*0.84*42.7/1000</f>
        <v>12936.762635999999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351124</v>
      </c>
      <c r="D450" s="16">
        <v>207377</v>
      </c>
      <c r="E450" s="16">
        <v>108127</v>
      </c>
      <c r="F450" s="16">
        <v>26764</v>
      </c>
      <c r="G450" s="16">
        <f t="shared" ref="G450" si="105">I449-I450</f>
        <v>-56769</v>
      </c>
      <c r="H450" s="16">
        <v>365209</v>
      </c>
      <c r="I450" s="16">
        <v>1632213</v>
      </c>
      <c r="J450" s="15"/>
      <c r="K450" s="15"/>
      <c r="L450" s="14">
        <f t="shared" ref="L450" si="106">H450*0.84*42.7/1000</f>
        <v>13099.316412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C451" s="42">
        <v>301464</v>
      </c>
      <c r="D451" s="42">
        <v>217579</v>
      </c>
      <c r="E451" s="42">
        <v>128048</v>
      </c>
      <c r="F451" s="42">
        <v>33054</v>
      </c>
      <c r="G451" s="42">
        <f t="shared" ref="G451" si="107">I450-I451</f>
        <v>13901</v>
      </c>
      <c r="H451" s="42">
        <v>379506</v>
      </c>
      <c r="I451" s="42">
        <v>1618312</v>
      </c>
      <c r="J451" s="15"/>
      <c r="K451" s="15"/>
      <c r="L451" s="54">
        <f t="shared" ref="L451" si="108">H451*0.84*42.7/1000</f>
        <v>13612.121208</v>
      </c>
      <c r="N451" s="43" t="str">
        <f>'Olieforbrug, TJ'!M451</f>
        <v>December</v>
      </c>
    </row>
    <row r="452" spans="1:14" x14ac:dyDescent="0.25">
      <c r="A452" s="22">
        <f>'Olieforbrug, TJ'!A452</f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C453" s="16">
        <v>328460</v>
      </c>
      <c r="D453" s="16">
        <v>339947</v>
      </c>
      <c r="E453" s="16">
        <v>166122</v>
      </c>
      <c r="F453" s="16">
        <v>31027</v>
      </c>
      <c r="G453" s="69">
        <f>I451-I453</f>
        <v>-136357</v>
      </c>
      <c r="H453" s="16">
        <v>341639</v>
      </c>
      <c r="I453" s="16">
        <v>1754669</v>
      </c>
      <c r="J453" s="15"/>
      <c r="K453" s="15"/>
      <c r="L453" s="14">
        <f t="shared" ref="L453" si="109">H453*0.84*42.7/1000</f>
        <v>12253.907652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290631</v>
      </c>
      <c r="D454" s="16">
        <v>81354</v>
      </c>
      <c r="E454" s="16">
        <v>149781</v>
      </c>
      <c r="F454" s="16">
        <v>29553</v>
      </c>
      <c r="G454" s="69">
        <f t="shared" ref="G454:G459" si="110">I453-I454</f>
        <v>126036</v>
      </c>
      <c r="H454" s="16">
        <v>317837</v>
      </c>
      <c r="I454" s="16">
        <v>1628633</v>
      </c>
      <c r="J454" s="15"/>
      <c r="K454" s="15"/>
      <c r="L454" s="14">
        <f t="shared" ref="L454" si="111">H454*0.84*42.7/1000</f>
        <v>11400.177516000002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331010</v>
      </c>
      <c r="D455" s="16">
        <v>353257</v>
      </c>
      <c r="E455" s="16">
        <v>217391</v>
      </c>
      <c r="F455" s="16">
        <v>34475</v>
      </c>
      <c r="G455" s="69">
        <f t="shared" si="110"/>
        <v>-65176</v>
      </c>
      <c r="H455" s="16">
        <v>370210</v>
      </c>
      <c r="I455" s="16">
        <v>1693809</v>
      </c>
      <c r="J455" s="15"/>
      <c r="K455" s="15"/>
      <c r="L455" s="14">
        <f t="shared" ref="L455" si="112">H455*0.84*42.7/1000</f>
        <v>13278.692279999999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326716</v>
      </c>
      <c r="D456" s="16">
        <v>179253</v>
      </c>
      <c r="E456" s="16">
        <v>218021</v>
      </c>
      <c r="F456" s="16">
        <v>30064</v>
      </c>
      <c r="G456" s="69">
        <f t="shared" si="110"/>
        <v>88213</v>
      </c>
      <c r="H456" s="16">
        <v>340178</v>
      </c>
      <c r="I456" s="16">
        <v>1605596</v>
      </c>
      <c r="J456" s="15"/>
      <c r="K456" s="15"/>
      <c r="L456" s="14">
        <f t="shared" ref="L456" si="113">H456*0.84*42.7/1000</f>
        <v>12201.504503999999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367974</v>
      </c>
      <c r="D457" s="16">
        <v>220637</v>
      </c>
      <c r="E457" s="16">
        <v>98147</v>
      </c>
      <c r="F457" s="16">
        <v>30123</v>
      </c>
      <c r="G457" s="69">
        <f t="shared" si="110"/>
        <v>-100050</v>
      </c>
      <c r="H457" s="16">
        <v>359085</v>
      </c>
      <c r="I457" s="16">
        <v>1705646</v>
      </c>
      <c r="J457" s="15"/>
      <c r="K457" s="15"/>
      <c r="L457" s="14">
        <f t="shared" ref="L457" si="114">H457*0.84*42.7/1000</f>
        <v>12879.66078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329962</v>
      </c>
      <c r="D458" s="16">
        <v>280656</v>
      </c>
      <c r="E458" s="16">
        <v>253939</v>
      </c>
      <c r="F458" s="16">
        <v>29841</v>
      </c>
      <c r="G458" s="69">
        <f t="shared" si="110"/>
        <v>11593</v>
      </c>
      <c r="H458" s="16">
        <v>345957</v>
      </c>
      <c r="I458" s="16">
        <v>1694053</v>
      </c>
      <c r="J458" s="15"/>
      <c r="K458" s="15"/>
      <c r="L458" s="14">
        <f t="shared" ref="L458" si="115">H458*0.84*42.7/1000</f>
        <v>12408.785676000001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358836</v>
      </c>
      <c r="D459" s="16">
        <v>265110</v>
      </c>
      <c r="E459" s="16">
        <v>209005</v>
      </c>
      <c r="F459" s="16">
        <v>23590</v>
      </c>
      <c r="G459" s="69">
        <f t="shared" si="110"/>
        <v>-93909</v>
      </c>
      <c r="H459" s="16">
        <v>370589</v>
      </c>
      <c r="I459" s="16">
        <v>1787962</v>
      </c>
      <c r="J459" s="15"/>
      <c r="K459" s="15"/>
      <c r="L459" s="14">
        <f t="shared" ref="L459" si="116">H459*0.84*42.7/1000</f>
        <v>13292.286252000002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274021</v>
      </c>
      <c r="D460" s="16">
        <v>200611</v>
      </c>
      <c r="E460" s="16">
        <v>162164</v>
      </c>
      <c r="F460" s="16">
        <v>23680</v>
      </c>
      <c r="G460" s="69">
        <f t="shared" ref="G460" si="117">I459-I460</f>
        <v>95008</v>
      </c>
      <c r="H460" s="16">
        <v>393606</v>
      </c>
      <c r="I460" s="16">
        <v>1692954</v>
      </c>
      <c r="J460" s="15"/>
      <c r="K460" s="15"/>
      <c r="L460" s="14">
        <f t="shared" ref="L460" si="118">H460*0.84*42.7/1000</f>
        <v>14117.860008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369030</v>
      </c>
      <c r="D461" s="16">
        <v>98583</v>
      </c>
      <c r="E461" s="16">
        <v>165667</v>
      </c>
      <c r="F461" s="16">
        <v>26913</v>
      </c>
      <c r="G461" s="69">
        <f t="shared" ref="G461" si="119">I460-I461</f>
        <v>76006</v>
      </c>
      <c r="H461" s="16">
        <v>354909</v>
      </c>
      <c r="I461" s="16">
        <v>1616948</v>
      </c>
      <c r="J461" s="15"/>
      <c r="K461" s="15"/>
      <c r="L461" s="14">
        <f t="shared" ref="L461" si="120">H461*0.84*42.7/1000</f>
        <v>12729.876012000001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359991</v>
      </c>
      <c r="D462" s="16">
        <v>160659</v>
      </c>
      <c r="E462" s="16">
        <v>104440</v>
      </c>
      <c r="F462" s="16">
        <v>29405</v>
      </c>
      <c r="G462" s="69">
        <f t="shared" ref="G462" si="121">I461-I462</f>
        <v>-40035</v>
      </c>
      <c r="H462" s="16">
        <v>348304</v>
      </c>
      <c r="I462" s="16">
        <v>1656983</v>
      </c>
      <c r="J462" s="15"/>
      <c r="K462" s="15"/>
      <c r="L462" s="14">
        <f t="shared" ref="L462" si="122">H462*0.84*42.7/1000</f>
        <v>12492.967871999999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332400</v>
      </c>
      <c r="D463" s="16">
        <v>121899</v>
      </c>
      <c r="E463" s="16">
        <v>128443</v>
      </c>
      <c r="F463" s="16">
        <v>24904</v>
      </c>
      <c r="G463" s="69">
        <f t="shared" ref="G463" si="123">I462-I463</f>
        <v>51363</v>
      </c>
      <c r="H463" s="16">
        <v>352371</v>
      </c>
      <c r="I463" s="16">
        <v>1605620</v>
      </c>
      <c r="J463" s="15"/>
      <c r="K463" s="15"/>
      <c r="L463" s="14">
        <f t="shared" ref="L463" si="124">H463*0.84*42.7/1000</f>
        <v>12638.843028000001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381966</v>
      </c>
      <c r="D464" s="72">
        <v>157401</v>
      </c>
      <c r="E464" s="72">
        <v>152069</v>
      </c>
      <c r="F464" s="72">
        <v>22400</v>
      </c>
      <c r="G464" s="72">
        <f t="shared" ref="G464" si="125">I463-I464</f>
        <v>-29489</v>
      </c>
      <c r="H464" s="72">
        <v>331098</v>
      </c>
      <c r="I464" s="72">
        <v>1635109</v>
      </c>
      <c r="J464" s="66"/>
      <c r="K464" s="66"/>
      <c r="L464" s="72">
        <f t="shared" ref="L464" si="126">H464*0.84*42.7/1000</f>
        <v>11875.823064000002</v>
      </c>
      <c r="M464" s="69"/>
      <c r="N464" s="73" t="str">
        <f>'Olieforbrug, TJ'!M464</f>
        <v>December</v>
      </c>
    </row>
    <row r="465" spans="1:14" x14ac:dyDescent="0.25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361905</v>
      </c>
      <c r="D466" s="16">
        <v>122082</v>
      </c>
      <c r="E466" s="77">
        <v>117519</v>
      </c>
      <c r="F466" s="77">
        <v>31119</v>
      </c>
      <c r="G466" s="171">
        <f>I464-I466</f>
        <v>-3548</v>
      </c>
      <c r="H466" s="77">
        <v>333268</v>
      </c>
      <c r="I466" s="16">
        <v>1638657</v>
      </c>
      <c r="J466" s="15"/>
      <c r="K466" s="15"/>
      <c r="L466" s="14">
        <f t="shared" ref="L466" si="127">H466*0.84*42.7/1000</f>
        <v>11953.656623999999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346420</v>
      </c>
      <c r="D467" s="16">
        <v>132375</v>
      </c>
      <c r="E467" s="77">
        <v>72877</v>
      </c>
      <c r="F467" s="77">
        <v>61713</v>
      </c>
      <c r="G467" s="171">
        <f t="shared" ref="G467:G472" si="128">I466-I467</f>
        <v>-45771</v>
      </c>
      <c r="H467" s="77">
        <v>300140</v>
      </c>
      <c r="I467" s="16">
        <v>1684428</v>
      </c>
      <c r="J467" s="15"/>
      <c r="K467" s="15"/>
      <c r="L467" s="14">
        <f t="shared" ref="L467" si="129">H467*0.84*42.7/1000</f>
        <v>10765.42152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287913</v>
      </c>
      <c r="D468" s="16">
        <v>158930</v>
      </c>
      <c r="E468" s="77">
        <v>124400</v>
      </c>
      <c r="F468" s="77">
        <v>65859</v>
      </c>
      <c r="G468" s="171">
        <f t="shared" si="128"/>
        <v>67531</v>
      </c>
      <c r="H468" s="77">
        <v>326613</v>
      </c>
      <c r="I468" s="16">
        <v>1616897</v>
      </c>
      <c r="J468" s="15"/>
      <c r="K468" s="15"/>
      <c r="L468" s="14">
        <f t="shared" ref="L468" si="130">H468*0.84*42.7/1000</f>
        <v>11714.955084000001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290192</v>
      </c>
      <c r="D469" s="16">
        <v>348770</v>
      </c>
      <c r="E469" s="77">
        <v>52419</v>
      </c>
      <c r="F469" s="77">
        <v>65223</v>
      </c>
      <c r="G469" s="171">
        <f t="shared" si="128"/>
        <v>-173116</v>
      </c>
      <c r="H469" s="77">
        <v>336383</v>
      </c>
      <c r="I469" s="16">
        <v>1790013</v>
      </c>
      <c r="J469" s="15"/>
      <c r="K469" s="15"/>
      <c r="L469" s="14">
        <f t="shared" ref="L469" si="131">H469*0.84*42.7/1000</f>
        <v>12065.385444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312369</v>
      </c>
      <c r="D470" s="16">
        <v>167583</v>
      </c>
      <c r="E470" s="77">
        <v>192317</v>
      </c>
      <c r="F470" s="77">
        <v>53434</v>
      </c>
      <c r="G470" s="171">
        <f t="shared" si="128"/>
        <v>130357</v>
      </c>
      <c r="H470" s="77">
        <v>356987</v>
      </c>
      <c r="I470" s="16">
        <v>1659656</v>
      </c>
      <c r="J470" s="15"/>
      <c r="K470" s="15"/>
      <c r="L470" s="14">
        <f t="shared" ref="L470" si="132">H470*0.84*42.7/1000</f>
        <v>12804.409716000002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331480</v>
      </c>
      <c r="D471" s="16">
        <v>319029</v>
      </c>
      <c r="E471" s="77">
        <v>209842</v>
      </c>
      <c r="F471" s="77">
        <v>68745</v>
      </c>
      <c r="G471" s="171">
        <f t="shared" si="128"/>
        <v>-76257</v>
      </c>
      <c r="H471" s="77">
        <v>289107</v>
      </c>
      <c r="I471" s="16">
        <v>1735913</v>
      </c>
      <c r="J471" s="15"/>
      <c r="K471" s="15"/>
      <c r="L471" s="14">
        <f t="shared" ref="L471" si="133">H471*0.84*42.7/1000</f>
        <v>10369.689876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366135</v>
      </c>
      <c r="D472" s="16">
        <v>207719</v>
      </c>
      <c r="E472" s="77">
        <v>236821</v>
      </c>
      <c r="F472" s="77">
        <v>66416</v>
      </c>
      <c r="G472" s="171">
        <f t="shared" si="128"/>
        <v>14299</v>
      </c>
      <c r="H472" s="77">
        <v>288830</v>
      </c>
      <c r="I472" s="16">
        <v>1721614</v>
      </c>
      <c r="J472" s="15"/>
      <c r="K472" s="15"/>
      <c r="L472" s="14">
        <f t="shared" ref="L472" si="134">H472*0.84*42.7/1000</f>
        <v>10359.754439999999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317221</v>
      </c>
      <c r="D473" s="16">
        <v>312130</v>
      </c>
      <c r="E473" s="77">
        <v>123908</v>
      </c>
      <c r="F473" s="77">
        <v>67357</v>
      </c>
      <c r="G473" s="171">
        <f t="shared" ref="G473" si="135">I472-I473</f>
        <v>-88543</v>
      </c>
      <c r="H473" s="77">
        <v>358636</v>
      </c>
      <c r="I473" s="16">
        <v>1810157</v>
      </c>
      <c r="J473" s="15"/>
      <c r="K473" s="15"/>
      <c r="L473" s="14">
        <f t="shared" ref="L473" si="136">H473*0.84*42.7/1000</f>
        <v>12863.556048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212171</v>
      </c>
      <c r="D474" s="16">
        <v>277244</v>
      </c>
      <c r="E474" s="77">
        <v>173737</v>
      </c>
      <c r="F474" s="77">
        <v>67607</v>
      </c>
      <c r="G474" s="171">
        <f t="shared" ref="G474" si="137">I473-I474</f>
        <v>74665</v>
      </c>
      <c r="H474" s="77">
        <v>330814</v>
      </c>
      <c r="I474" s="16">
        <v>1735492</v>
      </c>
      <c r="J474" s="15"/>
      <c r="K474" s="15"/>
      <c r="L474" s="14">
        <f t="shared" ref="L474" si="138">H474*0.84*42.7/1000</f>
        <v>11865.636552000002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343323</v>
      </c>
      <c r="D475" s="16">
        <v>170002</v>
      </c>
      <c r="E475" s="77">
        <v>115316</v>
      </c>
      <c r="F475" s="77">
        <v>57689</v>
      </c>
      <c r="G475" s="171">
        <f t="shared" ref="G475" si="139">I474-I475</f>
        <v>-58136</v>
      </c>
      <c r="H475" s="77">
        <v>338724</v>
      </c>
      <c r="I475" s="16">
        <v>1793628</v>
      </c>
      <c r="J475" s="15"/>
      <c r="K475" s="15"/>
      <c r="L475" s="14">
        <f t="shared" ref="L475" si="140">H475*0.84*42.7/1000</f>
        <v>12149.352432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338229</v>
      </c>
      <c r="D476" s="16">
        <v>242766</v>
      </c>
      <c r="E476" s="77">
        <v>273087</v>
      </c>
      <c r="F476" s="77">
        <v>58511</v>
      </c>
      <c r="G476" s="171">
        <f t="shared" ref="G476" si="141">I475-I476</f>
        <v>47193</v>
      </c>
      <c r="H476" s="77">
        <v>302308</v>
      </c>
      <c r="I476" s="16">
        <v>1746435</v>
      </c>
      <c r="J476" s="15"/>
      <c r="K476" s="15"/>
      <c r="L476" s="14">
        <f t="shared" ref="L476" si="142">H476*0.84*42.7/1000</f>
        <v>10843.183344000001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>
        <v>398690</v>
      </c>
      <c r="D477" s="42">
        <v>318496</v>
      </c>
      <c r="E477" s="117">
        <v>235364</v>
      </c>
      <c r="F477" s="117">
        <v>63492</v>
      </c>
      <c r="G477" s="124">
        <f t="shared" ref="G477" si="143">I476-I477</f>
        <v>-102009</v>
      </c>
      <c r="H477" s="117">
        <v>309209</v>
      </c>
      <c r="I477" s="42">
        <v>1848444</v>
      </c>
      <c r="J477" s="2"/>
      <c r="K477" s="2"/>
      <c r="L477" s="54">
        <f t="shared" ref="L477" si="144">H477*0.84*42.7/1000</f>
        <v>11090.708412</v>
      </c>
      <c r="N477" s="43" t="str">
        <f>'Olieforbrug, TJ'!M477</f>
        <v>December</v>
      </c>
    </row>
    <row r="478" spans="1:14" x14ac:dyDescent="0.25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16">
        <v>295660</v>
      </c>
      <c r="D479" s="16">
        <v>227267</v>
      </c>
      <c r="E479" s="16">
        <v>272417</v>
      </c>
      <c r="F479" s="16">
        <v>54446</v>
      </c>
      <c r="G479" s="69">
        <f>I477-I479</f>
        <v>40204</v>
      </c>
      <c r="H479" s="16">
        <v>258855</v>
      </c>
      <c r="I479" s="16">
        <v>1808240</v>
      </c>
      <c r="J479" s="15"/>
      <c r="K479" s="15"/>
      <c r="L479" s="14">
        <f t="shared" ref="L479:L484" si="145">H479*0.84*42.7/1000</f>
        <v>9284.6111400000009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16">
        <v>319773</v>
      </c>
      <c r="D480" s="16">
        <v>112312</v>
      </c>
      <c r="E480" s="16">
        <v>214836</v>
      </c>
      <c r="F480" s="16">
        <v>48498</v>
      </c>
      <c r="G480" s="69">
        <f t="shared" ref="G480:G484" si="146">I479-I480</f>
        <v>130902</v>
      </c>
      <c r="H480" s="16">
        <v>299630</v>
      </c>
      <c r="I480" s="16">
        <v>1677338</v>
      </c>
      <c r="J480" s="15"/>
      <c r="K480" s="15"/>
      <c r="L480" s="14">
        <f t="shared" si="145"/>
        <v>10747.128839999999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16">
        <v>229777</v>
      </c>
      <c r="D481" s="16">
        <v>187254</v>
      </c>
      <c r="E481" s="16">
        <v>180591</v>
      </c>
      <c r="F481" s="16">
        <v>66955</v>
      </c>
      <c r="G481" s="69">
        <f t="shared" si="146"/>
        <v>165193</v>
      </c>
      <c r="H481" s="16">
        <v>332529</v>
      </c>
      <c r="I481" s="16">
        <v>1512145</v>
      </c>
      <c r="J481" s="15"/>
      <c r="K481" s="15"/>
      <c r="L481" s="14">
        <f t="shared" si="145"/>
        <v>11927.150172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16">
        <v>353590</v>
      </c>
      <c r="D482" s="16">
        <v>155812</v>
      </c>
      <c r="E482" s="16">
        <v>142454</v>
      </c>
      <c r="F482" s="16">
        <v>50379</v>
      </c>
      <c r="G482" s="69">
        <f t="shared" si="146"/>
        <v>-11532</v>
      </c>
      <c r="H482" s="16">
        <v>290907</v>
      </c>
      <c r="I482" s="16">
        <v>1523677</v>
      </c>
      <c r="J482" s="15"/>
      <c r="K482" s="15"/>
      <c r="L482" s="14">
        <f t="shared" si="145"/>
        <v>10434.252276000001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16">
        <v>389299</v>
      </c>
      <c r="D483" s="16">
        <v>252902</v>
      </c>
      <c r="E483" s="16">
        <v>201488</v>
      </c>
      <c r="F483" s="16">
        <v>65663</v>
      </c>
      <c r="G483" s="69">
        <f t="shared" si="146"/>
        <v>-89039</v>
      </c>
      <c r="H483" s="16">
        <v>284852</v>
      </c>
      <c r="I483" s="16">
        <v>1612716</v>
      </c>
      <c r="J483" s="15"/>
      <c r="K483" s="15"/>
      <c r="L483" s="14">
        <f t="shared" si="145"/>
        <v>10217.071535999999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16">
        <v>378808</v>
      </c>
      <c r="D484" s="16">
        <v>211275</v>
      </c>
      <c r="E484" s="16">
        <v>271529</v>
      </c>
      <c r="F484" s="16">
        <v>65138</v>
      </c>
      <c r="G484" s="69">
        <f t="shared" si="146"/>
        <v>25144</v>
      </c>
      <c r="H484" s="16">
        <v>274531</v>
      </c>
      <c r="I484" s="16">
        <v>1587572</v>
      </c>
      <c r="J484" s="15"/>
      <c r="K484" s="15"/>
      <c r="L484" s="14">
        <f t="shared" si="145"/>
        <v>9846.8779080000004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16">
        <v>370381</v>
      </c>
      <c r="D485" s="16">
        <v>169782</v>
      </c>
      <c r="E485" s="16">
        <v>232000</v>
      </c>
      <c r="F485" s="16">
        <v>65289</v>
      </c>
      <c r="G485" s="69">
        <f t="shared" ref="G485:G490" si="147">I484-I485</f>
        <v>24035</v>
      </c>
      <c r="H485" s="16">
        <v>275149</v>
      </c>
      <c r="I485" s="16">
        <v>1563537</v>
      </c>
      <c r="J485" s="15"/>
      <c r="K485" s="15"/>
      <c r="L485" s="14">
        <f t="shared" ref="L485" si="148">H485*0.84*42.7/1000</f>
        <v>9869.0443320000013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16">
        <v>404631</v>
      </c>
      <c r="D486" s="16">
        <v>222924</v>
      </c>
      <c r="E486" s="16">
        <v>188513</v>
      </c>
      <c r="F486" s="16">
        <v>58254</v>
      </c>
      <c r="G486" s="69">
        <f t="shared" si="147"/>
        <v>-63654</v>
      </c>
      <c r="H486" s="16">
        <v>311810</v>
      </c>
      <c r="I486" s="16">
        <v>1627191</v>
      </c>
      <c r="J486" s="15"/>
      <c r="K486" s="15"/>
      <c r="L486" s="14">
        <f t="shared" ref="L486" si="149">H486*0.84*42.7/1000</f>
        <v>11184.00108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16">
        <v>349920</v>
      </c>
      <c r="D487" s="16">
        <v>336338</v>
      </c>
      <c r="E487" s="16">
        <v>278069</v>
      </c>
      <c r="F487" s="16">
        <v>54700</v>
      </c>
      <c r="G487" s="69">
        <f t="shared" si="147"/>
        <v>-62892</v>
      </c>
      <c r="H487" s="16">
        <v>296478</v>
      </c>
      <c r="I487" s="16">
        <v>1690083</v>
      </c>
      <c r="J487" s="15"/>
      <c r="K487" s="15"/>
      <c r="L487" s="14">
        <f t="shared" ref="L487" si="150">H487*0.84*42.7/1000</f>
        <v>10634.072904000001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16">
        <v>400446</v>
      </c>
      <c r="D488" s="16">
        <v>221957</v>
      </c>
      <c r="E488" s="16">
        <v>337729</v>
      </c>
      <c r="F488" s="16">
        <v>48150</v>
      </c>
      <c r="G488" s="69">
        <f t="shared" si="147"/>
        <v>71636</v>
      </c>
      <c r="H488" s="16">
        <v>313774</v>
      </c>
      <c r="I488" s="16">
        <v>1618447</v>
      </c>
      <c r="J488" s="15"/>
      <c r="K488" s="15"/>
      <c r="L488" s="14">
        <f t="shared" ref="L488" si="151">H488*0.84*42.7/1000</f>
        <v>11254.445832000001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16">
        <v>382471</v>
      </c>
      <c r="D489" s="16">
        <v>260434</v>
      </c>
      <c r="E489" s="16">
        <v>345745</v>
      </c>
      <c r="F489" s="16">
        <v>56202</v>
      </c>
      <c r="G489" s="69">
        <f t="shared" si="147"/>
        <v>45572</v>
      </c>
      <c r="H489" s="16">
        <v>276839</v>
      </c>
      <c r="I489" s="16">
        <v>1572875</v>
      </c>
      <c r="J489" s="15"/>
      <c r="K489" s="15"/>
      <c r="L489" s="14">
        <f t="shared" ref="L489" si="152">H489*0.84*42.7/1000</f>
        <v>9929.6612519999999</v>
      </c>
      <c r="M489" s="172"/>
      <c r="N489" s="178" t="str">
        <f>'Olieforbrug, TJ'!M489</f>
        <v>November</v>
      </c>
    </row>
    <row r="490" spans="1:14" ht="13.8" thickBot="1" x14ac:dyDescent="0.3">
      <c r="A490" s="174" t="str">
        <f>'Olieforbrug, TJ'!A490</f>
        <v>December</v>
      </c>
      <c r="B490" s="77"/>
      <c r="C490" s="42">
        <v>387092</v>
      </c>
      <c r="D490" s="42">
        <v>277066</v>
      </c>
      <c r="E490" s="42">
        <v>249825</v>
      </c>
      <c r="F490" s="42">
        <v>50105</v>
      </c>
      <c r="G490" s="72">
        <f t="shared" si="147"/>
        <v>-116264</v>
      </c>
      <c r="H490" s="42">
        <v>261212</v>
      </c>
      <c r="I490" s="42">
        <v>1689139</v>
      </c>
      <c r="J490" s="2"/>
      <c r="K490" s="2"/>
      <c r="L490" s="54">
        <f t="shared" ref="L490" si="153">H490*0.84*42.7/1000</f>
        <v>9369.152016</v>
      </c>
      <c r="M490" s="172"/>
      <c r="N490" s="176" t="str">
        <f>'Olieforbrug, TJ'!M490</f>
        <v>December</v>
      </c>
    </row>
    <row r="491" spans="1:14" x14ac:dyDescent="0.25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C492" s="16">
        <v>395317</v>
      </c>
      <c r="D492" s="16">
        <v>268432</v>
      </c>
      <c r="E492" s="16">
        <v>238330</v>
      </c>
      <c r="F492" s="16">
        <v>42612</v>
      </c>
      <c r="G492" s="69">
        <f>I490-I492</f>
        <v>-115212</v>
      </c>
      <c r="H492" s="16">
        <v>268599</v>
      </c>
      <c r="I492" s="16">
        <v>1804351</v>
      </c>
      <c r="J492" s="15"/>
      <c r="K492" s="15"/>
      <c r="L492" s="14">
        <f t="shared" ref="L492" si="154">H492*0.84*42.7/1000</f>
        <v>9634.1089319999992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16">
        <v>285486</v>
      </c>
      <c r="D493" s="16">
        <v>249628</v>
      </c>
      <c r="E493" s="16">
        <v>389399</v>
      </c>
      <c r="F493" s="16">
        <v>51672</v>
      </c>
      <c r="G493" s="69">
        <f>I492-I493</f>
        <v>156483</v>
      </c>
      <c r="H493" s="16">
        <v>260231</v>
      </c>
      <c r="I493" s="16">
        <v>1647868</v>
      </c>
      <c r="J493" s="15"/>
      <c r="K493" s="15"/>
      <c r="L493" s="14">
        <f t="shared" ref="L493" si="155">H493*0.84*42.7/1000</f>
        <v>9333.9655079999993</v>
      </c>
      <c r="M493" s="172"/>
      <c r="N493" s="178" t="str">
        <f>'Olieforbrug, TJ'!M493</f>
        <v>February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100:L108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>
    <tabColor indexed="42"/>
  </sheetPr>
  <dimension ref="A1:O493"/>
  <sheetViews>
    <sheetView zoomScale="80" zoomScaleNormal="80" workbookViewId="0">
      <pane xSplit="2" ySplit="5" topLeftCell="C455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C31" sqref="C31:L52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5" x14ac:dyDescent="0.25">
      <c r="A1" s="1" t="s">
        <v>11</v>
      </c>
      <c r="B1" s="1"/>
      <c r="C1"/>
      <c r="D1"/>
      <c r="E1"/>
      <c r="F1"/>
      <c r="G1"/>
      <c r="H1"/>
      <c r="I1"/>
      <c r="M1" s="4"/>
      <c r="N1" s="27" t="s">
        <v>72</v>
      </c>
      <c r="O1" s="27"/>
    </row>
    <row r="2" spans="1:15" x14ac:dyDescent="0.25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8091</v>
      </c>
      <c r="I7" s="3">
        <v>0</v>
      </c>
      <c r="J7" s="3"/>
      <c r="K7" s="3"/>
      <c r="L7" s="3">
        <v>290.58000000000004</v>
      </c>
      <c r="N7" s="22">
        <v>2005</v>
      </c>
      <c r="O7" s="3"/>
    </row>
    <row r="8" spans="1:15" x14ac:dyDescent="0.25">
      <c r="A8" s="22">
        <v>2006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6370.0410000000002</v>
      </c>
      <c r="I8" s="3">
        <v>0</v>
      </c>
      <c r="J8" s="3"/>
      <c r="K8" s="3"/>
      <c r="L8" s="3">
        <v>221.67742680000003</v>
      </c>
      <c r="N8" s="22">
        <v>2006</v>
      </c>
      <c r="O8" s="3"/>
    </row>
    <row r="9" spans="1:15" x14ac:dyDescent="0.25">
      <c r="A9" s="22">
        <v>2007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3425</v>
      </c>
      <c r="I9" s="3">
        <v>0</v>
      </c>
      <c r="J9" s="3"/>
      <c r="K9" s="3"/>
      <c r="L9" s="3">
        <v>119.18999999999998</v>
      </c>
      <c r="N9" s="22">
        <v>2007</v>
      </c>
      <c r="O9" s="3"/>
    </row>
    <row r="10" spans="1:15" x14ac:dyDescent="0.25">
      <c r="A10" s="22">
        <v>2008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3427</v>
      </c>
      <c r="I10" s="3">
        <v>0</v>
      </c>
      <c r="J10" s="3"/>
      <c r="K10" s="3"/>
      <c r="L10" s="3">
        <v>119.25960000000002</v>
      </c>
      <c r="N10" s="22">
        <v>2008</v>
      </c>
      <c r="O10" s="3"/>
    </row>
    <row r="11" spans="1:15" x14ac:dyDescent="0.25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3140</v>
      </c>
      <c r="I11" s="3">
        <v>0</v>
      </c>
      <c r="J11" s="3"/>
      <c r="K11" s="3"/>
      <c r="L11" s="3">
        <v>109.27200000000001</v>
      </c>
      <c r="N11" s="22">
        <v>2009</v>
      </c>
      <c r="O11" s="3"/>
    </row>
    <row r="12" spans="1:15" x14ac:dyDescent="0.25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1554</v>
      </c>
      <c r="I12" s="3">
        <v>0</v>
      </c>
      <c r="J12" s="3"/>
      <c r="K12" s="3"/>
      <c r="L12" s="3">
        <v>54.0792</v>
      </c>
      <c r="N12" s="22">
        <v>2010</v>
      </c>
      <c r="O12" s="3"/>
    </row>
    <row r="13" spans="1:15" x14ac:dyDescent="0.25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1426</v>
      </c>
      <c r="I13" s="3">
        <v>0</v>
      </c>
      <c r="J13" s="3"/>
      <c r="K13" s="3"/>
      <c r="L13" s="3">
        <v>49.6248</v>
      </c>
      <c r="N13" s="22">
        <v>2011</v>
      </c>
      <c r="O13" s="3"/>
    </row>
    <row r="14" spans="1:15" x14ac:dyDescent="0.25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677</v>
      </c>
      <c r="I14" s="3">
        <v>0</v>
      </c>
      <c r="J14" s="3"/>
      <c r="K14" s="3"/>
      <c r="L14" s="3">
        <v>23.559600000000003</v>
      </c>
      <c r="N14" s="22">
        <v>2012</v>
      </c>
      <c r="O14" s="3"/>
    </row>
    <row r="15" spans="1:15" x14ac:dyDescent="0.25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843</v>
      </c>
      <c r="I15" s="3">
        <v>0</v>
      </c>
      <c r="J15" s="3"/>
      <c r="K15" s="22"/>
      <c r="L15" s="3">
        <v>29.336400000000005</v>
      </c>
      <c r="M15" s="3"/>
      <c r="N15" s="22">
        <v>2013</v>
      </c>
      <c r="O15" s="3"/>
    </row>
    <row r="16" spans="1:15" x14ac:dyDescent="0.25">
      <c r="A16" s="22">
        <v>2014</v>
      </c>
      <c r="C16" s="3">
        <f t="shared" ref="C16:H16" si="0">SUM(C100:C103)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308</v>
      </c>
      <c r="I16" s="3">
        <f>I103</f>
        <v>0</v>
      </c>
      <c r="J16" s="3"/>
      <c r="K16" s="22"/>
      <c r="L16" s="3">
        <f>SUM(L100:L103)</f>
        <v>10.718400000000001</v>
      </c>
      <c r="M16" s="3"/>
      <c r="N16" s="22">
        <v>2014</v>
      </c>
      <c r="O16" s="3"/>
    </row>
    <row r="17" spans="1:15" x14ac:dyDescent="0.25">
      <c r="A17" s="22">
        <v>2015</v>
      </c>
      <c r="C17" s="3">
        <f t="shared" ref="C17:H17" si="1">SUM(C105:C108)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910</v>
      </c>
      <c r="I17" s="3">
        <f>I108</f>
        <v>0</v>
      </c>
      <c r="J17" s="3"/>
      <c r="K17" s="3"/>
      <c r="L17" s="3">
        <f>SUM(L105:L108)</f>
        <v>31.667999999999999</v>
      </c>
      <c r="M17" s="3"/>
      <c r="N17" s="22">
        <v>2015</v>
      </c>
      <c r="O17" s="3"/>
    </row>
    <row r="18" spans="1:15" x14ac:dyDescent="0.25">
      <c r="A18" s="22">
        <v>2016</v>
      </c>
      <c r="C18" s="3">
        <f>SUM(C110:C113)</f>
        <v>0</v>
      </c>
      <c r="D18" s="3">
        <f t="shared" ref="D18:L18" si="2">SUM(D110:D113)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569</v>
      </c>
      <c r="I18" s="3">
        <f>I113</f>
        <v>0</v>
      </c>
      <c r="J18" s="3"/>
      <c r="K18" s="3"/>
      <c r="L18" s="3">
        <f t="shared" si="2"/>
        <v>19.801200000000005</v>
      </c>
      <c r="M18" s="3"/>
      <c r="N18" s="22">
        <v>2016</v>
      </c>
    </row>
    <row r="19" spans="1:15" x14ac:dyDescent="0.25">
      <c r="A19" s="22">
        <v>2017</v>
      </c>
      <c r="C19" s="3">
        <f t="shared" ref="C19:H19" si="3">SUM(C115:C118)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597</v>
      </c>
      <c r="I19" s="3">
        <f>I118</f>
        <v>0</v>
      </c>
      <c r="J19" s="3"/>
      <c r="K19" s="65"/>
      <c r="L19" s="3">
        <f>SUM(L115:L118)</f>
        <v>20.775600000000001</v>
      </c>
      <c r="M19" s="57"/>
      <c r="N19" s="22">
        <v>2017</v>
      </c>
    </row>
    <row r="20" spans="1:15" x14ac:dyDescent="0.25">
      <c r="A20" s="22">
        <v>2018</v>
      </c>
      <c r="C20" s="3">
        <f t="shared" ref="C20:H20" si="4">SUM(C120:C123)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4918</v>
      </c>
      <c r="I20" s="3">
        <f>I123</f>
        <v>0</v>
      </c>
      <c r="J20" s="3"/>
      <c r="L20" s="3">
        <f>SUM(L120:L123)</f>
        <v>171.1464</v>
      </c>
      <c r="M20" s="57"/>
      <c r="N20" s="22">
        <v>2018</v>
      </c>
    </row>
    <row r="21" spans="1:15" x14ac:dyDescent="0.25">
      <c r="A21" s="22">
        <v>2019</v>
      </c>
      <c r="C21" s="3">
        <f t="shared" ref="C21:H21" si="5">SUM(C125:C128)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5375</v>
      </c>
      <c r="I21" s="3">
        <f>SUM(I128)</f>
        <v>0</v>
      </c>
      <c r="J21" s="3"/>
      <c r="L21" s="3">
        <f>SUM(L125:L128)</f>
        <v>187.05000000000004</v>
      </c>
      <c r="M21" s="57"/>
      <c r="N21" s="22">
        <v>2019</v>
      </c>
    </row>
    <row r="22" spans="1:15" x14ac:dyDescent="0.25">
      <c r="A22" s="22">
        <v>2020</v>
      </c>
      <c r="C22" s="3">
        <f t="shared" ref="C22:H22" si="6">SUM(C130:C133)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1304</v>
      </c>
      <c r="I22" s="3">
        <f>SUM(I133)</f>
        <v>0</v>
      </c>
      <c r="J22" s="3"/>
      <c r="L22" s="3">
        <f>SUM(L130:L133)</f>
        <v>45.379199999999997</v>
      </c>
      <c r="M22" s="57"/>
      <c r="N22" s="22">
        <v>2020</v>
      </c>
    </row>
    <row r="23" spans="1:15" x14ac:dyDescent="0.25">
      <c r="A23" s="22">
        <v>2021</v>
      </c>
      <c r="C23" s="3">
        <f>SUM(C135:C138)</f>
        <v>0</v>
      </c>
      <c r="D23" s="3">
        <f t="shared" ref="D23:L23" si="7">SUM(D135:D138)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632</v>
      </c>
      <c r="I23" s="3">
        <f>SUM(I138)</f>
        <v>0</v>
      </c>
      <c r="J23" s="3"/>
      <c r="K23" s="3"/>
      <c r="L23" s="3">
        <f t="shared" si="7"/>
        <v>21.993600000000004</v>
      </c>
      <c r="M23" s="57"/>
      <c r="N23" s="22">
        <v>2021</v>
      </c>
    </row>
    <row r="24" spans="1:15" x14ac:dyDescent="0.25">
      <c r="A24" s="22">
        <v>2022</v>
      </c>
      <c r="C24" s="3">
        <f>SUM(C140:C143)</f>
        <v>0</v>
      </c>
      <c r="D24" s="3">
        <f t="shared" ref="D24:L24" si="8">SUM(D140:D143)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196</v>
      </c>
      <c r="I24" s="3">
        <f>SUM(I143)</f>
        <v>0</v>
      </c>
      <c r="J24" s="3"/>
      <c r="K24" s="3"/>
      <c r="L24" s="3">
        <f t="shared" si="8"/>
        <v>6.8208000000000002</v>
      </c>
      <c r="M24" s="57"/>
      <c r="N24" s="22">
        <v>2022</v>
      </c>
    </row>
    <row r="25" spans="1:15" x14ac:dyDescent="0.25">
      <c r="A25" s="22">
        <v>2023</v>
      </c>
      <c r="C25" s="3">
        <f>SUM(C145:C148)</f>
        <v>0</v>
      </c>
      <c r="D25" s="3">
        <f t="shared" ref="D25:L25" si="9">SUM(D145:D148)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250</v>
      </c>
      <c r="I25" s="3">
        <f>SUM(I148)</f>
        <v>0</v>
      </c>
      <c r="J25" s="3"/>
      <c r="K25" s="3"/>
      <c r="L25" s="3">
        <f t="shared" si="9"/>
        <v>8.7000000000000028</v>
      </c>
      <c r="M25" s="57"/>
      <c r="N25" s="22">
        <v>2023</v>
      </c>
    </row>
    <row r="26" spans="1:15" x14ac:dyDescent="0.25">
      <c r="A26" s="22">
        <v>2024</v>
      </c>
      <c r="C26" s="3">
        <f t="shared" ref="C26:H26" si="10">SUM(C466:C477)</f>
        <v>0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55</v>
      </c>
      <c r="I26" s="3">
        <f>I477</f>
        <v>0</v>
      </c>
      <c r="J26" s="3"/>
      <c r="K26" s="3"/>
      <c r="L26" s="3">
        <f>SUM(L466:L477)</f>
        <v>1.9139999999999999</v>
      </c>
      <c r="M26" s="57"/>
      <c r="N26" s="22">
        <v>2024</v>
      </c>
    </row>
    <row r="27" spans="1:15" x14ac:dyDescent="0.25">
      <c r="A27" s="22">
        <v>2025</v>
      </c>
      <c r="C27" s="3">
        <f>SUM(C479:C490)</f>
        <v>0</v>
      </c>
      <c r="D27" s="3">
        <f t="shared" ref="D27:L27" si="11">SUM(D479:D490)</f>
        <v>0</v>
      </c>
      <c r="E27" s="3">
        <f t="shared" si="11"/>
        <v>0</v>
      </c>
      <c r="F27" s="3">
        <f t="shared" si="11"/>
        <v>0</v>
      </c>
      <c r="G27" s="3">
        <f t="shared" si="11"/>
        <v>0</v>
      </c>
      <c r="H27" s="3">
        <f t="shared" si="11"/>
        <v>0</v>
      </c>
      <c r="I27" s="3">
        <f>I490</f>
        <v>0</v>
      </c>
      <c r="J27" s="3"/>
      <c r="K27" s="3"/>
      <c r="L27" s="3">
        <f t="shared" si="11"/>
        <v>0</v>
      </c>
      <c r="M27" s="57"/>
      <c r="N27" s="22">
        <v>2025</v>
      </c>
    </row>
    <row r="28" spans="1:15" x14ac:dyDescent="0.25">
      <c r="A28" s="22">
        <v>2026</v>
      </c>
      <c r="J28" s="3"/>
      <c r="K28" s="3"/>
      <c r="L28" s="3"/>
      <c r="M28" s="57"/>
      <c r="N28" s="22">
        <v>2026</v>
      </c>
    </row>
    <row r="29" spans="1:15" x14ac:dyDescent="0.25">
      <c r="A29" s="23"/>
      <c r="J29" s="3"/>
      <c r="K29" s="3"/>
      <c r="L29" s="3"/>
      <c r="M29" s="3"/>
    </row>
    <row r="30" spans="1:15" x14ac:dyDescent="0.25">
      <c r="A30" s="22" t="str">
        <f>'Olieforbrug, TJ'!A30</f>
        <v>Januar - Februar</v>
      </c>
      <c r="J30" s="3"/>
      <c r="K30" s="3"/>
      <c r="L30" s="3"/>
      <c r="M30" s="3"/>
      <c r="N30" s="22" t="str">
        <f>'Olieforbrug, TJ'!M30</f>
        <v>January - February</v>
      </c>
    </row>
    <row r="31" spans="1:15" x14ac:dyDescent="0.25">
      <c r="A31" s="22">
        <f>'Olieforbrug, TJ'!A31</f>
        <v>2005</v>
      </c>
      <c r="C31" s="3">
        <f>SUM(C219:C220)</f>
        <v>0</v>
      </c>
      <c r="D31" s="3">
        <f t="shared" ref="D31:L31" si="12">SUM(D219:D220)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2070</v>
      </c>
      <c r="I31" s="3">
        <f>I220</f>
        <v>0</v>
      </c>
      <c r="J31" s="3"/>
      <c r="K31" s="3"/>
      <c r="L31" s="3">
        <f t="shared" si="12"/>
        <v>72.036000000000001</v>
      </c>
      <c r="M31" s="3"/>
      <c r="N31" s="22">
        <f>'Olieforbrug, TJ'!M31</f>
        <v>2005</v>
      </c>
    </row>
    <row r="32" spans="1:15" x14ac:dyDescent="0.25">
      <c r="A32" s="22">
        <f>'Olieforbrug, TJ'!A32</f>
        <v>2006</v>
      </c>
      <c r="C32" s="3">
        <f>SUM(C232:C233)</f>
        <v>0</v>
      </c>
      <c r="D32" s="3">
        <f t="shared" ref="D32:L32" si="13">SUM(D232:D233)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1900.0410000000002</v>
      </c>
      <c r="I32" s="3">
        <f>I233</f>
        <v>0</v>
      </c>
      <c r="J32" s="3"/>
      <c r="K32" s="3"/>
      <c r="L32" s="3">
        <f t="shared" si="13"/>
        <v>66.121426799999995</v>
      </c>
      <c r="M32" s="3"/>
      <c r="N32" s="22">
        <f>'Olieforbrug, TJ'!M32</f>
        <v>2006</v>
      </c>
    </row>
    <row r="33" spans="1:14" x14ac:dyDescent="0.25">
      <c r="A33" s="22">
        <f>'Olieforbrug, TJ'!A33</f>
        <v>2007</v>
      </c>
      <c r="C33" s="3">
        <f>SUM(C245:C246)</f>
        <v>0</v>
      </c>
      <c r="D33" s="3">
        <f t="shared" ref="D33:L33" si="14">SUM(D245:D246)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769</v>
      </c>
      <c r="I33" s="3">
        <f>I246</f>
        <v>0</v>
      </c>
      <c r="J33" s="3"/>
      <c r="K33" s="3"/>
      <c r="L33" s="3">
        <f t="shared" si="14"/>
        <v>26.761199999999999</v>
      </c>
      <c r="M33" s="3"/>
      <c r="N33" s="22">
        <f>'Olieforbrug, TJ'!M33</f>
        <v>2007</v>
      </c>
    </row>
    <row r="34" spans="1:14" x14ac:dyDescent="0.25">
      <c r="A34" s="22">
        <f>'Olieforbrug, TJ'!A34</f>
        <v>2008</v>
      </c>
      <c r="C34" s="3">
        <f>SUM(C258:C259)</f>
        <v>0</v>
      </c>
      <c r="D34" s="3">
        <f t="shared" ref="D34:L34" si="15">SUM(D258:D259)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969</v>
      </c>
      <c r="I34" s="3">
        <f>I259</f>
        <v>0</v>
      </c>
      <c r="J34" s="3"/>
      <c r="K34" s="3"/>
      <c r="L34" s="3">
        <f t="shared" si="15"/>
        <v>33.721200000000003</v>
      </c>
      <c r="M34" s="3"/>
      <c r="N34" s="22">
        <f>'Olieforbrug, TJ'!M34</f>
        <v>2008</v>
      </c>
    </row>
    <row r="35" spans="1:14" x14ac:dyDescent="0.25">
      <c r="A35" s="22">
        <f>'Olieforbrug, TJ'!A35</f>
        <v>2009</v>
      </c>
      <c r="C35" s="3">
        <f>SUM(C271:C272)</f>
        <v>0</v>
      </c>
      <c r="D35" s="3">
        <f t="shared" ref="D35:L35" si="16">SUM(D271:D272)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776</v>
      </c>
      <c r="I35" s="3">
        <f>I272</f>
        <v>0</v>
      </c>
      <c r="J35" s="3"/>
      <c r="K35" s="3"/>
      <c r="L35" s="3">
        <f t="shared" si="16"/>
        <v>27.004799999999999</v>
      </c>
      <c r="M35" s="3"/>
      <c r="N35" s="22">
        <f>'Olieforbrug, TJ'!M35</f>
        <v>2009</v>
      </c>
    </row>
    <row r="36" spans="1:14" x14ac:dyDescent="0.25">
      <c r="A36" s="22">
        <f>'Olieforbrug, TJ'!A36</f>
        <v>2010</v>
      </c>
      <c r="C36" s="3">
        <f>SUM(C284:C285)</f>
        <v>0</v>
      </c>
      <c r="D36" s="3">
        <f t="shared" ref="D36:L36" si="17">SUM(D284:D285)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422</v>
      </c>
      <c r="I36" s="3">
        <f>I285</f>
        <v>0</v>
      </c>
      <c r="J36" s="3"/>
      <c r="K36" s="3"/>
      <c r="L36" s="3">
        <f t="shared" si="17"/>
        <v>14.685600000000001</v>
      </c>
      <c r="M36" s="3"/>
      <c r="N36" s="22">
        <f>'Olieforbrug, TJ'!M36</f>
        <v>2010</v>
      </c>
    </row>
    <row r="37" spans="1:14" x14ac:dyDescent="0.25">
      <c r="A37" s="22">
        <f>'Olieforbrug, TJ'!A37</f>
        <v>2011</v>
      </c>
      <c r="C37" s="3">
        <f>SUM(C297:C298)</f>
        <v>0</v>
      </c>
      <c r="D37" s="3">
        <f t="shared" ref="D37:L37" si="18">SUM(D297:D298)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329</v>
      </c>
      <c r="I37" s="3">
        <f>I298</f>
        <v>0</v>
      </c>
      <c r="J37" s="3"/>
      <c r="K37" s="3"/>
      <c r="L37" s="3">
        <f t="shared" si="18"/>
        <v>11.449200000000001</v>
      </c>
      <c r="M37" s="3"/>
      <c r="N37" s="22">
        <f>'Olieforbrug, TJ'!M37</f>
        <v>2011</v>
      </c>
    </row>
    <row r="38" spans="1:14" x14ac:dyDescent="0.25">
      <c r="A38" s="22">
        <f>'Olieforbrug, TJ'!A38</f>
        <v>2012</v>
      </c>
      <c r="C38" s="3">
        <f>SUM(C310:C311)</f>
        <v>0</v>
      </c>
      <c r="D38" s="3">
        <f t="shared" ref="D38:L38" si="19">SUM(D310:D311)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100</v>
      </c>
      <c r="I38" s="3">
        <f>I311</f>
        <v>0</v>
      </c>
      <c r="J38" s="3"/>
      <c r="K38" s="3"/>
      <c r="L38" s="3">
        <f t="shared" si="19"/>
        <v>3.4800000000000004</v>
      </c>
      <c r="M38" s="3"/>
      <c r="N38" s="22">
        <f>'Olieforbrug, TJ'!M38</f>
        <v>2012</v>
      </c>
    </row>
    <row r="39" spans="1:14" x14ac:dyDescent="0.25">
      <c r="A39" s="22">
        <f>'Olieforbrug, TJ'!A39</f>
        <v>2013</v>
      </c>
      <c r="C39" s="3">
        <f>SUM(C323:C324)</f>
        <v>0</v>
      </c>
      <c r="D39" s="3">
        <f t="shared" ref="D39:L39" si="20">SUM(D323:D324)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115</v>
      </c>
      <c r="I39" s="3">
        <f>I324</f>
        <v>0</v>
      </c>
      <c r="J39" s="3"/>
      <c r="K39" s="3"/>
      <c r="L39" s="3">
        <f t="shared" si="20"/>
        <v>4.0020000000000007</v>
      </c>
      <c r="M39" s="3"/>
      <c r="N39" s="22">
        <f>'Olieforbrug, TJ'!M39</f>
        <v>2013</v>
      </c>
    </row>
    <row r="40" spans="1:14" x14ac:dyDescent="0.25">
      <c r="A40" s="22">
        <f>'Olieforbrug, TJ'!A40</f>
        <v>2014</v>
      </c>
      <c r="C40" s="3">
        <f>SUM(C336:C337)</f>
        <v>0</v>
      </c>
      <c r="D40" s="3">
        <f t="shared" ref="D40:L40" si="21">SUM(D336:D337)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85</v>
      </c>
      <c r="I40" s="3">
        <f>I337</f>
        <v>0</v>
      </c>
      <c r="J40" s="3"/>
      <c r="K40" s="3"/>
      <c r="L40" s="3">
        <f t="shared" si="21"/>
        <v>2.9580000000000002</v>
      </c>
      <c r="M40" s="3"/>
      <c r="N40" s="22">
        <f>'Olieforbrug, TJ'!M40</f>
        <v>2014</v>
      </c>
    </row>
    <row r="41" spans="1:14" x14ac:dyDescent="0.25">
      <c r="A41" s="22">
        <f>'Olieforbrug, TJ'!A41</f>
        <v>2015</v>
      </c>
      <c r="C41" s="3">
        <f>SUM(C349:C350)</f>
        <v>0</v>
      </c>
      <c r="D41" s="3">
        <f t="shared" ref="D41:L41" si="22">SUM(D349:D350)</f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78</v>
      </c>
      <c r="I41" s="3">
        <f>I350</f>
        <v>0</v>
      </c>
      <c r="J41" s="3"/>
      <c r="K41" s="3"/>
      <c r="L41" s="3">
        <f t="shared" si="22"/>
        <v>2.7144000000000004</v>
      </c>
      <c r="M41" s="3"/>
      <c r="N41" s="22">
        <f>'Olieforbrug, TJ'!M41</f>
        <v>2015</v>
      </c>
    </row>
    <row r="42" spans="1:14" x14ac:dyDescent="0.25">
      <c r="A42" s="22">
        <f>'Olieforbrug, TJ'!A42</f>
        <v>2016</v>
      </c>
      <c r="C42" s="3">
        <f>SUM(C362:C363)</f>
        <v>0</v>
      </c>
      <c r="D42" s="3">
        <f t="shared" ref="D42:L42" si="23">SUM(D362:D363)</f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60</v>
      </c>
      <c r="I42" s="3">
        <f>I363</f>
        <v>0</v>
      </c>
      <c r="J42" s="3"/>
      <c r="K42" s="3"/>
      <c r="L42" s="3">
        <f t="shared" si="23"/>
        <v>2.0880000000000001</v>
      </c>
      <c r="M42" s="3"/>
      <c r="N42" s="22">
        <f>'Olieforbrug, TJ'!M42</f>
        <v>2016</v>
      </c>
    </row>
    <row r="43" spans="1:14" x14ac:dyDescent="0.25">
      <c r="A43" s="22">
        <f>'Olieforbrug, TJ'!A43</f>
        <v>2017</v>
      </c>
      <c r="C43" s="3">
        <f>SUM(C375:C376)</f>
        <v>0</v>
      </c>
      <c r="D43" s="3">
        <f t="shared" ref="D43:L43" si="24">SUM(D375:D376)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0</v>
      </c>
      <c r="I43" s="3">
        <f>I376</f>
        <v>0</v>
      </c>
      <c r="J43" s="3"/>
      <c r="K43" s="3"/>
      <c r="L43" s="3">
        <f t="shared" si="24"/>
        <v>0</v>
      </c>
      <c r="M43" s="3"/>
      <c r="N43" s="22">
        <f>'Olieforbrug, TJ'!M43</f>
        <v>2017</v>
      </c>
    </row>
    <row r="44" spans="1:14" x14ac:dyDescent="0.25">
      <c r="A44" s="22">
        <f>'Olieforbrug, TJ'!A44</f>
        <v>2018</v>
      </c>
      <c r="C44" s="3">
        <f>SUM(C388:C389)</f>
        <v>0</v>
      </c>
      <c r="D44" s="3">
        <f t="shared" ref="D44:L44" si="25">SUM(D388:D389)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20</v>
      </c>
      <c r="I44" s="3">
        <f>I389</f>
        <v>0</v>
      </c>
      <c r="J44" s="3"/>
      <c r="K44" s="3"/>
      <c r="L44" s="3">
        <f t="shared" si="25"/>
        <v>0.69599999999999995</v>
      </c>
      <c r="M44" s="3"/>
      <c r="N44" s="22">
        <f>'Olieforbrug, TJ'!M44</f>
        <v>2018</v>
      </c>
    </row>
    <row r="45" spans="1:14" x14ac:dyDescent="0.25">
      <c r="A45" s="22">
        <f>'Olieforbrug, TJ'!A45</f>
        <v>2019</v>
      </c>
      <c r="C45" s="3">
        <f>SUM(C401:C402)</f>
        <v>0</v>
      </c>
      <c r="D45" s="3">
        <f t="shared" ref="D45:H45" si="26">SUM(D401:D402)</f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0</v>
      </c>
      <c r="I45" s="3">
        <f>I402</f>
        <v>0</v>
      </c>
      <c r="J45" s="3"/>
      <c r="K45" s="3"/>
      <c r="L45" s="3">
        <f>SUM(L401:L402)</f>
        <v>0</v>
      </c>
      <c r="M45" s="3"/>
      <c r="N45" s="22">
        <f>'Olieforbrug, TJ'!M45</f>
        <v>2019</v>
      </c>
    </row>
    <row r="46" spans="1:14" x14ac:dyDescent="0.25">
      <c r="A46" s="22">
        <f>'Olieforbrug, TJ'!A46</f>
        <v>2020</v>
      </c>
      <c r="C46" s="3">
        <f>SUM(C414:C415)</f>
        <v>0</v>
      </c>
      <c r="D46" s="3">
        <f t="shared" ref="D46:L46" si="27">SUM(D414:D415)</f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0</v>
      </c>
      <c r="I46" s="3">
        <f>I415</f>
        <v>0</v>
      </c>
      <c r="J46" s="3"/>
      <c r="K46" s="3"/>
      <c r="L46" s="3">
        <f t="shared" si="27"/>
        <v>0</v>
      </c>
      <c r="M46" s="3"/>
      <c r="N46" s="22">
        <f>'Olieforbrug, TJ'!M46</f>
        <v>2020</v>
      </c>
    </row>
    <row r="47" spans="1:14" x14ac:dyDescent="0.25">
      <c r="A47" s="22">
        <f>'Olieforbrug, TJ'!A47</f>
        <v>2021</v>
      </c>
      <c r="C47" s="3">
        <f>SUM(C427:C428)</f>
        <v>0</v>
      </c>
      <c r="D47" s="3">
        <f t="shared" ref="D47:L47" si="28">SUM(D427:D428)</f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15</v>
      </c>
      <c r="I47" s="3">
        <f>I428</f>
        <v>0</v>
      </c>
      <c r="J47" s="3"/>
      <c r="K47" s="3"/>
      <c r="L47" s="3">
        <f t="shared" si="28"/>
        <v>0.52200000000000002</v>
      </c>
      <c r="M47" s="3"/>
      <c r="N47" s="22">
        <f>'Olieforbrug, TJ'!M47</f>
        <v>2021</v>
      </c>
    </row>
    <row r="48" spans="1:14" x14ac:dyDescent="0.25">
      <c r="A48" s="22">
        <f>'Olieforbrug, TJ'!A48</f>
        <v>2022</v>
      </c>
      <c r="C48" s="3">
        <f>SUM(C440:C441)</f>
        <v>0</v>
      </c>
      <c r="D48" s="3">
        <f t="shared" ref="D48:L48" si="29">SUM(D440:D441)</f>
        <v>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67</v>
      </c>
      <c r="I48" s="3">
        <f>I441</f>
        <v>0</v>
      </c>
      <c r="J48" s="3"/>
      <c r="K48" s="3"/>
      <c r="L48" s="3">
        <f t="shared" si="29"/>
        <v>2.3315999999999999</v>
      </c>
      <c r="M48" s="3"/>
      <c r="N48" s="22">
        <f>'Olieforbrug, TJ'!M48</f>
        <v>2022</v>
      </c>
    </row>
    <row r="49" spans="1:14" x14ac:dyDescent="0.25">
      <c r="A49" s="22">
        <f>'Olieforbrug, TJ'!A49</f>
        <v>2023</v>
      </c>
      <c r="C49" s="3">
        <f>SUM(C453:C454)</f>
        <v>0</v>
      </c>
      <c r="D49" s="3">
        <f t="shared" ref="D49:L49" si="30">SUM(D453:D454)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13</v>
      </c>
      <c r="I49" s="3">
        <f>I454</f>
        <v>0</v>
      </c>
      <c r="J49" s="3"/>
      <c r="K49" s="3"/>
      <c r="L49" s="3">
        <f t="shared" si="30"/>
        <v>0.45240000000000002</v>
      </c>
      <c r="M49" s="3"/>
      <c r="N49" s="22">
        <f>'Olieforbrug, TJ'!M49</f>
        <v>2023</v>
      </c>
    </row>
    <row r="50" spans="1:14" x14ac:dyDescent="0.25">
      <c r="A50" s="22">
        <f>'Olieforbrug, TJ'!A50</f>
        <v>2024</v>
      </c>
      <c r="C50" s="3">
        <f>SUM(C466:C467)</f>
        <v>0</v>
      </c>
      <c r="D50" s="3">
        <f t="shared" ref="D50:L50" si="31">SUM(D466:D467)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15</v>
      </c>
      <c r="I50" s="3">
        <f>I467</f>
        <v>0</v>
      </c>
      <c r="J50" s="3"/>
      <c r="K50" s="3"/>
      <c r="L50" s="3">
        <f t="shared" si="31"/>
        <v>0.52200000000000002</v>
      </c>
      <c r="M50" s="3"/>
      <c r="N50" s="22">
        <f>'Olieforbrug, TJ'!M50</f>
        <v>2024</v>
      </c>
    </row>
    <row r="51" spans="1:14" x14ac:dyDescent="0.25">
      <c r="A51" s="22">
        <f>'Olieforbrug, TJ'!A51</f>
        <v>2025</v>
      </c>
      <c r="C51" s="3">
        <f>SUM(C479:C480)</f>
        <v>0</v>
      </c>
      <c r="D51" s="3">
        <f t="shared" ref="D51:L51" si="32">SUM(D479:D480)</f>
        <v>0</v>
      </c>
      <c r="E51" s="3">
        <f t="shared" si="32"/>
        <v>0</v>
      </c>
      <c r="F51" s="3">
        <f t="shared" si="32"/>
        <v>0</v>
      </c>
      <c r="G51" s="3">
        <f t="shared" si="32"/>
        <v>0</v>
      </c>
      <c r="H51" s="3">
        <f t="shared" si="32"/>
        <v>0</v>
      </c>
      <c r="I51" s="3">
        <f>I480</f>
        <v>0</v>
      </c>
      <c r="J51" s="3"/>
      <c r="K51" s="3"/>
      <c r="L51" s="3">
        <f t="shared" si="32"/>
        <v>0</v>
      </c>
      <c r="M51" s="3"/>
      <c r="N51" s="22">
        <f>'Olieforbrug, TJ'!M51</f>
        <v>2025</v>
      </c>
    </row>
    <row r="52" spans="1:14" x14ac:dyDescent="0.25">
      <c r="A52" s="22">
        <f>'Olieforbrug, TJ'!A52</f>
        <v>2026</v>
      </c>
      <c r="C52" s="3">
        <f>SUM(C492:C493)</f>
        <v>0</v>
      </c>
      <c r="D52" s="3">
        <f t="shared" ref="D52:L52" si="33">SUM(D492:D493)</f>
        <v>0</v>
      </c>
      <c r="E52" s="3">
        <f t="shared" si="33"/>
        <v>0</v>
      </c>
      <c r="F52" s="3">
        <f t="shared" si="33"/>
        <v>0</v>
      </c>
      <c r="G52" s="3">
        <f t="shared" si="33"/>
        <v>0</v>
      </c>
      <c r="H52" s="3">
        <f t="shared" si="33"/>
        <v>0</v>
      </c>
      <c r="I52" s="3">
        <f>I493</f>
        <v>0</v>
      </c>
      <c r="J52" s="3"/>
      <c r="K52" s="3"/>
      <c r="L52" s="3">
        <f t="shared" si="33"/>
        <v>0</v>
      </c>
      <c r="M52" s="3"/>
      <c r="N52" s="22">
        <f>'Olieforbrug, TJ'!M52</f>
        <v>2026</v>
      </c>
    </row>
    <row r="53" spans="1:14" x14ac:dyDescent="0.25">
      <c r="A53" s="22"/>
      <c r="J53" s="3"/>
      <c r="K53" s="3"/>
      <c r="L53" s="3"/>
      <c r="M53" s="3"/>
      <c r="N53" s="22"/>
    </row>
    <row r="54" spans="1:14" ht="13.8" thickBot="1" x14ac:dyDescent="0.3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4" x14ac:dyDescent="0.25">
      <c r="A55" s="23" t="s">
        <v>40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3190</v>
      </c>
      <c r="I55" s="3">
        <v>0</v>
      </c>
      <c r="L55" s="3">
        <v>111.012</v>
      </c>
      <c r="N55" s="26" t="s">
        <v>61</v>
      </c>
    </row>
    <row r="56" spans="1:14" x14ac:dyDescent="0.25">
      <c r="A56" s="23" t="s">
        <v>41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1103</v>
      </c>
      <c r="I56" s="3">
        <v>0</v>
      </c>
      <c r="L56" s="3">
        <v>38.384399999999999</v>
      </c>
      <c r="N56" s="26" t="s">
        <v>62</v>
      </c>
    </row>
    <row r="57" spans="1:14" x14ac:dyDescent="0.25">
      <c r="A57" s="23" t="s">
        <v>42</v>
      </c>
      <c r="C57" s="3">
        <v>0</v>
      </c>
      <c r="D57" s="3">
        <v>0</v>
      </c>
      <c r="E57" s="3">
        <v>0</v>
      </c>
      <c r="F57" s="3">
        <v>0</v>
      </c>
      <c r="G57" s="3">
        <v>0</v>
      </c>
      <c r="H57" s="3">
        <v>1666</v>
      </c>
      <c r="I57" s="3">
        <v>0</v>
      </c>
      <c r="L57" s="3">
        <v>66.990000000000009</v>
      </c>
      <c r="N57" s="26" t="s">
        <v>63</v>
      </c>
    </row>
    <row r="58" spans="1:14" x14ac:dyDescent="0.25">
      <c r="A58" s="23" t="s">
        <v>43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2132</v>
      </c>
      <c r="I58" s="3">
        <v>0</v>
      </c>
      <c r="L58" s="3">
        <v>74.193600000000004</v>
      </c>
      <c r="N58" s="26" t="s">
        <v>64</v>
      </c>
    </row>
    <row r="59" spans="1:14" x14ac:dyDescent="0.25">
      <c r="A59" s="23"/>
      <c r="L59" s="3"/>
    </row>
    <row r="60" spans="1:14" x14ac:dyDescent="0.25">
      <c r="A60" s="23" t="s">
        <v>44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3">
        <v>2946.0410000000002</v>
      </c>
      <c r="I60" s="3">
        <v>0</v>
      </c>
      <c r="L60" s="3">
        <v>102.5222268</v>
      </c>
      <c r="N60" s="26" t="s">
        <v>81</v>
      </c>
    </row>
    <row r="61" spans="1:14" x14ac:dyDescent="0.25">
      <c r="A61" s="23" t="s">
        <v>45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1095</v>
      </c>
      <c r="I61" s="3">
        <v>0</v>
      </c>
      <c r="L61" s="3">
        <v>38.106000000000002</v>
      </c>
      <c r="N61" s="26" t="s">
        <v>82</v>
      </c>
    </row>
    <row r="62" spans="1:14" x14ac:dyDescent="0.25">
      <c r="A62" s="23" t="s">
        <v>46</v>
      </c>
      <c r="C62" s="3">
        <v>0</v>
      </c>
      <c r="D62" s="3">
        <v>0</v>
      </c>
      <c r="E62" s="3">
        <v>0</v>
      </c>
      <c r="F62" s="3">
        <v>0</v>
      </c>
      <c r="G62" s="3">
        <v>0</v>
      </c>
      <c r="H62" s="3">
        <v>1019</v>
      </c>
      <c r="I62" s="3">
        <v>0</v>
      </c>
      <c r="L62" s="3">
        <v>35.461200000000005</v>
      </c>
      <c r="N62" s="26" t="s">
        <v>83</v>
      </c>
    </row>
    <row r="63" spans="1:14" x14ac:dyDescent="0.25">
      <c r="A63" s="23" t="s">
        <v>47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1310</v>
      </c>
      <c r="I63" s="3">
        <v>0</v>
      </c>
      <c r="L63" s="3">
        <v>45.588000000000008</v>
      </c>
      <c r="N63" s="26" t="s">
        <v>84</v>
      </c>
    </row>
    <row r="64" spans="1:14" x14ac:dyDescent="0.25">
      <c r="A64" s="23"/>
      <c r="L64" s="3"/>
    </row>
    <row r="65" spans="1:14" x14ac:dyDescent="0.25">
      <c r="A65" s="23" t="s">
        <v>48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3">
        <v>1087</v>
      </c>
      <c r="I65" s="3">
        <v>0</v>
      </c>
      <c r="L65" s="3">
        <v>37.827599999999997</v>
      </c>
      <c r="N65" s="26" t="s">
        <v>85</v>
      </c>
    </row>
    <row r="66" spans="1:14" x14ac:dyDescent="0.25">
      <c r="A66" s="23" t="s">
        <v>49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3">
        <v>322</v>
      </c>
      <c r="I66" s="3">
        <v>0</v>
      </c>
      <c r="L66" s="3">
        <v>11.2056</v>
      </c>
      <c r="N66" s="26" t="s">
        <v>86</v>
      </c>
    </row>
    <row r="67" spans="1:14" x14ac:dyDescent="0.25">
      <c r="A67" s="23" t="s">
        <v>50</v>
      </c>
      <c r="C67" s="3">
        <v>0</v>
      </c>
      <c r="D67" s="3">
        <v>0</v>
      </c>
      <c r="E67" s="3">
        <v>0</v>
      </c>
      <c r="F67" s="3">
        <v>0</v>
      </c>
      <c r="G67" s="3">
        <v>0</v>
      </c>
      <c r="H67" s="3">
        <v>804</v>
      </c>
      <c r="I67" s="3">
        <v>0</v>
      </c>
      <c r="L67" s="3">
        <v>27.979199999999999</v>
      </c>
      <c r="N67" s="26" t="s">
        <v>87</v>
      </c>
    </row>
    <row r="68" spans="1:14" x14ac:dyDescent="0.25">
      <c r="A68" s="23" t="s">
        <v>51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3">
        <v>1212</v>
      </c>
      <c r="I68" s="3">
        <v>0</v>
      </c>
      <c r="L68" s="3">
        <v>42.177599999999998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1373</v>
      </c>
      <c r="I70" s="3">
        <v>0</v>
      </c>
      <c r="L70" s="3">
        <v>47.780400000000007</v>
      </c>
      <c r="N70" s="26" t="s">
        <v>89</v>
      </c>
    </row>
    <row r="71" spans="1:14" x14ac:dyDescent="0.25">
      <c r="A71" s="23" t="s">
        <v>53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474</v>
      </c>
      <c r="I71" s="3">
        <v>0</v>
      </c>
      <c r="L71" s="3">
        <v>16.495200000000001</v>
      </c>
      <c r="N71" s="26" t="s">
        <v>90</v>
      </c>
    </row>
    <row r="72" spans="1:14" x14ac:dyDescent="0.25">
      <c r="A72" s="23" t="s">
        <v>54</v>
      </c>
      <c r="C72" s="3">
        <v>0</v>
      </c>
      <c r="D72" s="3">
        <v>0</v>
      </c>
      <c r="E72" s="3">
        <v>0</v>
      </c>
      <c r="F72" s="3">
        <v>0</v>
      </c>
      <c r="G72" s="3">
        <v>0</v>
      </c>
      <c r="H72" s="3">
        <v>671</v>
      </c>
      <c r="I72" s="3">
        <v>0</v>
      </c>
      <c r="L72" s="3">
        <v>23.350800000000003</v>
      </c>
      <c r="N72" s="26" t="s">
        <v>91</v>
      </c>
    </row>
    <row r="73" spans="1:14" x14ac:dyDescent="0.25">
      <c r="A73" s="23" t="s">
        <v>55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909</v>
      </c>
      <c r="I73" s="3">
        <v>0</v>
      </c>
      <c r="L73" s="3">
        <v>31.633200000000002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3">
        <v>1119</v>
      </c>
      <c r="I75" s="3">
        <v>0</v>
      </c>
      <c r="L75" s="3">
        <v>38.941200000000002</v>
      </c>
      <c r="N75" s="26" t="s">
        <v>93</v>
      </c>
    </row>
    <row r="76" spans="1:14" x14ac:dyDescent="0.25">
      <c r="A76" s="23" t="s">
        <v>57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290</v>
      </c>
      <c r="I76" s="3">
        <v>0</v>
      </c>
      <c r="L76" s="3">
        <v>10.092000000000001</v>
      </c>
      <c r="N76" s="26" t="s">
        <v>94</v>
      </c>
    </row>
    <row r="77" spans="1:14" x14ac:dyDescent="0.25">
      <c r="A77" s="23" t="s">
        <v>58</v>
      </c>
      <c r="C77" s="3">
        <v>0</v>
      </c>
      <c r="D77" s="3">
        <v>0</v>
      </c>
      <c r="E77" s="3">
        <v>0</v>
      </c>
      <c r="F77" s="3">
        <v>0</v>
      </c>
      <c r="G77" s="3">
        <v>0</v>
      </c>
      <c r="H77" s="3">
        <v>942</v>
      </c>
      <c r="I77" s="3">
        <v>0</v>
      </c>
      <c r="L77" s="3">
        <v>32.781600000000005</v>
      </c>
      <c r="N77" s="26" t="s">
        <v>95</v>
      </c>
    </row>
    <row r="78" spans="1:14" x14ac:dyDescent="0.25">
      <c r="A78" s="23" t="s">
        <v>96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789</v>
      </c>
      <c r="I78" s="3">
        <v>0</v>
      </c>
      <c r="L78" s="3">
        <v>27.4572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0</v>
      </c>
      <c r="D80" s="3">
        <v>0</v>
      </c>
      <c r="E80" s="3">
        <v>0</v>
      </c>
      <c r="F80" s="3">
        <v>0</v>
      </c>
      <c r="G80" s="3">
        <v>0</v>
      </c>
      <c r="H80" s="3">
        <v>560</v>
      </c>
      <c r="I80" s="3">
        <v>0</v>
      </c>
      <c r="L80" s="3">
        <v>19.488</v>
      </c>
      <c r="N80" s="26" t="s">
        <v>99</v>
      </c>
    </row>
    <row r="81" spans="1:14" x14ac:dyDescent="0.25">
      <c r="A81" s="32" t="s">
        <v>114</v>
      </c>
      <c r="C81" s="3">
        <v>0</v>
      </c>
      <c r="D81" s="3">
        <v>0</v>
      </c>
      <c r="E81" s="3">
        <v>0</v>
      </c>
      <c r="F81" s="3">
        <v>0</v>
      </c>
      <c r="G81" s="3">
        <v>0</v>
      </c>
      <c r="H81" s="3">
        <v>126</v>
      </c>
      <c r="I81" s="3">
        <v>0</v>
      </c>
      <c r="J81" s="3"/>
      <c r="K81" s="3"/>
      <c r="L81" s="3">
        <v>4.3848000000000003</v>
      </c>
      <c r="N81" s="26" t="s">
        <v>126</v>
      </c>
    </row>
    <row r="82" spans="1:14" x14ac:dyDescent="0.25">
      <c r="A82" s="32" t="s">
        <v>127</v>
      </c>
      <c r="C82" s="3">
        <v>0</v>
      </c>
      <c r="D82" s="3">
        <v>0</v>
      </c>
      <c r="E82" s="3">
        <v>0</v>
      </c>
      <c r="F82" s="3">
        <v>0</v>
      </c>
      <c r="G82" s="3">
        <v>0</v>
      </c>
      <c r="H82" s="3">
        <v>470</v>
      </c>
      <c r="I82" s="3">
        <v>0</v>
      </c>
      <c r="J82" s="3"/>
      <c r="K82" s="3"/>
      <c r="L82" s="3">
        <v>16.356000000000002</v>
      </c>
      <c r="N82" s="26" t="s">
        <v>128</v>
      </c>
    </row>
    <row r="83" spans="1:14" x14ac:dyDescent="0.25">
      <c r="A83" s="32" t="s">
        <v>132</v>
      </c>
      <c r="C83" s="3">
        <v>0</v>
      </c>
      <c r="D83" s="3">
        <v>0</v>
      </c>
      <c r="E83" s="3">
        <v>0</v>
      </c>
      <c r="F83" s="3">
        <v>0</v>
      </c>
      <c r="G83" s="3">
        <v>0</v>
      </c>
      <c r="H83" s="3">
        <v>398</v>
      </c>
      <c r="I83" s="3">
        <v>0</v>
      </c>
      <c r="J83" s="3"/>
      <c r="K83" s="3"/>
      <c r="L83" s="3">
        <v>13.8504</v>
      </c>
      <c r="N83" s="26" t="s">
        <v>133</v>
      </c>
    </row>
    <row r="84" spans="1:14" x14ac:dyDescent="0.25">
      <c r="A84" s="32"/>
      <c r="J84" s="3"/>
      <c r="K84" s="3"/>
      <c r="L84" s="3"/>
      <c r="N84" s="26"/>
    </row>
    <row r="85" spans="1:14" x14ac:dyDescent="0.25">
      <c r="A85" s="32" t="s">
        <v>134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440</v>
      </c>
      <c r="I85" s="3">
        <v>0</v>
      </c>
      <c r="J85" s="3"/>
      <c r="K85" s="3"/>
      <c r="L85" s="3">
        <v>15.312000000000001</v>
      </c>
      <c r="N85" s="26" t="s">
        <v>135</v>
      </c>
    </row>
    <row r="86" spans="1:14" x14ac:dyDescent="0.25">
      <c r="A86" s="32" t="s">
        <v>139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85</v>
      </c>
      <c r="I86" s="3">
        <v>0</v>
      </c>
      <c r="J86" s="3"/>
      <c r="K86" s="3"/>
      <c r="L86" s="3">
        <v>2.9580000000000002</v>
      </c>
      <c r="N86" s="26" t="s">
        <v>140</v>
      </c>
    </row>
    <row r="87" spans="1:14" x14ac:dyDescent="0.25">
      <c r="A87" s="32" t="s">
        <v>141</v>
      </c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759</v>
      </c>
      <c r="I87" s="3">
        <v>0</v>
      </c>
      <c r="J87" s="3"/>
      <c r="K87" s="3"/>
      <c r="L87" s="3">
        <v>26.4132</v>
      </c>
      <c r="N87" s="26" t="s">
        <v>142</v>
      </c>
    </row>
    <row r="88" spans="1:14" x14ac:dyDescent="0.25">
      <c r="A88" s="32" t="s">
        <v>151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142</v>
      </c>
      <c r="I88" s="3">
        <v>0</v>
      </c>
      <c r="J88" s="3"/>
      <c r="K88" s="3"/>
      <c r="L88" s="3">
        <v>4.9416000000000011</v>
      </c>
      <c r="N88" s="26" t="s">
        <v>152</v>
      </c>
    </row>
    <row r="89" spans="1:14" x14ac:dyDescent="0.25">
      <c r="A89" s="32"/>
      <c r="J89" s="3"/>
      <c r="K89" s="3"/>
      <c r="L89" s="3"/>
      <c r="N89" s="26"/>
    </row>
    <row r="90" spans="1:14" x14ac:dyDescent="0.25">
      <c r="A90" s="32" t="s">
        <v>156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161</v>
      </c>
      <c r="I90" s="3">
        <v>0</v>
      </c>
      <c r="J90" s="3"/>
      <c r="K90" s="3"/>
      <c r="L90" s="3">
        <v>5.6028000000000002</v>
      </c>
      <c r="N90" s="26" t="s">
        <v>157</v>
      </c>
    </row>
    <row r="91" spans="1:14" x14ac:dyDescent="0.25">
      <c r="A91" s="32" t="s">
        <v>159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64</v>
      </c>
      <c r="I91" s="3">
        <v>0</v>
      </c>
      <c r="J91" s="3"/>
      <c r="K91" s="3"/>
      <c r="L91" s="3">
        <v>2.2272000000000003</v>
      </c>
      <c r="N91" s="26" t="s">
        <v>160</v>
      </c>
    </row>
    <row r="92" spans="1:14" x14ac:dyDescent="0.25">
      <c r="A92" s="32" t="s">
        <v>161</v>
      </c>
      <c r="C92" s="3">
        <v>0</v>
      </c>
      <c r="D92" s="3">
        <v>0</v>
      </c>
      <c r="E92" s="3">
        <v>0</v>
      </c>
      <c r="F92" s="3">
        <v>0</v>
      </c>
      <c r="G92" s="3">
        <v>0</v>
      </c>
      <c r="H92" s="3">
        <v>313</v>
      </c>
      <c r="I92" s="3">
        <v>0</v>
      </c>
      <c r="J92" s="3"/>
      <c r="K92" s="3"/>
      <c r="L92" s="3">
        <v>10.892399999999999</v>
      </c>
      <c r="N92" s="26" t="s">
        <v>162</v>
      </c>
    </row>
    <row r="93" spans="1:14" x14ac:dyDescent="0.25">
      <c r="A93" s="32" t="s">
        <v>163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139</v>
      </c>
      <c r="I93" s="3">
        <v>0</v>
      </c>
      <c r="J93" s="3"/>
      <c r="K93" s="3"/>
      <c r="L93" s="3">
        <v>4.8372000000000011</v>
      </c>
      <c r="N93" s="26" t="s">
        <v>164</v>
      </c>
    </row>
    <row r="94" spans="1:14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150</v>
      </c>
      <c r="I95" s="3">
        <v>0</v>
      </c>
      <c r="J95" s="3"/>
      <c r="K95" s="3"/>
      <c r="L95" s="3">
        <v>5.2200000000000006</v>
      </c>
      <c r="M95" s="3"/>
      <c r="N95" s="26" t="s">
        <v>166</v>
      </c>
    </row>
    <row r="96" spans="1:14" x14ac:dyDescent="0.25">
      <c r="A96" s="32" t="s">
        <v>167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68</v>
      </c>
      <c r="I96" s="3">
        <v>0</v>
      </c>
      <c r="J96" s="3"/>
      <c r="K96" s="3"/>
      <c r="L96" s="3">
        <v>2.3664000000000001</v>
      </c>
      <c r="M96" s="3"/>
      <c r="N96" s="26" t="s">
        <v>168</v>
      </c>
    </row>
    <row r="97" spans="1:14" x14ac:dyDescent="0.25">
      <c r="A97" s="32" t="s">
        <v>169</v>
      </c>
      <c r="C97" s="3">
        <v>0</v>
      </c>
      <c r="D97" s="3">
        <v>0</v>
      </c>
      <c r="E97" s="3">
        <v>0</v>
      </c>
      <c r="F97" s="3">
        <v>0</v>
      </c>
      <c r="G97" s="3">
        <v>0</v>
      </c>
      <c r="H97" s="3">
        <v>504</v>
      </c>
      <c r="I97" s="3">
        <v>0</v>
      </c>
      <c r="J97" s="3"/>
      <c r="K97" s="3"/>
      <c r="L97" s="3">
        <v>17.539200000000001</v>
      </c>
      <c r="M97" s="3"/>
      <c r="N97" s="26" t="s">
        <v>170</v>
      </c>
    </row>
    <row r="98" spans="1:14" x14ac:dyDescent="0.25">
      <c r="A98" s="32" t="s">
        <v>171</v>
      </c>
      <c r="C98" s="3">
        <v>0</v>
      </c>
      <c r="D98" s="3">
        <v>0</v>
      </c>
      <c r="E98" s="3">
        <v>0</v>
      </c>
      <c r="F98" s="3">
        <v>0</v>
      </c>
      <c r="G98" s="3">
        <v>0</v>
      </c>
      <c r="H98" s="3">
        <v>121</v>
      </c>
      <c r="I98" s="3">
        <v>0</v>
      </c>
      <c r="J98" s="3"/>
      <c r="L98" s="3">
        <v>4.2108000000000008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0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123</v>
      </c>
      <c r="I100" s="3">
        <f>I338</f>
        <v>0</v>
      </c>
      <c r="J100" s="3"/>
      <c r="K100" s="3"/>
      <c r="L100" s="3">
        <f>SUM(L336:L338)</f>
        <v>4.2804000000000002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0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21</v>
      </c>
      <c r="I101" s="3">
        <f>I341</f>
        <v>0</v>
      </c>
      <c r="J101" s="3"/>
      <c r="L101" s="3">
        <f>SUM(L339:L341)</f>
        <v>0.73080000000000001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6">SUM(C342:C344)</f>
        <v>0</v>
      </c>
      <c r="D102" s="3">
        <f t="shared" si="36"/>
        <v>0</v>
      </c>
      <c r="E102" s="3">
        <f t="shared" si="36"/>
        <v>0</v>
      </c>
      <c r="F102" s="3">
        <f t="shared" si="36"/>
        <v>0</v>
      </c>
      <c r="G102" s="3">
        <f t="shared" si="36"/>
        <v>0</v>
      </c>
      <c r="H102" s="3">
        <f t="shared" si="36"/>
        <v>50</v>
      </c>
      <c r="I102" s="3">
        <f>I344</f>
        <v>0</v>
      </c>
      <c r="J102" s="3"/>
      <c r="L102" s="3">
        <f>SUM(L342:L344)</f>
        <v>1.7400000000000002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0</v>
      </c>
      <c r="D103" s="3">
        <f t="shared" si="37"/>
        <v>0</v>
      </c>
      <c r="E103" s="3">
        <f t="shared" si="37"/>
        <v>0</v>
      </c>
      <c r="F103" s="3">
        <f t="shared" si="37"/>
        <v>0</v>
      </c>
      <c r="G103" s="3">
        <f t="shared" si="37"/>
        <v>0</v>
      </c>
      <c r="H103" s="3">
        <f t="shared" si="37"/>
        <v>114</v>
      </c>
      <c r="I103" s="3">
        <f>I347</f>
        <v>0</v>
      </c>
      <c r="J103" s="3"/>
      <c r="L103" s="3">
        <f>SUM(L345:L347)</f>
        <v>3.9672000000000001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0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92</v>
      </c>
      <c r="I105" s="3">
        <f>I351</f>
        <v>0</v>
      </c>
      <c r="J105" s="65"/>
      <c r="L105" s="3">
        <f>SUM(L349:L351)</f>
        <v>3.2016000000000004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0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57</v>
      </c>
      <c r="I106" s="3">
        <f>I354</f>
        <v>0</v>
      </c>
      <c r="J106" s="65"/>
      <c r="L106" s="3">
        <f>SUM(L352:L354)</f>
        <v>1.9836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0</v>
      </c>
      <c r="D107" s="3">
        <f t="shared" si="40"/>
        <v>0</v>
      </c>
      <c r="E107" s="3">
        <f t="shared" si="40"/>
        <v>0</v>
      </c>
      <c r="F107" s="3">
        <f t="shared" si="40"/>
        <v>0</v>
      </c>
      <c r="G107" s="3">
        <f t="shared" si="40"/>
        <v>0</v>
      </c>
      <c r="H107" s="3">
        <f t="shared" si="40"/>
        <v>667</v>
      </c>
      <c r="I107" s="3">
        <f>I357</f>
        <v>0</v>
      </c>
      <c r="J107" s="65"/>
      <c r="L107" s="3">
        <f>SUM(L355:L357)</f>
        <v>23.211599999999997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0</v>
      </c>
      <c r="D108" s="3">
        <f t="shared" si="41"/>
        <v>0</v>
      </c>
      <c r="E108" s="3">
        <f t="shared" si="41"/>
        <v>0</v>
      </c>
      <c r="F108" s="3">
        <f t="shared" si="41"/>
        <v>0</v>
      </c>
      <c r="G108" s="3">
        <f t="shared" si="41"/>
        <v>0</v>
      </c>
      <c r="H108" s="3">
        <f t="shared" si="41"/>
        <v>94</v>
      </c>
      <c r="I108" s="3">
        <f>I360</f>
        <v>0</v>
      </c>
      <c r="J108" s="65"/>
      <c r="L108" s="3">
        <f>SUM(L358:L360)</f>
        <v>3.2712000000000003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 t="shared" ref="C110:H110" si="42">SUM(C362:C364)</f>
        <v>0</v>
      </c>
      <c r="D110" s="3">
        <f t="shared" si="42"/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62</v>
      </c>
      <c r="I110" s="3">
        <f>I364</f>
        <v>0</v>
      </c>
      <c r="J110" s="65"/>
      <c r="L110" s="3">
        <f>SUM(L362:L364)</f>
        <v>2.1576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0</v>
      </c>
      <c r="D111" s="3">
        <f t="shared" si="43"/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149</v>
      </c>
      <c r="I111" s="3">
        <f>I367</f>
        <v>0</v>
      </c>
      <c r="J111" s="65"/>
      <c r="L111" s="3">
        <f>SUM(L365:L367)</f>
        <v>5.1852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0</v>
      </c>
      <c r="D112" s="3">
        <f t="shared" ref="D112:L112" si="44">SUM(D368:D370)</f>
        <v>0</v>
      </c>
      <c r="E112" s="3">
        <f t="shared" si="44"/>
        <v>0</v>
      </c>
      <c r="F112" s="3">
        <f t="shared" si="44"/>
        <v>0</v>
      </c>
      <c r="G112" s="3">
        <f t="shared" si="44"/>
        <v>0</v>
      </c>
      <c r="H112" s="3">
        <f t="shared" si="44"/>
        <v>357</v>
      </c>
      <c r="I112" s="3">
        <f>I370</f>
        <v>0</v>
      </c>
      <c r="J112" s="3"/>
      <c r="K112" s="3"/>
      <c r="L112" s="3">
        <f t="shared" si="44"/>
        <v>12.423600000000002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0</v>
      </c>
      <c r="D113" s="3">
        <f t="shared" ref="D113:L113" si="45">SUM(D371:D373)</f>
        <v>0</v>
      </c>
      <c r="E113" s="3">
        <f t="shared" si="45"/>
        <v>0</v>
      </c>
      <c r="F113" s="3">
        <f t="shared" si="45"/>
        <v>0</v>
      </c>
      <c r="G113" s="3">
        <f t="shared" si="45"/>
        <v>0</v>
      </c>
      <c r="H113" s="3">
        <f t="shared" si="45"/>
        <v>1</v>
      </c>
      <c r="I113" s="3">
        <f>I373</f>
        <v>0</v>
      </c>
      <c r="J113" s="3"/>
      <c r="K113" s="3"/>
      <c r="L113" s="3">
        <f t="shared" si="45"/>
        <v>3.4800000000000005E-2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0</v>
      </c>
      <c r="D115" s="3">
        <f t="shared" si="46"/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9</v>
      </c>
      <c r="I115" s="3">
        <f>I377</f>
        <v>0</v>
      </c>
      <c r="J115" s="3"/>
      <c r="K115" s="3"/>
      <c r="L115" s="3">
        <f>SUM(L375:L377)</f>
        <v>0.31319999999999998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0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58</v>
      </c>
      <c r="I116" s="3">
        <f>I380</f>
        <v>0</v>
      </c>
      <c r="J116" s="3"/>
      <c r="K116" s="3"/>
      <c r="L116" s="3">
        <f>SUM(L378:L380)</f>
        <v>2.0184000000000002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0</v>
      </c>
      <c r="D117" s="3">
        <f t="shared" ref="D117:L117" si="48">SUM(D381:D383)</f>
        <v>0</v>
      </c>
      <c r="E117" s="3">
        <f t="shared" si="48"/>
        <v>0</v>
      </c>
      <c r="F117" s="3">
        <f t="shared" si="48"/>
        <v>0</v>
      </c>
      <c r="G117" s="3">
        <f t="shared" si="48"/>
        <v>0</v>
      </c>
      <c r="H117" s="3">
        <f t="shared" si="48"/>
        <v>503</v>
      </c>
      <c r="I117" s="3">
        <f>I383</f>
        <v>0</v>
      </c>
      <c r="J117" s="3"/>
      <c r="K117" s="3"/>
      <c r="L117" s="3">
        <f t="shared" si="48"/>
        <v>17.5044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0</v>
      </c>
      <c r="D118" s="3">
        <f t="shared" si="49"/>
        <v>0</v>
      </c>
      <c r="E118" s="3">
        <f t="shared" si="49"/>
        <v>0</v>
      </c>
      <c r="F118" s="3">
        <f t="shared" si="49"/>
        <v>0</v>
      </c>
      <c r="G118" s="3">
        <f t="shared" si="49"/>
        <v>0</v>
      </c>
      <c r="H118" s="3">
        <f t="shared" si="49"/>
        <v>27</v>
      </c>
      <c r="I118" s="3">
        <f>I386</f>
        <v>0</v>
      </c>
      <c r="J118" s="3"/>
      <c r="K118" s="3"/>
      <c r="L118" s="3">
        <f>SUM(L384:L386)</f>
        <v>0.93960000000000021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0</v>
      </c>
      <c r="D120" s="3">
        <f t="shared" si="50"/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34</v>
      </c>
      <c r="I120" s="3">
        <f>SUM(I390)</f>
        <v>0</v>
      </c>
      <c r="J120" s="3"/>
      <c r="L120" s="3">
        <f>SUM(L388:L390)</f>
        <v>1.1832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0</v>
      </c>
      <c r="D121" s="3">
        <f t="shared" ref="D121:L121" si="51">SUM(D391:D393)</f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8</v>
      </c>
      <c r="I121" s="3">
        <f t="shared" si="51"/>
        <v>0</v>
      </c>
      <c r="J121" s="3"/>
      <c r="K121" s="3"/>
      <c r="L121" s="3">
        <f t="shared" si="51"/>
        <v>0.27840000000000004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2">SUM(C394:C396)</f>
        <v>0</v>
      </c>
      <c r="D122" s="3">
        <f t="shared" si="52"/>
        <v>0</v>
      </c>
      <c r="E122" s="3">
        <f t="shared" si="52"/>
        <v>0</v>
      </c>
      <c r="F122" s="3">
        <f t="shared" si="52"/>
        <v>0</v>
      </c>
      <c r="G122" s="3">
        <f t="shared" si="52"/>
        <v>0</v>
      </c>
      <c r="H122" s="3">
        <f t="shared" si="52"/>
        <v>364</v>
      </c>
      <c r="I122" s="3">
        <f>I396</f>
        <v>0</v>
      </c>
      <c r="J122" s="3"/>
      <c r="L122" s="3">
        <f>SUM(L394:L396)</f>
        <v>12.667199999999999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0</v>
      </c>
      <c r="D123" s="3">
        <f t="shared" si="53"/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4512</v>
      </c>
      <c r="I123" s="3">
        <f>I399</f>
        <v>0</v>
      </c>
      <c r="J123" s="3"/>
      <c r="L123" s="3">
        <f>SUM(L397:L399)</f>
        <v>157.01759999999999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0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5178</v>
      </c>
      <c r="I125" s="3">
        <f>SUM(I403)</f>
        <v>0</v>
      </c>
      <c r="J125" s="3"/>
      <c r="L125" s="3">
        <f>SUM(L401:L403)</f>
        <v>180.19440000000003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0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>SUM(I406)</f>
        <v>0</v>
      </c>
      <c r="J126" s="3"/>
      <c r="L126" s="3">
        <f>SUM(L404:L406)</f>
        <v>0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0</v>
      </c>
      <c r="D127" s="3">
        <f t="shared" si="56"/>
        <v>0</v>
      </c>
      <c r="E127" s="3">
        <f t="shared" si="56"/>
        <v>0</v>
      </c>
      <c r="F127" s="3">
        <f t="shared" si="56"/>
        <v>0</v>
      </c>
      <c r="G127" s="3">
        <f t="shared" si="56"/>
        <v>0</v>
      </c>
      <c r="H127" s="3">
        <f t="shared" si="56"/>
        <v>197</v>
      </c>
      <c r="I127" s="3">
        <f>SUM(I409)</f>
        <v>0</v>
      </c>
      <c r="J127" s="3"/>
      <c r="K127" s="3"/>
      <c r="L127" s="3">
        <f>SUM(L407:L409)</f>
        <v>6.8556000000000017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0</v>
      </c>
      <c r="D128" s="3">
        <f t="shared" si="57"/>
        <v>0</v>
      </c>
      <c r="E128" s="3">
        <f t="shared" si="57"/>
        <v>0</v>
      </c>
      <c r="F128" s="3">
        <f t="shared" si="57"/>
        <v>0</v>
      </c>
      <c r="G128" s="3">
        <f t="shared" si="57"/>
        <v>0</v>
      </c>
      <c r="H128" s="3">
        <f t="shared" si="57"/>
        <v>0</v>
      </c>
      <c r="I128" s="3">
        <f>SUM(I412)</f>
        <v>0</v>
      </c>
      <c r="J128" s="3"/>
      <c r="L128" s="3">
        <f>SUM(L410:L412)</f>
        <v>0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0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12</v>
      </c>
      <c r="I130" s="3">
        <f>SUM(I416)</f>
        <v>0</v>
      </c>
      <c r="J130" s="3"/>
      <c r="K130" s="3"/>
      <c r="L130" s="3">
        <f>SUM(L414:L416)</f>
        <v>0.41760000000000008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0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1250</v>
      </c>
      <c r="I131" s="3">
        <f>SUM(I419)</f>
        <v>0</v>
      </c>
      <c r="J131" s="3"/>
      <c r="L131" s="3">
        <f>SUM(L417:L419)</f>
        <v>43.499999999999993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0</v>
      </c>
      <c r="D132" s="3">
        <f t="shared" si="60"/>
        <v>0</v>
      </c>
      <c r="E132" s="3">
        <f t="shared" si="60"/>
        <v>0</v>
      </c>
      <c r="F132" s="3">
        <f t="shared" si="60"/>
        <v>0</v>
      </c>
      <c r="G132" s="3">
        <f t="shared" si="60"/>
        <v>0</v>
      </c>
      <c r="H132" s="3">
        <f t="shared" si="60"/>
        <v>19</v>
      </c>
      <c r="I132" s="3">
        <f>SUM(I422)</f>
        <v>0</v>
      </c>
      <c r="J132" s="3"/>
      <c r="K132" s="3"/>
      <c r="L132" s="3">
        <f>SUM(L420:L422)</f>
        <v>0.66120000000000001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0</v>
      </c>
      <c r="D133" s="3">
        <f t="shared" si="61"/>
        <v>0</v>
      </c>
      <c r="E133" s="3">
        <f t="shared" si="61"/>
        <v>0</v>
      </c>
      <c r="F133" s="3">
        <f t="shared" si="61"/>
        <v>0</v>
      </c>
      <c r="G133" s="3">
        <f t="shared" si="61"/>
        <v>0</v>
      </c>
      <c r="H133" s="3">
        <f t="shared" si="61"/>
        <v>23</v>
      </c>
      <c r="I133" s="3">
        <f>SUM(I425)</f>
        <v>0</v>
      </c>
      <c r="J133" s="3"/>
      <c r="L133" s="3">
        <f>SUM(L423:L425)</f>
        <v>0.80040000000000011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2">SUM(C427:C429)</f>
        <v>0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19</v>
      </c>
      <c r="I135" s="3">
        <f>SUM(I429)</f>
        <v>0</v>
      </c>
      <c r="J135" s="3"/>
      <c r="L135" s="3">
        <f>SUM(L427:L429)</f>
        <v>0.66120000000000001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0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270</v>
      </c>
      <c r="I136" s="3">
        <f>SUM(I432)</f>
        <v>0</v>
      </c>
      <c r="J136" s="3"/>
      <c r="L136" s="3">
        <f>SUM(L430:L432)</f>
        <v>9.3960000000000008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0</v>
      </c>
      <c r="D137" s="3">
        <f t="shared" si="64"/>
        <v>0</v>
      </c>
      <c r="E137" s="3">
        <f t="shared" si="64"/>
        <v>0</v>
      </c>
      <c r="F137" s="3">
        <f t="shared" si="64"/>
        <v>0</v>
      </c>
      <c r="G137" s="3">
        <f t="shared" si="64"/>
        <v>0</v>
      </c>
      <c r="H137" s="3">
        <f t="shared" si="64"/>
        <v>282</v>
      </c>
      <c r="I137" s="3">
        <f>SUM(I435)</f>
        <v>0</v>
      </c>
      <c r="J137" s="3"/>
      <c r="L137" s="3">
        <f>SUM(L433:L435)</f>
        <v>9.813600000000001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0</v>
      </c>
      <c r="D138" s="3">
        <f t="shared" si="65"/>
        <v>0</v>
      </c>
      <c r="E138" s="3">
        <f t="shared" si="65"/>
        <v>0</v>
      </c>
      <c r="F138" s="3">
        <f t="shared" si="65"/>
        <v>0</v>
      </c>
      <c r="G138" s="3">
        <f t="shared" si="65"/>
        <v>0</v>
      </c>
      <c r="H138" s="3">
        <f t="shared" si="65"/>
        <v>61</v>
      </c>
      <c r="I138" s="3">
        <f>SUM(I438)</f>
        <v>0</v>
      </c>
      <c r="J138" s="3"/>
      <c r="K138" s="3"/>
      <c r="L138" s="3">
        <f>SUM(L436:L438)</f>
        <v>2.1228000000000002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0</v>
      </c>
      <c r="D140" s="3">
        <f t="shared" ref="D140:H140" si="66">SUM(D440:D442)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127</v>
      </c>
      <c r="I140" s="3">
        <f>SUM(I442)</f>
        <v>0</v>
      </c>
      <c r="J140" s="3"/>
      <c r="K140" s="3"/>
      <c r="L140" s="3">
        <f>SUM(L440:L442)</f>
        <v>4.4196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0</v>
      </c>
      <c r="D141" s="3">
        <f t="shared" ref="D141:L141" si="67">SUM(D443:D445)</f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24</v>
      </c>
      <c r="I141" s="3">
        <f>SUM(I445)</f>
        <v>0</v>
      </c>
      <c r="J141" s="3"/>
      <c r="K141" s="3"/>
      <c r="L141" s="3">
        <f t="shared" si="67"/>
        <v>0.83520000000000016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0</v>
      </c>
      <c r="D142" s="3">
        <f t="shared" ref="D142:L142" si="68">SUM(D446:D448)</f>
        <v>0</v>
      </c>
      <c r="E142" s="3">
        <f t="shared" si="68"/>
        <v>0</v>
      </c>
      <c r="F142" s="3">
        <f t="shared" si="68"/>
        <v>0</v>
      </c>
      <c r="G142" s="3">
        <f t="shared" si="68"/>
        <v>0</v>
      </c>
      <c r="H142" s="3">
        <f t="shared" si="68"/>
        <v>34</v>
      </c>
      <c r="I142" s="3">
        <f>SUM(I448)</f>
        <v>0</v>
      </c>
      <c r="J142" s="3"/>
      <c r="K142" s="3"/>
      <c r="L142" s="3">
        <f t="shared" si="68"/>
        <v>1.1832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0</v>
      </c>
      <c r="D143" s="3">
        <f t="shared" si="69"/>
        <v>0</v>
      </c>
      <c r="E143" s="3">
        <f t="shared" si="69"/>
        <v>0</v>
      </c>
      <c r="F143" s="3">
        <f t="shared" si="69"/>
        <v>0</v>
      </c>
      <c r="G143" s="3">
        <f t="shared" si="69"/>
        <v>0</v>
      </c>
      <c r="H143" s="3">
        <f t="shared" si="69"/>
        <v>11</v>
      </c>
      <c r="I143" s="3">
        <f>SUM(I451)</f>
        <v>0</v>
      </c>
      <c r="J143" s="3"/>
      <c r="K143" s="3"/>
      <c r="L143" s="3">
        <f>SUM(L449:L451)</f>
        <v>0.38280000000000003</v>
      </c>
      <c r="M143" s="65"/>
      <c r="N143" s="26" t="str">
        <f>'Olieforbrug, TJ'!M143</f>
        <v>4. Quarter 2022</v>
      </c>
    </row>
    <row r="144" spans="1:14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0</v>
      </c>
      <c r="D145" s="3">
        <f t="shared" ref="D145:L145" si="70">SUM(D453:D455)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21</v>
      </c>
      <c r="I145" s="3">
        <f>SUM(I455)</f>
        <v>0</v>
      </c>
      <c r="J145" s="3"/>
      <c r="K145" s="3"/>
      <c r="L145" s="3">
        <f t="shared" si="70"/>
        <v>0.73080000000000012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0</v>
      </c>
      <c r="D146" s="3">
        <f t="shared" si="71"/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8</v>
      </c>
      <c r="I146" s="3">
        <f>SUM(I458)</f>
        <v>0</v>
      </c>
      <c r="J146" s="3"/>
      <c r="K146" s="3"/>
      <c r="L146" s="3">
        <f>SUM(L456:L458)</f>
        <v>0.27839999999999998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0</v>
      </c>
      <c r="D147" s="3">
        <f t="shared" ref="D147:L147" si="72">SUM(D459:D461)</f>
        <v>0</v>
      </c>
      <c r="E147" s="3">
        <f t="shared" si="72"/>
        <v>0</v>
      </c>
      <c r="F147" s="3">
        <f t="shared" si="72"/>
        <v>0</v>
      </c>
      <c r="G147" s="3">
        <f t="shared" si="72"/>
        <v>0</v>
      </c>
      <c r="H147" s="3">
        <f t="shared" si="72"/>
        <v>213</v>
      </c>
      <c r="I147" s="3">
        <f>SUM(I461)</f>
        <v>0</v>
      </c>
      <c r="J147" s="3"/>
      <c r="K147" s="3"/>
      <c r="L147" s="3">
        <f t="shared" si="72"/>
        <v>7.4124000000000025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0</v>
      </c>
      <c r="D148" s="3">
        <f t="shared" ref="D148:L148" si="73">SUM(D462:D464)</f>
        <v>0</v>
      </c>
      <c r="E148" s="3">
        <f t="shared" si="73"/>
        <v>0</v>
      </c>
      <c r="F148" s="3">
        <f t="shared" si="73"/>
        <v>0</v>
      </c>
      <c r="G148" s="3">
        <f t="shared" si="73"/>
        <v>0</v>
      </c>
      <c r="H148" s="3">
        <f t="shared" si="73"/>
        <v>8</v>
      </c>
      <c r="I148" s="3">
        <f>SUM(I464)</f>
        <v>0</v>
      </c>
      <c r="J148" s="3"/>
      <c r="K148" s="3"/>
      <c r="L148" s="3">
        <f t="shared" si="73"/>
        <v>0.27840000000000004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0</v>
      </c>
      <c r="D150" s="3">
        <f t="shared" si="74"/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24</v>
      </c>
      <c r="I150" s="3">
        <f>SUM(I468)</f>
        <v>0</v>
      </c>
      <c r="J150" s="3"/>
      <c r="K150" s="3"/>
      <c r="L150" s="3">
        <f>SUM(L466:L468)</f>
        <v>0.83519999999999994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0</v>
      </c>
      <c r="D151" s="3">
        <f t="shared" ref="D151:L151" si="75">SUM(D469:D471)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23</v>
      </c>
      <c r="I151" s="3">
        <f>SUM(I471)</f>
        <v>0</v>
      </c>
      <c r="J151" s="3"/>
      <c r="K151" s="3"/>
      <c r="L151" s="3">
        <f t="shared" si="75"/>
        <v>0.8004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0</v>
      </c>
      <c r="D152" s="3">
        <f t="shared" ref="D152:L152" si="76">SUM(D472:D474)</f>
        <v>0</v>
      </c>
      <c r="E152" s="3">
        <f t="shared" si="76"/>
        <v>0</v>
      </c>
      <c r="F152" s="3">
        <f t="shared" si="76"/>
        <v>0</v>
      </c>
      <c r="G152" s="3">
        <f t="shared" si="76"/>
        <v>0</v>
      </c>
      <c r="H152" s="3">
        <f t="shared" si="76"/>
        <v>8</v>
      </c>
      <c r="I152" s="3">
        <f>I474</f>
        <v>0</v>
      </c>
      <c r="J152" s="3"/>
      <c r="K152" s="3"/>
      <c r="L152" s="3">
        <f t="shared" si="76"/>
        <v>0.27840000000000004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0</v>
      </c>
      <c r="D153" s="3">
        <f t="shared" ref="D153:H153" si="77">SUM(D475:D477)</f>
        <v>0</v>
      </c>
      <c r="E153" s="3">
        <f t="shared" si="77"/>
        <v>0</v>
      </c>
      <c r="F153" s="3">
        <f t="shared" si="77"/>
        <v>0</v>
      </c>
      <c r="G153" s="3">
        <f t="shared" si="77"/>
        <v>0</v>
      </c>
      <c r="H153" s="3">
        <f t="shared" si="77"/>
        <v>0</v>
      </c>
      <c r="I153" s="3">
        <f>I477</f>
        <v>0</v>
      </c>
      <c r="J153" s="3"/>
      <c r="K153" s="3"/>
      <c r="L153" s="3">
        <f>SUM(L475:L477)</f>
        <v>0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0</v>
      </c>
      <c r="D155" s="3">
        <f t="shared" ref="D155:L155" si="78">SUM(D479:D481)</f>
        <v>0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0</v>
      </c>
      <c r="I155" s="3">
        <f>I481</f>
        <v>0</v>
      </c>
      <c r="J155" s="3"/>
      <c r="K155" s="3"/>
      <c r="L155" s="3">
        <f t="shared" si="78"/>
        <v>0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0</v>
      </c>
      <c r="D156" s="3">
        <f t="shared" ref="D156:H156" si="79">SUM(D482:D484)</f>
        <v>0</v>
      </c>
      <c r="E156" s="3">
        <f t="shared" si="79"/>
        <v>0</v>
      </c>
      <c r="F156" s="3">
        <f t="shared" si="79"/>
        <v>0</v>
      </c>
      <c r="G156" s="3">
        <f t="shared" si="79"/>
        <v>0</v>
      </c>
      <c r="H156" s="3">
        <f t="shared" si="79"/>
        <v>0</v>
      </c>
      <c r="I156" s="3">
        <f>I484</f>
        <v>0</v>
      </c>
      <c r="J156" s="3"/>
      <c r="K156" s="3"/>
      <c r="L156" s="3">
        <f>SUM(L482:L484)</f>
        <v>0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0</v>
      </c>
      <c r="D157" s="3">
        <f t="shared" ref="D157:L157" si="80">SUM(D485:D487)</f>
        <v>0</v>
      </c>
      <c r="E157" s="3">
        <f t="shared" si="80"/>
        <v>0</v>
      </c>
      <c r="F157" s="3">
        <f t="shared" si="80"/>
        <v>0</v>
      </c>
      <c r="G157" s="3">
        <f t="shared" si="80"/>
        <v>0</v>
      </c>
      <c r="H157" s="3">
        <f t="shared" si="80"/>
        <v>0</v>
      </c>
      <c r="I157" s="3">
        <f>I487</f>
        <v>0</v>
      </c>
      <c r="J157" s="3"/>
      <c r="K157" s="3"/>
      <c r="L157" s="3">
        <f t="shared" si="80"/>
        <v>0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0</v>
      </c>
      <c r="D158" s="3">
        <f t="shared" ref="D158:H158" si="81">SUM(D488:D490)</f>
        <v>0</v>
      </c>
      <c r="E158" s="3">
        <f t="shared" si="81"/>
        <v>0</v>
      </c>
      <c r="F158" s="3">
        <f t="shared" si="81"/>
        <v>0</v>
      </c>
      <c r="G158" s="3">
        <f t="shared" si="81"/>
        <v>0</v>
      </c>
      <c r="H158" s="3">
        <f t="shared" si="81"/>
        <v>0</v>
      </c>
      <c r="I158" s="3">
        <f>I490</f>
        <v>0</v>
      </c>
      <c r="J158"/>
      <c r="K158"/>
      <c r="L158" s="3">
        <f t="shared" ref="L158" si="82">SUM(L488:L490)</f>
        <v>0</v>
      </c>
      <c r="M158" s="65"/>
      <c r="N158" s="26" t="str">
        <f>'Olieforbrug, TJ'!M158</f>
        <v>4. Quarter 2025</v>
      </c>
    </row>
    <row r="159" spans="1:14" s="57" customFormat="1" x14ac:dyDescent="0.25">
      <c r="A159" s="179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79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79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79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79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3"/>
      <c r="L164" s="3"/>
      <c r="M164" s="3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153</v>
      </c>
      <c r="H167" s="3">
        <v>862.06896551724139</v>
      </c>
      <c r="N167" s="23" t="s">
        <v>115</v>
      </c>
    </row>
    <row r="168" spans="1:14" x14ac:dyDescent="0.25">
      <c r="A168" s="33" t="s">
        <v>103</v>
      </c>
      <c r="H168" s="3">
        <v>977.0114942528736</v>
      </c>
      <c r="N168" s="23" t="s">
        <v>116</v>
      </c>
    </row>
    <row r="169" spans="1:14" x14ac:dyDescent="0.25">
      <c r="A169" s="33" t="s">
        <v>104</v>
      </c>
      <c r="H169" s="3">
        <v>977.0114942528736</v>
      </c>
      <c r="N169" s="23" t="s">
        <v>117</v>
      </c>
    </row>
    <row r="170" spans="1:14" x14ac:dyDescent="0.25">
      <c r="A170" s="33" t="s">
        <v>105</v>
      </c>
      <c r="B170" s="15"/>
      <c r="C170" s="16"/>
      <c r="D170" s="16"/>
      <c r="E170" s="16"/>
      <c r="F170" s="16"/>
      <c r="G170" s="16"/>
      <c r="H170" s="16">
        <v>603.44827586206895</v>
      </c>
      <c r="I170" s="16"/>
      <c r="J170" s="15"/>
      <c r="K170" s="15"/>
      <c r="L170" s="15"/>
      <c r="N170" s="23" t="s">
        <v>118</v>
      </c>
    </row>
    <row r="171" spans="1:14" x14ac:dyDescent="0.25">
      <c r="A171" s="33" t="s">
        <v>106</v>
      </c>
      <c r="B171" s="15"/>
      <c r="C171" s="16"/>
      <c r="D171" s="16"/>
      <c r="E171" s="16"/>
      <c r="F171" s="16"/>
      <c r="G171" s="16"/>
      <c r="H171" s="16">
        <v>258.62068965517238</v>
      </c>
      <c r="I171" s="16"/>
      <c r="J171" s="15"/>
      <c r="K171" s="15"/>
      <c r="L171" s="15"/>
      <c r="N171" s="23" t="s">
        <v>119</v>
      </c>
    </row>
    <row r="172" spans="1:14" x14ac:dyDescent="0.25">
      <c r="A172" s="33" t="s">
        <v>107</v>
      </c>
      <c r="B172" s="15"/>
      <c r="C172" s="16"/>
      <c r="D172" s="16"/>
      <c r="E172" s="16"/>
      <c r="F172" s="16"/>
      <c r="G172" s="16"/>
      <c r="H172" s="16">
        <v>172.41379310344826</v>
      </c>
      <c r="I172" s="16"/>
      <c r="J172" s="15"/>
      <c r="K172" s="15"/>
      <c r="L172" s="15"/>
      <c r="N172" s="23" t="s">
        <v>120</v>
      </c>
    </row>
    <row r="173" spans="1:14" x14ac:dyDescent="0.25">
      <c r="A173" s="33" t="s">
        <v>108</v>
      </c>
      <c r="B173" s="15"/>
      <c r="C173" s="16"/>
      <c r="D173" s="16"/>
      <c r="E173" s="16"/>
      <c r="F173" s="16"/>
      <c r="G173" s="16"/>
      <c r="H173" s="16">
        <v>114.94252873563218</v>
      </c>
      <c r="I173" s="16"/>
      <c r="J173" s="15"/>
      <c r="K173" s="15"/>
      <c r="L173" s="15"/>
      <c r="N173" s="23" t="s">
        <v>121</v>
      </c>
    </row>
    <row r="174" spans="1:14" x14ac:dyDescent="0.25">
      <c r="A174" s="33" t="s">
        <v>109</v>
      </c>
      <c r="B174" s="15"/>
      <c r="C174" s="16"/>
      <c r="D174" s="16"/>
      <c r="E174" s="16"/>
      <c r="F174" s="16"/>
      <c r="G174" s="16"/>
      <c r="H174" s="16">
        <v>977.0114942528736</v>
      </c>
      <c r="I174" s="16"/>
      <c r="J174" s="15"/>
      <c r="K174" s="15"/>
      <c r="L174" s="15"/>
      <c r="N174" s="23" t="s">
        <v>122</v>
      </c>
    </row>
    <row r="175" spans="1:14" x14ac:dyDescent="0.25">
      <c r="A175" s="33" t="s">
        <v>110</v>
      </c>
      <c r="B175" s="15"/>
      <c r="C175" s="16"/>
      <c r="D175" s="16"/>
      <c r="E175" s="16"/>
      <c r="F175" s="16"/>
      <c r="G175" s="16"/>
      <c r="H175" s="16">
        <v>718.39080459770105</v>
      </c>
      <c r="I175" s="16"/>
      <c r="J175" s="15"/>
      <c r="K175" s="15"/>
      <c r="L175" s="15"/>
      <c r="N175" s="23" t="s">
        <v>123</v>
      </c>
    </row>
    <row r="176" spans="1:14" x14ac:dyDescent="0.25">
      <c r="A176" s="33" t="s">
        <v>111</v>
      </c>
      <c r="B176" s="15"/>
      <c r="C176" s="16"/>
      <c r="D176" s="16"/>
      <c r="E176" s="16"/>
      <c r="F176" s="16"/>
      <c r="G176" s="16"/>
      <c r="H176" s="16">
        <v>660.91954022988511</v>
      </c>
      <c r="I176" s="16"/>
      <c r="J176" s="15"/>
      <c r="K176" s="15"/>
      <c r="L176" s="15"/>
      <c r="N176" s="23" t="s">
        <v>124</v>
      </c>
    </row>
    <row r="177" spans="1:14" x14ac:dyDescent="0.25">
      <c r="A177" s="33" t="s">
        <v>112</v>
      </c>
      <c r="B177" s="15"/>
      <c r="C177" s="16"/>
      <c r="D177" s="16"/>
      <c r="E177" s="16"/>
      <c r="F177" s="16"/>
      <c r="G177" s="16"/>
      <c r="H177" s="16">
        <v>833.33333333333326</v>
      </c>
      <c r="I177" s="16"/>
      <c r="J177" s="15"/>
      <c r="K177" s="15"/>
      <c r="L177" s="15"/>
      <c r="N177" s="23" t="s">
        <v>125</v>
      </c>
    </row>
    <row r="178" spans="1:14" ht="13.8" thickBot="1" x14ac:dyDescent="0.3">
      <c r="A178" s="41" t="s">
        <v>113</v>
      </c>
      <c r="C178" s="42"/>
      <c r="D178" s="42"/>
      <c r="E178" s="42"/>
      <c r="F178" s="42"/>
      <c r="G178" s="42"/>
      <c r="H178" s="42">
        <v>1178.1609195402298</v>
      </c>
      <c r="I178" s="42"/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153</v>
      </c>
      <c r="B180" s="15"/>
      <c r="C180" s="16"/>
      <c r="D180" s="16"/>
      <c r="E180" s="16"/>
      <c r="F180" s="16"/>
      <c r="G180" s="16"/>
      <c r="H180" s="16">
        <v>1379.3103448275861</v>
      </c>
      <c r="I180" s="16"/>
      <c r="J180" s="15"/>
      <c r="K180" s="15"/>
      <c r="L180" s="15"/>
      <c r="N180" s="23" t="s">
        <v>115</v>
      </c>
    </row>
    <row r="181" spans="1:14" x14ac:dyDescent="0.25">
      <c r="A181" s="33" t="s">
        <v>103</v>
      </c>
      <c r="B181" s="15"/>
      <c r="C181" s="16"/>
      <c r="D181" s="16"/>
      <c r="E181" s="16"/>
      <c r="F181" s="16"/>
      <c r="G181" s="16"/>
      <c r="H181" s="16">
        <v>804.59770114942523</v>
      </c>
      <c r="I181" s="16"/>
      <c r="J181" s="15"/>
      <c r="K181" s="15"/>
      <c r="L181" s="15"/>
      <c r="N181" s="23" t="s">
        <v>116</v>
      </c>
    </row>
    <row r="182" spans="1:14" x14ac:dyDescent="0.25">
      <c r="A182" s="33" t="s">
        <v>104</v>
      </c>
      <c r="B182" s="15"/>
      <c r="C182" s="16"/>
      <c r="D182" s="16"/>
      <c r="E182" s="16"/>
      <c r="F182" s="16"/>
      <c r="G182" s="16"/>
      <c r="H182" s="16">
        <v>718.39080459770105</v>
      </c>
      <c r="I182" s="16"/>
      <c r="J182" s="15"/>
      <c r="K182" s="15"/>
      <c r="L182" s="15"/>
      <c r="N182" s="23" t="s">
        <v>117</v>
      </c>
    </row>
    <row r="183" spans="1:14" x14ac:dyDescent="0.25">
      <c r="A183" s="33" t="s">
        <v>105</v>
      </c>
      <c r="B183" s="15"/>
      <c r="C183" s="16"/>
      <c r="D183" s="16"/>
      <c r="E183" s="16"/>
      <c r="F183" s="16"/>
      <c r="G183" s="16"/>
      <c r="H183" s="16">
        <v>459.77011494252872</v>
      </c>
      <c r="I183" s="16"/>
      <c r="J183" s="15"/>
      <c r="K183" s="15"/>
      <c r="L183" s="15"/>
      <c r="N183" s="23" t="s">
        <v>118</v>
      </c>
    </row>
    <row r="184" spans="1:14" x14ac:dyDescent="0.25">
      <c r="A184" s="33" t="s">
        <v>106</v>
      </c>
      <c r="B184" s="15"/>
      <c r="C184" s="16"/>
      <c r="D184" s="16"/>
      <c r="E184" s="16"/>
      <c r="F184" s="16"/>
      <c r="G184" s="16"/>
      <c r="H184" s="16">
        <v>201.14942528735631</v>
      </c>
      <c r="I184" s="16"/>
      <c r="J184" s="15"/>
      <c r="K184" s="15"/>
      <c r="L184" s="15"/>
      <c r="N184" s="23" t="s">
        <v>119</v>
      </c>
    </row>
    <row r="185" spans="1:14" x14ac:dyDescent="0.25">
      <c r="A185" s="33" t="s">
        <v>107</v>
      </c>
      <c r="B185" s="15"/>
      <c r="C185" s="16"/>
      <c r="D185" s="16"/>
      <c r="E185" s="16"/>
      <c r="F185" s="16"/>
      <c r="G185" s="16"/>
      <c r="H185" s="16">
        <v>57.47126436781609</v>
      </c>
      <c r="I185" s="16"/>
      <c r="J185" s="15"/>
      <c r="K185" s="15"/>
      <c r="L185" s="15"/>
      <c r="N185" s="23" t="s">
        <v>120</v>
      </c>
    </row>
    <row r="186" spans="1:14" x14ac:dyDescent="0.25">
      <c r="A186" s="33" t="s">
        <v>108</v>
      </c>
      <c r="B186" s="15"/>
      <c r="C186" s="16"/>
      <c r="D186" s="16"/>
      <c r="E186" s="16"/>
      <c r="F186" s="16"/>
      <c r="G186" s="16"/>
      <c r="H186" s="16">
        <v>86.206896551724128</v>
      </c>
      <c r="I186" s="16"/>
      <c r="J186" s="15"/>
      <c r="K186" s="15"/>
      <c r="L186" s="15"/>
      <c r="N186" s="23" t="s">
        <v>121</v>
      </c>
    </row>
    <row r="187" spans="1:14" x14ac:dyDescent="0.25">
      <c r="A187" s="33" t="s">
        <v>109</v>
      </c>
      <c r="B187" s="15"/>
      <c r="C187" s="16"/>
      <c r="D187" s="16"/>
      <c r="E187" s="16"/>
      <c r="F187" s="16"/>
      <c r="G187" s="16"/>
      <c r="H187" s="16">
        <v>143.67816091954023</v>
      </c>
      <c r="I187" s="16"/>
      <c r="J187" s="15"/>
      <c r="K187" s="15"/>
      <c r="L187" s="15"/>
      <c r="N187" s="23" t="s">
        <v>122</v>
      </c>
    </row>
    <row r="188" spans="1:14" x14ac:dyDescent="0.25">
      <c r="A188" s="33" t="s">
        <v>110</v>
      </c>
      <c r="B188" s="15"/>
      <c r="C188" s="16"/>
      <c r="D188" s="16"/>
      <c r="E188" s="16"/>
      <c r="F188" s="16"/>
      <c r="G188" s="16"/>
      <c r="H188" s="16">
        <v>373.56321839080459</v>
      </c>
      <c r="I188" s="16"/>
      <c r="J188" s="15"/>
      <c r="K188" s="15"/>
      <c r="L188" s="15"/>
      <c r="N188" s="23" t="s">
        <v>123</v>
      </c>
    </row>
    <row r="189" spans="1:14" x14ac:dyDescent="0.25">
      <c r="A189" s="33" t="s">
        <v>111</v>
      </c>
      <c r="B189" s="15"/>
      <c r="C189" s="16"/>
      <c r="D189" s="16"/>
      <c r="E189" s="16"/>
      <c r="F189" s="16"/>
      <c r="G189" s="16"/>
      <c r="H189" s="16">
        <v>890.80459770114942</v>
      </c>
      <c r="I189" s="16"/>
      <c r="J189" s="15"/>
      <c r="K189" s="15"/>
      <c r="L189" s="15"/>
      <c r="N189" s="23" t="s">
        <v>124</v>
      </c>
    </row>
    <row r="190" spans="1:14" x14ac:dyDescent="0.25">
      <c r="A190" s="33" t="s">
        <v>112</v>
      </c>
      <c r="B190" s="15"/>
      <c r="C190" s="16"/>
      <c r="D190" s="16"/>
      <c r="E190" s="16"/>
      <c r="F190" s="16"/>
      <c r="G190" s="16"/>
      <c r="H190" s="16">
        <v>1034.4827586206895</v>
      </c>
      <c r="I190" s="16"/>
      <c r="J190" s="15"/>
      <c r="K190" s="15"/>
      <c r="L190" s="15"/>
      <c r="N190" s="23" t="s">
        <v>125</v>
      </c>
    </row>
    <row r="191" spans="1:14" ht="13.8" thickBot="1" x14ac:dyDescent="0.3">
      <c r="A191" s="41" t="s">
        <v>113</v>
      </c>
      <c r="C191" s="42"/>
      <c r="D191" s="42"/>
      <c r="E191" s="42"/>
      <c r="F191" s="42"/>
      <c r="G191" s="42"/>
      <c r="H191" s="42">
        <v>1264.367816091954</v>
      </c>
      <c r="I191" s="42"/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153</v>
      </c>
      <c r="B193" s="15"/>
      <c r="C193" s="16"/>
      <c r="D193" s="16"/>
      <c r="E193" s="16"/>
      <c r="F193" s="16"/>
      <c r="G193" s="16"/>
      <c r="H193" s="16">
        <v>1494.2528735632184</v>
      </c>
      <c r="I193" s="16"/>
      <c r="J193" s="15"/>
      <c r="K193" s="15"/>
      <c r="L193" s="15"/>
      <c r="N193" s="23" t="s">
        <v>115</v>
      </c>
    </row>
    <row r="194" spans="1:14" x14ac:dyDescent="0.25">
      <c r="A194" s="33" t="s">
        <v>103</v>
      </c>
      <c r="B194" s="15"/>
      <c r="C194" s="16"/>
      <c r="D194" s="16"/>
      <c r="E194" s="16"/>
      <c r="F194" s="16"/>
      <c r="G194" s="16"/>
      <c r="H194" s="16">
        <v>1235.632183908046</v>
      </c>
      <c r="I194" s="16"/>
      <c r="J194" s="15"/>
      <c r="K194" s="15"/>
      <c r="L194" s="15"/>
      <c r="N194" s="23" t="s">
        <v>116</v>
      </c>
    </row>
    <row r="195" spans="1:14" x14ac:dyDescent="0.25">
      <c r="A195" s="33" t="s">
        <v>104</v>
      </c>
      <c r="B195" s="15"/>
      <c r="C195" s="16"/>
      <c r="D195" s="16"/>
      <c r="E195" s="16"/>
      <c r="F195" s="16"/>
      <c r="G195" s="16"/>
      <c r="H195" s="16">
        <v>1293.1034482758621</v>
      </c>
      <c r="I195" s="16"/>
      <c r="J195" s="15"/>
      <c r="K195" s="15"/>
      <c r="L195" s="15"/>
      <c r="N195" s="23" t="s">
        <v>117</v>
      </c>
    </row>
    <row r="196" spans="1:14" x14ac:dyDescent="0.25">
      <c r="A196" s="33" t="s">
        <v>105</v>
      </c>
      <c r="B196" s="15"/>
      <c r="C196" s="16"/>
      <c r="D196" s="16"/>
      <c r="E196" s="16"/>
      <c r="F196" s="16"/>
      <c r="G196" s="16"/>
      <c r="H196" s="16">
        <v>1235.632183908046</v>
      </c>
      <c r="I196" s="16"/>
      <c r="J196" s="15"/>
      <c r="K196" s="15"/>
      <c r="L196" s="15"/>
      <c r="N196" s="23" t="s">
        <v>118</v>
      </c>
    </row>
    <row r="197" spans="1:14" x14ac:dyDescent="0.25">
      <c r="A197" s="33" t="s">
        <v>106</v>
      </c>
      <c r="B197" s="15"/>
      <c r="C197" s="16"/>
      <c r="D197" s="16"/>
      <c r="E197" s="16"/>
      <c r="F197" s="16"/>
      <c r="G197" s="16"/>
      <c r="H197" s="16">
        <v>660.91954022988511</v>
      </c>
      <c r="I197" s="16"/>
      <c r="J197" s="15"/>
      <c r="K197" s="15"/>
      <c r="L197" s="15"/>
      <c r="N197" s="23" t="s">
        <v>119</v>
      </c>
    </row>
    <row r="198" spans="1:14" x14ac:dyDescent="0.25">
      <c r="A198" s="33" t="s">
        <v>107</v>
      </c>
      <c r="B198" s="15"/>
      <c r="C198" s="16"/>
      <c r="D198" s="16"/>
      <c r="E198" s="16"/>
      <c r="F198" s="16"/>
      <c r="G198" s="16"/>
      <c r="H198" s="16">
        <v>344.82758620689651</v>
      </c>
      <c r="I198" s="16"/>
      <c r="J198" s="15"/>
      <c r="K198" s="15"/>
      <c r="L198" s="15"/>
      <c r="N198" s="23" t="s">
        <v>120</v>
      </c>
    </row>
    <row r="199" spans="1:14" x14ac:dyDescent="0.25">
      <c r="A199" s="33" t="s">
        <v>108</v>
      </c>
      <c r="B199" s="15"/>
      <c r="C199" s="16"/>
      <c r="D199" s="16"/>
      <c r="E199" s="16"/>
      <c r="F199" s="16"/>
      <c r="G199" s="16"/>
      <c r="H199" s="16">
        <v>804.59770114942523</v>
      </c>
      <c r="I199" s="16"/>
      <c r="J199" s="15"/>
      <c r="K199" s="15"/>
      <c r="L199" s="15"/>
      <c r="N199" s="23" t="s">
        <v>121</v>
      </c>
    </row>
    <row r="200" spans="1:14" x14ac:dyDescent="0.25">
      <c r="A200" s="33" t="s">
        <v>109</v>
      </c>
      <c r="B200" s="15"/>
      <c r="C200" s="16"/>
      <c r="D200" s="16"/>
      <c r="E200" s="16"/>
      <c r="F200" s="16"/>
      <c r="G200" s="16"/>
      <c r="H200" s="16">
        <v>373.56321839080459</v>
      </c>
      <c r="I200" s="16"/>
      <c r="J200" s="15"/>
      <c r="K200" s="15"/>
      <c r="L200" s="15"/>
      <c r="N200" s="23" t="s">
        <v>122</v>
      </c>
    </row>
    <row r="201" spans="1:14" x14ac:dyDescent="0.25">
      <c r="A201" s="33" t="s">
        <v>110</v>
      </c>
      <c r="B201" s="15"/>
      <c r="C201" s="16"/>
      <c r="D201" s="16"/>
      <c r="E201" s="16"/>
      <c r="F201" s="16"/>
      <c r="G201" s="16"/>
      <c r="H201" s="16">
        <v>862.06896551724139</v>
      </c>
      <c r="I201" s="16"/>
      <c r="J201" s="15"/>
      <c r="K201" s="15"/>
      <c r="L201" s="15"/>
      <c r="N201" s="23" t="s">
        <v>123</v>
      </c>
    </row>
    <row r="202" spans="1:14" x14ac:dyDescent="0.25">
      <c r="A202" s="33" t="s">
        <v>111</v>
      </c>
      <c r="B202" s="15"/>
      <c r="C202" s="16"/>
      <c r="D202" s="16"/>
      <c r="E202" s="16"/>
      <c r="F202" s="16"/>
      <c r="G202" s="16"/>
      <c r="H202" s="16">
        <v>1465.51724137931</v>
      </c>
      <c r="I202" s="16"/>
      <c r="J202" s="15"/>
      <c r="K202" s="15"/>
      <c r="L202" s="15"/>
      <c r="N202" s="23" t="s">
        <v>124</v>
      </c>
    </row>
    <row r="203" spans="1:14" x14ac:dyDescent="0.25">
      <c r="A203" s="33" t="s">
        <v>112</v>
      </c>
      <c r="B203" s="15"/>
      <c r="C203" s="16"/>
      <c r="D203" s="16"/>
      <c r="E203" s="16"/>
      <c r="F203" s="16"/>
      <c r="G203" s="16"/>
      <c r="H203" s="16">
        <v>1293.1034482758621</v>
      </c>
      <c r="I203" s="16"/>
      <c r="J203" s="15"/>
      <c r="K203" s="15"/>
      <c r="L203" s="15"/>
      <c r="N203" s="23" t="s">
        <v>125</v>
      </c>
    </row>
    <row r="204" spans="1:14" ht="13.8" thickBot="1" x14ac:dyDescent="0.3">
      <c r="A204" s="41" t="s">
        <v>113</v>
      </c>
      <c r="C204" s="42"/>
      <c r="D204" s="42"/>
      <c r="E204" s="42"/>
      <c r="F204" s="42"/>
      <c r="G204" s="42"/>
      <c r="H204" s="42">
        <v>1896.5517241379309</v>
      </c>
      <c r="I204" s="42"/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153</v>
      </c>
      <c r="B206" s="15"/>
      <c r="C206" s="16"/>
      <c r="D206" s="16"/>
      <c r="E206" s="16"/>
      <c r="F206" s="16"/>
      <c r="G206" s="16"/>
      <c r="H206" s="16">
        <v>1248</v>
      </c>
      <c r="I206" s="16"/>
      <c r="J206" s="15"/>
      <c r="K206" s="15"/>
      <c r="L206" s="15"/>
      <c r="N206" s="23" t="s">
        <v>115</v>
      </c>
    </row>
    <row r="207" spans="1:14" x14ac:dyDescent="0.25">
      <c r="A207" s="33" t="s">
        <v>103</v>
      </c>
      <c r="B207" s="15"/>
      <c r="C207" s="16"/>
      <c r="D207" s="16"/>
      <c r="E207" s="16"/>
      <c r="F207" s="16"/>
      <c r="G207" s="16"/>
      <c r="H207" s="16">
        <v>604</v>
      </c>
      <c r="I207" s="16"/>
      <c r="J207" s="15"/>
      <c r="K207" s="15"/>
      <c r="L207" s="15"/>
      <c r="N207" s="23" t="s">
        <v>116</v>
      </c>
    </row>
    <row r="208" spans="1:14" x14ac:dyDescent="0.25">
      <c r="A208" s="33" t="s">
        <v>104</v>
      </c>
      <c r="B208" s="15"/>
      <c r="C208" s="16"/>
      <c r="D208" s="16"/>
      <c r="E208" s="16"/>
      <c r="F208" s="16"/>
      <c r="G208" s="16"/>
      <c r="H208" s="16">
        <v>715</v>
      </c>
      <c r="I208" s="16"/>
      <c r="J208" s="15"/>
      <c r="K208" s="15"/>
      <c r="L208" s="15"/>
      <c r="N208" s="23" t="s">
        <v>117</v>
      </c>
    </row>
    <row r="209" spans="1:14" x14ac:dyDescent="0.25">
      <c r="A209" s="33" t="s">
        <v>105</v>
      </c>
      <c r="B209" s="15"/>
      <c r="C209" s="16"/>
      <c r="D209" s="16"/>
      <c r="E209" s="16"/>
      <c r="F209" s="16"/>
      <c r="G209" s="16"/>
      <c r="H209" s="16">
        <v>436</v>
      </c>
      <c r="I209" s="16"/>
      <c r="J209" s="15"/>
      <c r="K209" s="15"/>
      <c r="L209" s="15"/>
      <c r="N209" s="23" t="s">
        <v>118</v>
      </c>
    </row>
    <row r="210" spans="1:14" x14ac:dyDescent="0.25">
      <c r="A210" s="33" t="s">
        <v>106</v>
      </c>
      <c r="B210" s="15"/>
      <c r="C210" s="16"/>
      <c r="D210" s="16"/>
      <c r="E210" s="16"/>
      <c r="F210" s="16"/>
      <c r="G210" s="16"/>
      <c r="H210" s="16">
        <v>118</v>
      </c>
      <c r="I210" s="16"/>
      <c r="J210" s="15"/>
      <c r="K210" s="15"/>
      <c r="L210" s="15"/>
      <c r="N210" s="23" t="s">
        <v>119</v>
      </c>
    </row>
    <row r="211" spans="1:14" x14ac:dyDescent="0.25">
      <c r="A211" s="33" t="s">
        <v>107</v>
      </c>
      <c r="B211" s="15"/>
      <c r="C211" s="16"/>
      <c r="D211" s="16"/>
      <c r="E211" s="16"/>
      <c r="F211" s="16"/>
      <c r="G211" s="16"/>
      <c r="H211" s="16">
        <v>66</v>
      </c>
      <c r="I211" s="16"/>
      <c r="J211" s="15"/>
      <c r="K211" s="15"/>
      <c r="L211" s="15"/>
      <c r="N211" s="23" t="s">
        <v>120</v>
      </c>
    </row>
    <row r="212" spans="1:14" x14ac:dyDescent="0.25">
      <c r="A212" s="33" t="s">
        <v>108</v>
      </c>
      <c r="B212" s="15"/>
      <c r="C212" s="16"/>
      <c r="D212" s="16"/>
      <c r="E212" s="16"/>
      <c r="F212" s="16"/>
      <c r="G212" s="16"/>
      <c r="H212" s="16">
        <v>727</v>
      </c>
      <c r="I212" s="16"/>
      <c r="J212" s="15"/>
      <c r="K212" s="15"/>
      <c r="L212" s="15"/>
      <c r="N212" s="23" t="s">
        <v>121</v>
      </c>
    </row>
    <row r="213" spans="1:14" x14ac:dyDescent="0.25">
      <c r="A213" s="33" t="s">
        <v>109</v>
      </c>
      <c r="B213" s="15"/>
      <c r="C213" s="16"/>
      <c r="D213" s="16"/>
      <c r="E213" s="16"/>
      <c r="F213" s="16"/>
      <c r="G213" s="16"/>
      <c r="H213" s="16">
        <v>101</v>
      </c>
      <c r="I213" s="16"/>
      <c r="J213" s="15"/>
      <c r="K213" s="15"/>
      <c r="L213" s="15"/>
      <c r="N213" s="23" t="s">
        <v>122</v>
      </c>
    </row>
    <row r="214" spans="1:14" x14ac:dyDescent="0.25">
      <c r="A214" s="33" t="s">
        <v>110</v>
      </c>
      <c r="B214" s="15"/>
      <c r="C214" s="16"/>
      <c r="D214" s="16"/>
      <c r="E214" s="16"/>
      <c r="F214" s="16"/>
      <c r="G214" s="16"/>
      <c r="H214" s="16">
        <v>335</v>
      </c>
      <c r="I214" s="16"/>
      <c r="J214" s="15"/>
      <c r="K214" s="15"/>
      <c r="L214" s="15"/>
      <c r="N214" s="23" t="s">
        <v>123</v>
      </c>
    </row>
    <row r="215" spans="1:14" x14ac:dyDescent="0.25">
      <c r="A215" s="33" t="s">
        <v>111</v>
      </c>
      <c r="B215" s="15"/>
      <c r="C215" s="16"/>
      <c r="D215" s="16"/>
      <c r="E215" s="16"/>
      <c r="F215" s="16"/>
      <c r="G215" s="16"/>
      <c r="H215" s="16">
        <v>448</v>
      </c>
      <c r="I215" s="16"/>
      <c r="J215" s="15"/>
      <c r="K215" s="15"/>
      <c r="L215" s="15"/>
      <c r="N215" s="23" t="s">
        <v>124</v>
      </c>
    </row>
    <row r="216" spans="1:14" x14ac:dyDescent="0.25">
      <c r="A216" s="33" t="s">
        <v>112</v>
      </c>
      <c r="B216" s="15"/>
      <c r="C216" s="16"/>
      <c r="D216" s="16"/>
      <c r="E216" s="16"/>
      <c r="F216" s="16"/>
      <c r="G216" s="16"/>
      <c r="H216" s="16">
        <v>556</v>
      </c>
      <c r="I216" s="16"/>
      <c r="J216" s="15"/>
      <c r="K216" s="15"/>
      <c r="L216" s="15"/>
      <c r="N216" s="23" t="s">
        <v>125</v>
      </c>
    </row>
    <row r="217" spans="1:14" ht="13.8" thickBot="1" x14ac:dyDescent="0.3">
      <c r="A217" s="41" t="s">
        <v>113</v>
      </c>
      <c r="C217" s="42"/>
      <c r="D217" s="42"/>
      <c r="E217" s="42"/>
      <c r="F217" s="42"/>
      <c r="G217" s="42"/>
      <c r="H217" s="42">
        <v>887</v>
      </c>
      <c r="I217" s="42"/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153</v>
      </c>
      <c r="B219" s="15"/>
      <c r="C219" s="16"/>
      <c r="D219" s="16"/>
      <c r="E219" s="16"/>
      <c r="F219" s="16"/>
      <c r="G219" s="16"/>
      <c r="H219" s="16">
        <v>972</v>
      </c>
      <c r="I219" s="16"/>
      <c r="J219" s="15"/>
      <c r="K219" s="15"/>
      <c r="L219" s="14">
        <v>33.825600000000001</v>
      </c>
      <c r="N219" s="23" t="s">
        <v>115</v>
      </c>
    </row>
    <row r="220" spans="1:14" x14ac:dyDescent="0.25">
      <c r="A220" s="33" t="s">
        <v>103</v>
      </c>
      <c r="B220" s="15"/>
      <c r="C220" s="16"/>
      <c r="D220" s="16"/>
      <c r="E220" s="16"/>
      <c r="F220" s="16"/>
      <c r="G220" s="16"/>
      <c r="H220" s="16">
        <v>1098</v>
      </c>
      <c r="I220" s="16"/>
      <c r="J220" s="15"/>
      <c r="K220" s="15"/>
      <c r="L220" s="14">
        <v>38.2104</v>
      </c>
      <c r="N220" s="23" t="s">
        <v>116</v>
      </c>
    </row>
    <row r="221" spans="1:14" x14ac:dyDescent="0.25">
      <c r="A221" s="33" t="s">
        <v>104</v>
      </c>
      <c r="B221" s="15"/>
      <c r="C221" s="16"/>
      <c r="D221" s="16"/>
      <c r="E221" s="16"/>
      <c r="F221" s="16"/>
      <c r="G221" s="16"/>
      <c r="H221" s="16">
        <v>1120</v>
      </c>
      <c r="I221" s="16"/>
      <c r="J221" s="15"/>
      <c r="K221" s="15"/>
      <c r="L221" s="14">
        <v>38.975999999999999</v>
      </c>
      <c r="N221" s="23" t="s">
        <v>117</v>
      </c>
    </row>
    <row r="222" spans="1:14" x14ac:dyDescent="0.25">
      <c r="A222" s="33" t="s">
        <v>105</v>
      </c>
      <c r="B222" s="15"/>
      <c r="C222" s="16"/>
      <c r="D222" s="16"/>
      <c r="E222" s="16"/>
      <c r="F222" s="16"/>
      <c r="G222" s="16"/>
      <c r="H222" s="16">
        <v>469</v>
      </c>
      <c r="I222" s="16"/>
      <c r="J222" s="15"/>
      <c r="K222" s="15"/>
      <c r="L222" s="14">
        <v>16.321200000000001</v>
      </c>
      <c r="N222" s="23" t="s">
        <v>118</v>
      </c>
    </row>
    <row r="223" spans="1:14" x14ac:dyDescent="0.25">
      <c r="A223" s="33" t="s">
        <v>106</v>
      </c>
      <c r="B223" s="15"/>
      <c r="C223" s="16"/>
      <c r="D223" s="16"/>
      <c r="E223" s="16"/>
      <c r="F223" s="16"/>
      <c r="G223" s="16"/>
      <c r="H223" s="16">
        <v>372</v>
      </c>
      <c r="I223" s="16"/>
      <c r="J223" s="15"/>
      <c r="K223" s="15"/>
      <c r="L223" s="14">
        <v>12.945600000000001</v>
      </c>
      <c r="N223" s="23" t="s">
        <v>119</v>
      </c>
    </row>
    <row r="224" spans="1:14" x14ac:dyDescent="0.25">
      <c r="A224" s="33" t="s">
        <v>107</v>
      </c>
      <c r="B224" s="15"/>
      <c r="C224" s="16"/>
      <c r="D224" s="16"/>
      <c r="E224" s="16"/>
      <c r="F224" s="16"/>
      <c r="G224" s="16"/>
      <c r="H224" s="16">
        <v>262</v>
      </c>
      <c r="I224" s="16"/>
      <c r="J224" s="15"/>
      <c r="K224" s="15"/>
      <c r="L224" s="14">
        <v>9.1175999999999995</v>
      </c>
      <c r="N224" s="23" t="s">
        <v>120</v>
      </c>
    </row>
    <row r="225" spans="1:14" x14ac:dyDescent="0.25">
      <c r="A225" s="33" t="s">
        <v>108</v>
      </c>
      <c r="B225" s="15"/>
      <c r="C225" s="16"/>
      <c r="D225" s="16"/>
      <c r="E225" s="16"/>
      <c r="F225" s="16"/>
      <c r="G225" s="16"/>
      <c r="H225" s="16">
        <v>837</v>
      </c>
      <c r="I225" s="16"/>
      <c r="J225" s="15"/>
      <c r="K225" s="15"/>
      <c r="L225" s="14">
        <v>29.127600000000001</v>
      </c>
      <c r="N225" s="23" t="s">
        <v>121</v>
      </c>
    </row>
    <row r="226" spans="1:14" x14ac:dyDescent="0.25">
      <c r="A226" s="33" t="s">
        <v>109</v>
      </c>
      <c r="B226" s="15"/>
      <c r="C226" s="16"/>
      <c r="D226" s="16"/>
      <c r="E226" s="16"/>
      <c r="F226" s="16"/>
      <c r="G226" s="16"/>
      <c r="H226" s="16">
        <v>320</v>
      </c>
      <c r="I226" s="16"/>
      <c r="J226" s="15"/>
      <c r="K226" s="15"/>
      <c r="L226" s="14">
        <v>11.135999999999999</v>
      </c>
      <c r="N226" s="23" t="s">
        <v>122</v>
      </c>
    </row>
    <row r="227" spans="1:14" x14ac:dyDescent="0.25">
      <c r="A227" s="33" t="s">
        <v>110</v>
      </c>
      <c r="B227" s="15"/>
      <c r="C227" s="16"/>
      <c r="D227" s="16"/>
      <c r="E227" s="16"/>
      <c r="F227" s="16"/>
      <c r="G227" s="16"/>
      <c r="H227" s="16">
        <v>509</v>
      </c>
      <c r="I227" s="16"/>
      <c r="J227" s="15"/>
      <c r="K227" s="15"/>
      <c r="L227" s="14">
        <v>26.726400000000005</v>
      </c>
      <c r="N227" s="23" t="s">
        <v>123</v>
      </c>
    </row>
    <row r="228" spans="1:14" x14ac:dyDescent="0.25">
      <c r="A228" s="33" t="s">
        <v>111</v>
      </c>
      <c r="B228" s="15"/>
      <c r="C228" s="16"/>
      <c r="D228" s="16"/>
      <c r="E228" s="16"/>
      <c r="F228" s="16"/>
      <c r="G228" s="16"/>
      <c r="H228" s="16">
        <v>588</v>
      </c>
      <c r="I228" s="16"/>
      <c r="J228" s="15"/>
      <c r="K228" s="15"/>
      <c r="L228" s="14">
        <v>20.462400000000002</v>
      </c>
      <c r="N228" s="23" t="s">
        <v>124</v>
      </c>
    </row>
    <row r="229" spans="1:14" x14ac:dyDescent="0.25">
      <c r="A229" s="33" t="s">
        <v>112</v>
      </c>
      <c r="B229" s="15"/>
      <c r="C229" s="16"/>
      <c r="D229" s="16"/>
      <c r="E229" s="16"/>
      <c r="F229" s="16"/>
      <c r="G229" s="16"/>
      <c r="H229" s="16">
        <v>776</v>
      </c>
      <c r="I229" s="16"/>
      <c r="J229" s="15"/>
      <c r="K229" s="15"/>
      <c r="L229" s="14">
        <v>27.004800000000003</v>
      </c>
      <c r="N229" s="23" t="s">
        <v>125</v>
      </c>
    </row>
    <row r="230" spans="1:14" ht="13.8" thickBot="1" x14ac:dyDescent="0.3">
      <c r="A230" s="41" t="s">
        <v>113</v>
      </c>
      <c r="C230" s="42"/>
      <c r="D230" s="42"/>
      <c r="E230" s="42"/>
      <c r="F230" s="42"/>
      <c r="G230" s="42"/>
      <c r="H230" s="42">
        <v>768</v>
      </c>
      <c r="I230" s="42"/>
      <c r="J230" s="2"/>
      <c r="K230" s="2"/>
      <c r="L230" s="42">
        <v>26.726400000000005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153</v>
      </c>
      <c r="B232" s="15"/>
      <c r="C232" s="16"/>
      <c r="D232" s="16"/>
      <c r="E232" s="16"/>
      <c r="F232" s="16"/>
      <c r="G232" s="16"/>
      <c r="H232" s="16">
        <v>985.04100000000005</v>
      </c>
      <c r="I232" s="16"/>
      <c r="J232" s="15"/>
      <c r="K232" s="15"/>
      <c r="L232" s="14">
        <v>34.279426800000003</v>
      </c>
      <c r="N232" s="23" t="s">
        <v>115</v>
      </c>
    </row>
    <row r="233" spans="1:14" x14ac:dyDescent="0.25">
      <c r="A233" s="33" t="s">
        <v>103</v>
      </c>
      <c r="B233" s="15"/>
      <c r="C233" s="16"/>
      <c r="D233" s="16"/>
      <c r="E233" s="16"/>
      <c r="F233" s="16"/>
      <c r="G233" s="16"/>
      <c r="H233" s="16">
        <v>915</v>
      </c>
      <c r="I233" s="16"/>
      <c r="J233" s="15"/>
      <c r="K233" s="15"/>
      <c r="L233" s="14">
        <v>31.841999999999999</v>
      </c>
      <c r="N233" s="23" t="s">
        <v>116</v>
      </c>
    </row>
    <row r="234" spans="1:14" x14ac:dyDescent="0.25">
      <c r="A234" s="33" t="s">
        <v>104</v>
      </c>
      <c r="B234" s="15"/>
      <c r="C234" s="16"/>
      <c r="D234" s="16"/>
      <c r="E234" s="16"/>
      <c r="F234" s="16"/>
      <c r="G234" s="16"/>
      <c r="H234" s="16">
        <v>1046</v>
      </c>
      <c r="I234" s="16"/>
      <c r="J234" s="15"/>
      <c r="K234" s="15"/>
      <c r="L234" s="14">
        <v>36.400800000000004</v>
      </c>
      <c r="N234" s="23" t="s">
        <v>117</v>
      </c>
    </row>
    <row r="235" spans="1:14" x14ac:dyDescent="0.25">
      <c r="A235" s="33" t="s">
        <v>105</v>
      </c>
      <c r="B235" s="15"/>
      <c r="C235" s="16"/>
      <c r="D235" s="16"/>
      <c r="E235" s="16"/>
      <c r="F235" s="16"/>
      <c r="G235" s="16"/>
      <c r="H235" s="16">
        <v>641</v>
      </c>
      <c r="I235" s="16"/>
      <c r="J235" s="15"/>
      <c r="K235" s="15"/>
      <c r="L235" s="14">
        <v>22.306800000000003</v>
      </c>
      <c r="N235" s="23" t="s">
        <v>118</v>
      </c>
    </row>
    <row r="236" spans="1:14" x14ac:dyDescent="0.25">
      <c r="A236" s="33" t="s">
        <v>106</v>
      </c>
      <c r="B236" s="15"/>
      <c r="C236" s="16"/>
      <c r="D236" s="16"/>
      <c r="E236" s="16"/>
      <c r="F236" s="16"/>
      <c r="G236" s="16"/>
      <c r="H236" s="16">
        <v>242</v>
      </c>
      <c r="I236" s="16"/>
      <c r="J236" s="15"/>
      <c r="K236" s="15"/>
      <c r="L236" s="14">
        <v>8.4215999999999998</v>
      </c>
      <c r="N236" s="23" t="s">
        <v>119</v>
      </c>
    </row>
    <row r="237" spans="1:14" x14ac:dyDescent="0.25">
      <c r="A237" s="33" t="s">
        <v>107</v>
      </c>
      <c r="B237" s="15"/>
      <c r="C237" s="16"/>
      <c r="D237" s="16"/>
      <c r="E237" s="16"/>
      <c r="F237" s="16"/>
      <c r="G237" s="16"/>
      <c r="H237" s="16">
        <v>212</v>
      </c>
      <c r="I237" s="16"/>
      <c r="J237" s="15"/>
      <c r="K237" s="15"/>
      <c r="L237" s="14">
        <v>7.377600000000001</v>
      </c>
      <c r="N237" s="23" t="s">
        <v>120</v>
      </c>
    </row>
    <row r="238" spans="1:14" x14ac:dyDescent="0.25">
      <c r="A238" s="33" t="s">
        <v>108</v>
      </c>
      <c r="B238" s="15"/>
      <c r="C238" s="16"/>
      <c r="D238" s="16"/>
      <c r="E238" s="16"/>
      <c r="F238" s="16"/>
      <c r="G238" s="16"/>
      <c r="H238" s="16">
        <v>499</v>
      </c>
      <c r="I238" s="16"/>
      <c r="J238" s="15"/>
      <c r="K238" s="15"/>
      <c r="L238" s="14">
        <v>17.365200000000002</v>
      </c>
      <c r="N238" s="23" t="s">
        <v>121</v>
      </c>
    </row>
    <row r="239" spans="1:14" x14ac:dyDescent="0.25">
      <c r="A239" s="33" t="s">
        <v>109</v>
      </c>
      <c r="B239" s="15"/>
      <c r="C239" s="16"/>
      <c r="D239" s="16"/>
      <c r="E239" s="16"/>
      <c r="F239" s="16"/>
      <c r="G239" s="16"/>
      <c r="H239" s="16">
        <v>248</v>
      </c>
      <c r="I239" s="16"/>
      <c r="J239" s="15"/>
      <c r="K239" s="15"/>
      <c r="L239" s="14">
        <v>8.6303999999999998</v>
      </c>
      <c r="N239" s="23" t="s">
        <v>122</v>
      </c>
    </row>
    <row r="240" spans="1:14" x14ac:dyDescent="0.25">
      <c r="A240" s="33" t="s">
        <v>110</v>
      </c>
      <c r="B240" s="15"/>
      <c r="C240" s="16"/>
      <c r="D240" s="16"/>
      <c r="E240" s="16"/>
      <c r="F240" s="16"/>
      <c r="G240" s="16"/>
      <c r="H240" s="16">
        <v>272</v>
      </c>
      <c r="I240" s="16"/>
      <c r="J240" s="15"/>
      <c r="K240" s="15"/>
      <c r="L240" s="14">
        <v>9.4656000000000002</v>
      </c>
      <c r="N240" s="23" t="s">
        <v>123</v>
      </c>
    </row>
    <row r="241" spans="1:14" x14ac:dyDescent="0.25">
      <c r="A241" s="33" t="s">
        <v>111</v>
      </c>
      <c r="B241" s="15"/>
      <c r="C241" s="16"/>
      <c r="D241" s="16"/>
      <c r="E241" s="16"/>
      <c r="F241" s="16"/>
      <c r="G241" s="16"/>
      <c r="H241" s="16">
        <v>348</v>
      </c>
      <c r="I241" s="16"/>
      <c r="J241" s="15"/>
      <c r="K241" s="15"/>
      <c r="L241" s="14">
        <v>12.110400000000002</v>
      </c>
      <c r="N241" s="23" t="s">
        <v>124</v>
      </c>
    </row>
    <row r="242" spans="1:14" x14ac:dyDescent="0.25">
      <c r="A242" s="33" t="s">
        <v>112</v>
      </c>
      <c r="B242" s="15"/>
      <c r="C242" s="16"/>
      <c r="D242" s="16"/>
      <c r="E242" s="16"/>
      <c r="F242" s="16"/>
      <c r="G242" s="16"/>
      <c r="H242" s="16">
        <v>453</v>
      </c>
      <c r="I242" s="16"/>
      <c r="J242" s="15"/>
      <c r="K242" s="15"/>
      <c r="L242" s="14">
        <v>15.764400000000002</v>
      </c>
      <c r="N242" s="23" t="s">
        <v>125</v>
      </c>
    </row>
    <row r="243" spans="1:14" ht="13.8" thickBot="1" x14ac:dyDescent="0.3">
      <c r="A243" s="41" t="s">
        <v>113</v>
      </c>
      <c r="C243" s="42"/>
      <c r="D243" s="42"/>
      <c r="E243" s="42"/>
      <c r="F243" s="42"/>
      <c r="G243" s="42"/>
      <c r="H243" s="42">
        <v>509</v>
      </c>
      <c r="I243" s="42"/>
      <c r="J243" s="2"/>
      <c r="K243" s="2"/>
      <c r="L243" s="42">
        <v>17.713200000000001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153</v>
      </c>
      <c r="B245" s="15"/>
      <c r="C245" s="16"/>
      <c r="D245" s="16"/>
      <c r="E245" s="16"/>
      <c r="F245" s="16"/>
      <c r="G245" s="16"/>
      <c r="H245" s="16">
        <v>369</v>
      </c>
      <c r="I245" s="16"/>
      <c r="J245" s="15"/>
      <c r="K245" s="15"/>
      <c r="L245" s="14">
        <v>12.841199999999999</v>
      </c>
      <c r="N245" s="23" t="s">
        <v>115</v>
      </c>
    </row>
    <row r="246" spans="1:14" x14ac:dyDescent="0.25">
      <c r="A246" s="33" t="s">
        <v>103</v>
      </c>
      <c r="B246" s="15"/>
      <c r="C246" s="16"/>
      <c r="D246" s="16"/>
      <c r="E246" s="16"/>
      <c r="F246" s="16"/>
      <c r="G246" s="16"/>
      <c r="H246" s="16">
        <v>400</v>
      </c>
      <c r="I246" s="16"/>
      <c r="J246" s="15"/>
      <c r="K246" s="15"/>
      <c r="L246" s="14">
        <v>13.92</v>
      </c>
      <c r="N246" s="23" t="s">
        <v>116</v>
      </c>
    </row>
    <row r="247" spans="1:14" x14ac:dyDescent="0.25">
      <c r="A247" s="33" t="s">
        <v>104</v>
      </c>
      <c r="B247" s="15"/>
      <c r="C247" s="16"/>
      <c r="D247" s="16"/>
      <c r="E247" s="16"/>
      <c r="F247" s="16"/>
      <c r="G247" s="16"/>
      <c r="H247" s="16">
        <v>318</v>
      </c>
      <c r="I247" s="16"/>
      <c r="J247" s="15"/>
      <c r="K247" s="15"/>
      <c r="L247" s="14">
        <v>11.0664</v>
      </c>
      <c r="N247" s="23" t="s">
        <v>117</v>
      </c>
    </row>
    <row r="248" spans="1:14" x14ac:dyDescent="0.25">
      <c r="A248" s="33" t="s">
        <v>105</v>
      </c>
      <c r="B248" s="15"/>
      <c r="C248" s="16"/>
      <c r="D248" s="16"/>
      <c r="E248" s="16"/>
      <c r="F248" s="16"/>
      <c r="G248" s="16"/>
      <c r="H248" s="16">
        <v>140</v>
      </c>
      <c r="I248" s="16"/>
      <c r="J248" s="15"/>
      <c r="K248" s="15"/>
      <c r="L248" s="14">
        <v>4.8719999999999999</v>
      </c>
      <c r="N248" s="23" t="s">
        <v>118</v>
      </c>
    </row>
    <row r="249" spans="1:14" x14ac:dyDescent="0.25">
      <c r="A249" s="33" t="s">
        <v>106</v>
      </c>
      <c r="B249" s="15"/>
      <c r="C249" s="16"/>
      <c r="D249" s="16"/>
      <c r="E249" s="16"/>
      <c r="F249" s="16"/>
      <c r="G249" s="16"/>
      <c r="H249" s="16">
        <v>142</v>
      </c>
      <c r="I249" s="16"/>
      <c r="J249" s="15"/>
      <c r="K249" s="15"/>
      <c r="L249" s="14">
        <v>4.9416000000000002</v>
      </c>
      <c r="N249" s="23" t="s">
        <v>119</v>
      </c>
    </row>
    <row r="250" spans="1:14" x14ac:dyDescent="0.25">
      <c r="A250" s="33" t="s">
        <v>107</v>
      </c>
      <c r="B250" s="15"/>
      <c r="C250" s="16"/>
      <c r="D250" s="16"/>
      <c r="E250" s="16"/>
      <c r="F250" s="16"/>
      <c r="G250" s="16"/>
      <c r="H250" s="16">
        <v>40</v>
      </c>
      <c r="I250" s="16"/>
      <c r="J250" s="15"/>
      <c r="K250" s="15"/>
      <c r="L250" s="14">
        <v>1.3919999999999999</v>
      </c>
      <c r="N250" s="23" t="s">
        <v>120</v>
      </c>
    </row>
    <row r="251" spans="1:14" x14ac:dyDescent="0.25">
      <c r="A251" s="33" t="s">
        <v>108</v>
      </c>
      <c r="B251" s="15"/>
      <c r="C251" s="16"/>
      <c r="D251" s="16"/>
      <c r="E251" s="16"/>
      <c r="F251" s="16"/>
      <c r="G251" s="16"/>
      <c r="H251" s="16">
        <v>586</v>
      </c>
      <c r="I251" s="16"/>
      <c r="J251" s="15"/>
      <c r="K251" s="15"/>
      <c r="L251" s="14">
        <v>20.392799999999998</v>
      </c>
      <c r="N251" s="23" t="s">
        <v>121</v>
      </c>
    </row>
    <row r="252" spans="1:14" x14ac:dyDescent="0.25">
      <c r="A252" s="33" t="s">
        <v>109</v>
      </c>
      <c r="B252" s="15"/>
      <c r="C252" s="16"/>
      <c r="D252" s="16"/>
      <c r="E252" s="16"/>
      <c r="F252" s="16"/>
      <c r="G252" s="16"/>
      <c r="H252" s="16">
        <v>73</v>
      </c>
      <c r="I252" s="16"/>
      <c r="J252" s="15"/>
      <c r="K252" s="15"/>
      <c r="L252" s="14">
        <v>2.5404</v>
      </c>
      <c r="N252" s="23" t="s">
        <v>122</v>
      </c>
    </row>
    <row r="253" spans="1:14" x14ac:dyDescent="0.25">
      <c r="A253" s="33" t="s">
        <v>110</v>
      </c>
      <c r="B253" s="15"/>
      <c r="C253" s="16"/>
      <c r="D253" s="16"/>
      <c r="E253" s="16"/>
      <c r="F253" s="16"/>
      <c r="G253" s="16"/>
      <c r="H253" s="16">
        <v>145</v>
      </c>
      <c r="I253" s="16"/>
      <c r="J253" s="15"/>
      <c r="K253" s="15"/>
      <c r="L253" s="14">
        <v>5.0460000000000003</v>
      </c>
      <c r="N253" s="23" t="s">
        <v>123</v>
      </c>
    </row>
    <row r="254" spans="1:14" x14ac:dyDescent="0.25">
      <c r="A254" s="33" t="s">
        <v>111</v>
      </c>
      <c r="B254" s="15"/>
      <c r="C254" s="16"/>
      <c r="D254" s="16"/>
      <c r="E254" s="16"/>
      <c r="F254" s="16"/>
      <c r="G254" s="16"/>
      <c r="H254" s="16">
        <v>384</v>
      </c>
      <c r="I254" s="16"/>
      <c r="J254" s="15"/>
      <c r="K254" s="15"/>
      <c r="L254" s="14">
        <v>13.363200000000003</v>
      </c>
      <c r="N254" s="23" t="s">
        <v>124</v>
      </c>
    </row>
    <row r="255" spans="1:14" x14ac:dyDescent="0.25">
      <c r="A255" s="33" t="s">
        <v>112</v>
      </c>
      <c r="B255" s="15"/>
      <c r="C255" s="16"/>
      <c r="D255" s="16"/>
      <c r="E255" s="16"/>
      <c r="F255" s="16"/>
      <c r="G255" s="16"/>
      <c r="H255" s="16">
        <v>417</v>
      </c>
      <c r="I255" s="16"/>
      <c r="J255" s="15"/>
      <c r="K255" s="15"/>
      <c r="L255" s="14">
        <v>14.5116</v>
      </c>
      <c r="N255" s="23" t="s">
        <v>125</v>
      </c>
    </row>
    <row r="256" spans="1:14" ht="13.8" thickBot="1" x14ac:dyDescent="0.3">
      <c r="A256" s="41" t="s">
        <v>113</v>
      </c>
      <c r="C256" s="42"/>
      <c r="D256" s="42"/>
      <c r="E256" s="42"/>
      <c r="F256" s="42"/>
      <c r="G256" s="42"/>
      <c r="H256" s="42">
        <v>411</v>
      </c>
      <c r="I256" s="42"/>
      <c r="J256" s="2"/>
      <c r="K256" s="2"/>
      <c r="L256" s="42">
        <v>14.302800000000001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153</v>
      </c>
      <c r="B258" s="15"/>
      <c r="C258" s="16"/>
      <c r="D258" s="16"/>
      <c r="E258" s="16"/>
      <c r="F258" s="16"/>
      <c r="G258" s="16"/>
      <c r="H258" s="16">
        <v>543</v>
      </c>
      <c r="I258" s="16"/>
      <c r="J258" s="15"/>
      <c r="K258" s="15"/>
      <c r="L258" s="14">
        <v>18.8964</v>
      </c>
      <c r="N258" s="23" t="s">
        <v>115</v>
      </c>
    </row>
    <row r="259" spans="1:15" x14ac:dyDescent="0.25">
      <c r="A259" s="33" t="s">
        <v>103</v>
      </c>
      <c r="B259" s="15"/>
      <c r="C259" s="16"/>
      <c r="D259" s="16"/>
      <c r="E259" s="16"/>
      <c r="F259" s="16"/>
      <c r="G259" s="16"/>
      <c r="H259" s="16">
        <v>426</v>
      </c>
      <c r="I259" s="16"/>
      <c r="J259" s="15"/>
      <c r="K259" s="15"/>
      <c r="L259" s="14">
        <v>14.824800000000002</v>
      </c>
      <c r="N259" s="23" t="s">
        <v>116</v>
      </c>
    </row>
    <row r="260" spans="1:15" x14ac:dyDescent="0.25">
      <c r="A260" s="33" t="s">
        <v>104</v>
      </c>
      <c r="B260" s="15"/>
      <c r="C260" s="16"/>
      <c r="D260" s="16"/>
      <c r="E260" s="16"/>
      <c r="F260" s="16"/>
      <c r="G260" s="16"/>
      <c r="H260" s="16">
        <v>404</v>
      </c>
      <c r="I260" s="16"/>
      <c r="J260" s="15"/>
      <c r="K260" s="15"/>
      <c r="L260" s="14">
        <v>14.059200000000002</v>
      </c>
      <c r="N260" s="23" t="s">
        <v>117</v>
      </c>
    </row>
    <row r="261" spans="1:15" x14ac:dyDescent="0.25">
      <c r="A261" s="33" t="s">
        <v>105</v>
      </c>
      <c r="B261" s="15"/>
      <c r="C261" s="16"/>
      <c r="D261" s="16"/>
      <c r="E261" s="16"/>
      <c r="F261" s="16"/>
      <c r="G261" s="16"/>
      <c r="H261" s="16">
        <v>270</v>
      </c>
      <c r="I261" s="16"/>
      <c r="J261" s="15"/>
      <c r="K261" s="15"/>
      <c r="L261" s="14">
        <v>9.3960000000000008</v>
      </c>
      <c r="N261" s="23" t="s">
        <v>118</v>
      </c>
    </row>
    <row r="262" spans="1:15" x14ac:dyDescent="0.25">
      <c r="A262" s="33" t="s">
        <v>106</v>
      </c>
      <c r="B262" s="15"/>
      <c r="C262" s="16"/>
      <c r="D262" s="16"/>
      <c r="E262" s="16"/>
      <c r="F262" s="16"/>
      <c r="G262" s="16"/>
      <c r="H262" s="16">
        <v>106</v>
      </c>
      <c r="I262" s="16"/>
      <c r="J262" s="15"/>
      <c r="K262" s="15"/>
      <c r="L262" s="14">
        <v>3.6888000000000005</v>
      </c>
      <c r="N262" s="23" t="s">
        <v>119</v>
      </c>
    </row>
    <row r="263" spans="1:15" x14ac:dyDescent="0.25">
      <c r="A263" s="33" t="s">
        <v>107</v>
      </c>
      <c r="B263" s="15"/>
      <c r="C263" s="16"/>
      <c r="D263" s="16"/>
      <c r="E263" s="16"/>
      <c r="F263" s="16"/>
      <c r="G263" s="16"/>
      <c r="H263" s="16">
        <v>98</v>
      </c>
      <c r="I263" s="16"/>
      <c r="J263" s="15"/>
      <c r="K263" s="15"/>
      <c r="L263" s="14">
        <v>3.4104000000000001</v>
      </c>
      <c r="N263" s="23" t="s">
        <v>120</v>
      </c>
    </row>
    <row r="264" spans="1:15" x14ac:dyDescent="0.25">
      <c r="A264" s="33" t="s">
        <v>108</v>
      </c>
      <c r="B264" s="15"/>
      <c r="C264" s="16"/>
      <c r="D264" s="16"/>
      <c r="E264" s="16"/>
      <c r="F264" s="16"/>
      <c r="G264" s="16"/>
      <c r="H264" s="16">
        <v>433</v>
      </c>
      <c r="I264" s="16"/>
      <c r="J264" s="15"/>
      <c r="K264" s="15"/>
      <c r="L264" s="14">
        <v>15.068400000000002</v>
      </c>
      <c r="N264" s="23" t="s">
        <v>121</v>
      </c>
    </row>
    <row r="265" spans="1:15" x14ac:dyDescent="0.25">
      <c r="A265" s="33" t="s">
        <v>109</v>
      </c>
      <c r="B265" s="15"/>
      <c r="C265" s="16"/>
      <c r="D265" s="16"/>
      <c r="E265" s="16"/>
      <c r="F265" s="16"/>
      <c r="G265" s="16"/>
      <c r="H265" s="16">
        <v>68</v>
      </c>
      <c r="I265" s="16"/>
      <c r="J265" s="15"/>
      <c r="K265" s="15"/>
      <c r="L265" s="14">
        <v>2.3664000000000001</v>
      </c>
      <c r="N265" s="23" t="s">
        <v>122</v>
      </c>
    </row>
    <row r="266" spans="1:15" x14ac:dyDescent="0.25">
      <c r="A266" s="33" t="s">
        <v>110</v>
      </c>
      <c r="B266" s="15"/>
      <c r="C266" s="16"/>
      <c r="D266" s="16"/>
      <c r="E266" s="16"/>
      <c r="F266" s="16"/>
      <c r="G266" s="16"/>
      <c r="H266" s="16">
        <v>170</v>
      </c>
      <c r="I266" s="16"/>
      <c r="J266" s="15"/>
      <c r="K266" s="15"/>
      <c r="L266" s="14">
        <v>5.9160000000000004</v>
      </c>
      <c r="N266" s="23" t="s">
        <v>123</v>
      </c>
    </row>
    <row r="267" spans="1:15" x14ac:dyDescent="0.25">
      <c r="A267" s="33" t="s">
        <v>111</v>
      </c>
      <c r="B267" s="15"/>
      <c r="C267" s="16"/>
      <c r="D267" s="16"/>
      <c r="E267" s="16"/>
      <c r="F267" s="16"/>
      <c r="G267" s="16"/>
      <c r="H267" s="16">
        <v>242</v>
      </c>
      <c r="I267" s="16"/>
      <c r="J267" s="15"/>
      <c r="K267" s="15"/>
      <c r="L267" s="14">
        <v>8.4215999999999998</v>
      </c>
      <c r="N267" s="23" t="s">
        <v>124</v>
      </c>
    </row>
    <row r="268" spans="1:15" x14ac:dyDescent="0.25">
      <c r="A268" s="33" t="s">
        <v>112</v>
      </c>
      <c r="B268" s="15"/>
      <c r="C268" s="16"/>
      <c r="D268" s="16"/>
      <c r="E268" s="16"/>
      <c r="F268" s="16"/>
      <c r="G268" s="16"/>
      <c r="H268" s="16">
        <v>244</v>
      </c>
      <c r="I268" s="16"/>
      <c r="J268" s="15"/>
      <c r="K268" s="15"/>
      <c r="L268" s="14">
        <v>8.491200000000001</v>
      </c>
      <c r="N268" s="23" t="s">
        <v>125</v>
      </c>
    </row>
    <row r="269" spans="1:15" ht="13.8" thickBot="1" x14ac:dyDescent="0.3">
      <c r="A269" s="41" t="s">
        <v>113</v>
      </c>
      <c r="C269" s="42"/>
      <c r="D269" s="42"/>
      <c r="E269" s="42"/>
      <c r="F269" s="42"/>
      <c r="G269" s="42"/>
      <c r="H269" s="42">
        <v>423</v>
      </c>
      <c r="I269" s="42"/>
      <c r="J269" s="2"/>
      <c r="K269" s="2"/>
      <c r="L269" s="42">
        <v>14.720400000000001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153</v>
      </c>
      <c r="B271" s="16"/>
      <c r="C271" s="16"/>
      <c r="D271" s="16"/>
      <c r="E271" s="16"/>
      <c r="F271" s="16"/>
      <c r="G271" s="16"/>
      <c r="H271" s="16">
        <v>355</v>
      </c>
      <c r="I271" s="16"/>
      <c r="J271" s="15"/>
      <c r="K271" s="15"/>
      <c r="L271" s="14">
        <v>12.353999999999999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/>
      <c r="D272" s="16"/>
      <c r="E272" s="16"/>
      <c r="F272" s="16"/>
      <c r="G272" s="16"/>
      <c r="H272" s="16">
        <v>421</v>
      </c>
      <c r="I272" s="16"/>
      <c r="J272" s="15"/>
      <c r="K272" s="15"/>
      <c r="L272" s="14">
        <v>14.6508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/>
      <c r="D273" s="16"/>
      <c r="E273" s="16"/>
      <c r="F273" s="16"/>
      <c r="G273" s="16"/>
      <c r="H273" s="16">
        <v>343</v>
      </c>
      <c r="I273" s="16"/>
      <c r="J273" s="15"/>
      <c r="K273" s="15"/>
      <c r="L273" s="14">
        <v>11.936400000000001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/>
      <c r="D274" s="16"/>
      <c r="E274" s="16"/>
      <c r="F274" s="16"/>
      <c r="G274" s="16"/>
      <c r="H274" s="16">
        <v>161</v>
      </c>
      <c r="I274" s="16"/>
      <c r="J274" s="15"/>
      <c r="K274" s="15"/>
      <c r="L274" s="14">
        <v>5.6028000000000002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/>
      <c r="D275" s="16"/>
      <c r="E275" s="16"/>
      <c r="F275" s="16"/>
      <c r="G275" s="16"/>
      <c r="H275" s="16">
        <v>60</v>
      </c>
      <c r="I275" s="16"/>
      <c r="J275" s="15"/>
      <c r="K275" s="15"/>
      <c r="L275" s="14">
        <v>2.0880000000000001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/>
      <c r="D276" s="16"/>
      <c r="E276" s="16"/>
      <c r="F276" s="16"/>
      <c r="G276" s="16"/>
      <c r="H276" s="16">
        <v>69</v>
      </c>
      <c r="I276" s="16"/>
      <c r="J276" s="15"/>
      <c r="K276" s="15"/>
      <c r="L276" s="14">
        <v>2.4012000000000002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/>
      <c r="D277" s="16"/>
      <c r="E277" s="16"/>
      <c r="F277" s="16"/>
      <c r="G277" s="16"/>
      <c r="H277" s="16">
        <v>774</v>
      </c>
      <c r="I277" s="16"/>
      <c r="J277" s="15"/>
      <c r="K277" s="15"/>
      <c r="L277" s="14">
        <v>26.935200000000002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/>
      <c r="D278" s="16"/>
      <c r="E278" s="16"/>
      <c r="F278" s="16"/>
      <c r="G278" s="16"/>
      <c r="H278" s="16">
        <v>54</v>
      </c>
      <c r="I278" s="16"/>
      <c r="J278" s="15"/>
      <c r="K278" s="15"/>
      <c r="L278" s="14">
        <v>1.8792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/>
      <c r="D279" s="16"/>
      <c r="E279" s="16"/>
      <c r="F279" s="16"/>
      <c r="G279" s="16"/>
      <c r="H279" s="16">
        <v>114</v>
      </c>
      <c r="I279" s="16"/>
      <c r="J279" s="15"/>
      <c r="K279" s="15"/>
      <c r="L279" s="14">
        <v>3.9672000000000001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/>
      <c r="D280" s="16"/>
      <c r="E280" s="16"/>
      <c r="F280" s="16"/>
      <c r="G280" s="16"/>
      <c r="H280" s="16">
        <v>290</v>
      </c>
      <c r="I280" s="16"/>
      <c r="J280" s="15"/>
      <c r="K280" s="15"/>
      <c r="L280" s="14">
        <v>10.092000000000001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/>
      <c r="D281" s="16"/>
      <c r="E281" s="16"/>
      <c r="F281" s="16"/>
      <c r="G281" s="16"/>
      <c r="H281" s="16">
        <v>205</v>
      </c>
      <c r="I281" s="16"/>
      <c r="J281" s="15"/>
      <c r="K281" s="15"/>
      <c r="L281" s="14">
        <v>7.1340000000000003</v>
      </c>
      <c r="N281" s="23" t="s">
        <v>125</v>
      </c>
      <c r="O281" s="10"/>
    </row>
    <row r="282" spans="1:15" ht="13.8" thickBot="1" x14ac:dyDescent="0.3">
      <c r="A282" s="41" t="s">
        <v>113</v>
      </c>
      <c r="C282" s="42"/>
      <c r="D282" s="42"/>
      <c r="E282" s="42"/>
      <c r="F282" s="42"/>
      <c r="G282" s="42"/>
      <c r="H282" s="42">
        <v>294</v>
      </c>
      <c r="I282" s="42"/>
      <c r="J282" s="2"/>
      <c r="K282" s="2"/>
      <c r="L282" s="42">
        <v>10.231200000000001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153</v>
      </c>
      <c r="B284" s="15"/>
      <c r="C284" s="16"/>
      <c r="D284" s="16"/>
      <c r="E284" s="16"/>
      <c r="F284" s="16"/>
      <c r="G284" s="16"/>
      <c r="H284" s="16">
        <v>272</v>
      </c>
      <c r="I284" s="16"/>
      <c r="J284" s="15"/>
      <c r="K284" s="15"/>
      <c r="L284" s="14">
        <v>9.4656000000000002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/>
      <c r="D285" s="16"/>
      <c r="E285" s="16"/>
      <c r="F285" s="16"/>
      <c r="G285" s="16"/>
      <c r="H285" s="16">
        <v>150</v>
      </c>
      <c r="I285" s="16"/>
      <c r="J285" s="15"/>
      <c r="K285" s="15"/>
      <c r="L285" s="14">
        <v>5.22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/>
      <c r="D286" s="16"/>
      <c r="E286" s="16"/>
      <c r="F286" s="16"/>
      <c r="G286" s="16"/>
      <c r="H286" s="16">
        <v>138</v>
      </c>
      <c r="I286" s="16"/>
      <c r="J286" s="15"/>
      <c r="K286" s="15"/>
      <c r="L286" s="14">
        <v>4.8024000000000004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/>
      <c r="D287" s="16"/>
      <c r="E287" s="16"/>
      <c r="F287" s="16"/>
      <c r="G287" s="16"/>
      <c r="H287" s="16">
        <v>58</v>
      </c>
      <c r="I287" s="16"/>
      <c r="J287" s="15"/>
      <c r="K287" s="15"/>
      <c r="L287" s="14">
        <v>2.0184000000000002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/>
      <c r="D288" s="16"/>
      <c r="E288" s="16"/>
      <c r="F288" s="16"/>
      <c r="G288" s="16"/>
      <c r="H288" s="16">
        <v>34</v>
      </c>
      <c r="I288" s="16"/>
      <c r="J288" s="15"/>
      <c r="K288" s="15"/>
      <c r="L288" s="14">
        <v>1.1832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/>
      <c r="D289" s="16"/>
      <c r="E289" s="16"/>
      <c r="F289" s="16"/>
      <c r="G289" s="16"/>
      <c r="H289" s="16">
        <v>34</v>
      </c>
      <c r="I289" s="16"/>
      <c r="J289" s="15"/>
      <c r="K289" s="15"/>
      <c r="L289" s="14">
        <v>1.1832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/>
      <c r="D290" s="16"/>
      <c r="E290" s="16"/>
      <c r="F290" s="16"/>
      <c r="G290" s="16"/>
      <c r="H290" s="16">
        <v>367</v>
      </c>
      <c r="I290" s="16"/>
      <c r="J290" s="15"/>
      <c r="K290" s="15"/>
      <c r="L290" s="14">
        <v>12.771600000000001</v>
      </c>
      <c r="N290" s="23" t="s">
        <v>121</v>
      </c>
    </row>
    <row r="291" spans="1:15" x14ac:dyDescent="0.25">
      <c r="A291" s="33" t="s">
        <v>122</v>
      </c>
      <c r="C291" s="16"/>
      <c r="D291" s="16"/>
      <c r="E291" s="16"/>
      <c r="F291" s="16"/>
      <c r="G291" s="16"/>
      <c r="H291" s="16">
        <v>18</v>
      </c>
      <c r="I291" s="16"/>
      <c r="J291" s="15"/>
      <c r="K291" s="15"/>
      <c r="L291" s="14">
        <v>0.62639999999999996</v>
      </c>
      <c r="N291" s="23" t="s">
        <v>122</v>
      </c>
    </row>
    <row r="292" spans="1:15" x14ac:dyDescent="0.25">
      <c r="A292" s="33" t="s">
        <v>123</v>
      </c>
      <c r="C292" s="16"/>
      <c r="D292" s="16"/>
      <c r="E292" s="16"/>
      <c r="F292" s="16"/>
      <c r="G292" s="16"/>
      <c r="H292" s="16">
        <v>85</v>
      </c>
      <c r="I292" s="16"/>
      <c r="J292" s="15"/>
      <c r="K292" s="15"/>
      <c r="L292" s="14">
        <v>2.9580000000000002</v>
      </c>
      <c r="N292" s="23" t="s">
        <v>123</v>
      </c>
    </row>
    <row r="293" spans="1:15" x14ac:dyDescent="0.25">
      <c r="A293" s="33" t="s">
        <v>131</v>
      </c>
      <c r="H293" s="16">
        <v>92</v>
      </c>
      <c r="I293" s="16"/>
      <c r="J293" s="15"/>
      <c r="K293" s="15"/>
      <c r="L293" s="14">
        <v>3.2016000000000004</v>
      </c>
      <c r="N293" s="23" t="s">
        <v>124</v>
      </c>
    </row>
    <row r="294" spans="1:15" x14ac:dyDescent="0.25">
      <c r="A294" s="33" t="s">
        <v>125</v>
      </c>
      <c r="H294" s="16">
        <v>172</v>
      </c>
      <c r="I294" s="16"/>
      <c r="J294" s="15"/>
      <c r="K294" s="15"/>
      <c r="L294" s="14">
        <v>5.9855999999999998</v>
      </c>
      <c r="N294" s="23" t="s">
        <v>125</v>
      </c>
    </row>
    <row r="295" spans="1:15" ht="13.8" thickBot="1" x14ac:dyDescent="0.3">
      <c r="A295" s="41" t="s">
        <v>113</v>
      </c>
      <c r="C295" s="42"/>
      <c r="D295" s="42"/>
      <c r="E295" s="42"/>
      <c r="F295" s="42"/>
      <c r="G295" s="42"/>
      <c r="H295" s="42">
        <v>134</v>
      </c>
      <c r="I295" s="42"/>
      <c r="J295" s="2"/>
      <c r="K295" s="2"/>
      <c r="L295" s="42">
        <v>4.6631999999999998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153</v>
      </c>
      <c r="H297" s="16">
        <v>197</v>
      </c>
      <c r="I297" s="16"/>
      <c r="J297" s="15"/>
      <c r="K297" s="15"/>
      <c r="L297" s="14">
        <v>6.8556000000000017</v>
      </c>
      <c r="N297" s="23" t="s">
        <v>115</v>
      </c>
    </row>
    <row r="298" spans="1:15" x14ac:dyDescent="0.25">
      <c r="A298" s="33" t="s">
        <v>103</v>
      </c>
      <c r="H298" s="16">
        <v>132</v>
      </c>
      <c r="I298" s="16"/>
      <c r="J298" s="15"/>
      <c r="K298" s="15"/>
      <c r="L298" s="14">
        <v>4.5936000000000003</v>
      </c>
      <c r="N298" s="23" t="s">
        <v>116</v>
      </c>
    </row>
    <row r="299" spans="1:15" x14ac:dyDescent="0.25">
      <c r="A299" s="33" t="s">
        <v>104</v>
      </c>
      <c r="H299" s="16">
        <v>111</v>
      </c>
      <c r="I299" s="16"/>
      <c r="J299" s="15"/>
      <c r="K299" s="15"/>
      <c r="L299" s="14">
        <v>3.8628000000000005</v>
      </c>
      <c r="N299" s="23" t="s">
        <v>117</v>
      </c>
    </row>
    <row r="300" spans="1:15" x14ac:dyDescent="0.25">
      <c r="A300" s="33" t="s">
        <v>105</v>
      </c>
      <c r="H300" s="16">
        <v>31</v>
      </c>
      <c r="I300" s="16"/>
      <c r="J300" s="15"/>
      <c r="K300" s="15"/>
      <c r="L300" s="14">
        <v>1.0788</v>
      </c>
      <c r="N300" s="23" t="s">
        <v>118</v>
      </c>
    </row>
    <row r="301" spans="1:15" x14ac:dyDescent="0.25">
      <c r="A301" s="33" t="s">
        <v>137</v>
      </c>
      <c r="H301" s="16">
        <v>11</v>
      </c>
      <c r="I301" s="16"/>
      <c r="J301" s="15"/>
      <c r="K301" s="15"/>
      <c r="L301" s="14">
        <v>0.38280000000000003</v>
      </c>
      <c r="N301" s="23" t="s">
        <v>119</v>
      </c>
    </row>
    <row r="302" spans="1:15" x14ac:dyDescent="0.25">
      <c r="A302" s="33" t="s">
        <v>138</v>
      </c>
      <c r="H302" s="16">
        <v>43</v>
      </c>
      <c r="I302" s="16"/>
      <c r="J302" s="15"/>
      <c r="K302" s="15"/>
      <c r="L302" s="14">
        <v>1.4964</v>
      </c>
      <c r="N302" s="23" t="s">
        <v>120</v>
      </c>
    </row>
    <row r="303" spans="1:15" x14ac:dyDescent="0.25">
      <c r="A303" s="33" t="s">
        <v>129</v>
      </c>
      <c r="H303" s="16">
        <v>579</v>
      </c>
      <c r="I303" s="16"/>
      <c r="J303" s="15"/>
      <c r="K303" s="15"/>
      <c r="L303" s="14">
        <v>20.1492</v>
      </c>
      <c r="N303" s="23" t="s">
        <v>121</v>
      </c>
    </row>
    <row r="304" spans="1:15" x14ac:dyDescent="0.25">
      <c r="A304" s="33" t="s">
        <v>122</v>
      </c>
      <c r="H304" s="16">
        <v>151</v>
      </c>
      <c r="I304" s="16"/>
      <c r="J304" s="15"/>
      <c r="K304" s="15"/>
      <c r="L304" s="14">
        <v>5.2548000000000004</v>
      </c>
      <c r="N304" s="23" t="s">
        <v>122</v>
      </c>
    </row>
    <row r="305" spans="1:14" x14ac:dyDescent="0.25">
      <c r="A305" s="33" t="s">
        <v>123</v>
      </c>
      <c r="H305" s="16">
        <v>29</v>
      </c>
      <c r="I305" s="16"/>
      <c r="J305" s="15"/>
      <c r="K305" s="15"/>
      <c r="L305" s="14">
        <v>1.0092000000000001</v>
      </c>
      <c r="N305" s="23" t="s">
        <v>123</v>
      </c>
    </row>
    <row r="306" spans="1:14" x14ac:dyDescent="0.25">
      <c r="A306" s="33" t="s">
        <v>131</v>
      </c>
      <c r="H306" s="16">
        <v>61</v>
      </c>
      <c r="I306" s="16"/>
      <c r="J306" s="15"/>
      <c r="K306" s="15"/>
      <c r="L306" s="14">
        <v>2.1228000000000002</v>
      </c>
      <c r="N306" s="23" t="s">
        <v>124</v>
      </c>
    </row>
    <row r="307" spans="1:14" x14ac:dyDescent="0.25">
      <c r="A307" s="33" t="s">
        <v>125</v>
      </c>
      <c r="H307" s="16">
        <v>12</v>
      </c>
      <c r="I307" s="16"/>
      <c r="J307" s="15"/>
      <c r="K307" s="15"/>
      <c r="L307" s="14">
        <v>0.41760000000000008</v>
      </c>
      <c r="N307" s="23" t="s">
        <v>125</v>
      </c>
    </row>
    <row r="308" spans="1:14" ht="13.8" thickBot="1" x14ac:dyDescent="0.3">
      <c r="A308" s="41" t="s">
        <v>113</v>
      </c>
      <c r="C308" s="42"/>
      <c r="D308" s="42"/>
      <c r="E308" s="42"/>
      <c r="F308" s="42"/>
      <c r="G308" s="42"/>
      <c r="H308" s="42">
        <v>69</v>
      </c>
      <c r="I308" s="42"/>
      <c r="J308" s="2"/>
      <c r="K308" s="2"/>
      <c r="L308" s="42">
        <v>2.4012000000000002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H310" s="16">
        <v>31</v>
      </c>
      <c r="I310" s="16"/>
      <c r="J310" s="15"/>
      <c r="K310" s="15"/>
      <c r="L310" s="14">
        <v>1.0788</v>
      </c>
      <c r="N310" s="23" t="s">
        <v>115</v>
      </c>
    </row>
    <row r="311" spans="1:14" x14ac:dyDescent="0.25">
      <c r="A311" s="33" t="s">
        <v>154</v>
      </c>
      <c r="H311" s="16">
        <v>69</v>
      </c>
      <c r="I311" s="16"/>
      <c r="J311" s="15"/>
      <c r="K311" s="15"/>
      <c r="L311" s="14">
        <v>2.4012000000000002</v>
      </c>
      <c r="N311" s="23" t="s">
        <v>116</v>
      </c>
    </row>
    <row r="312" spans="1:14" x14ac:dyDescent="0.25">
      <c r="A312" s="33" t="s">
        <v>155</v>
      </c>
      <c r="H312" s="16">
        <v>61</v>
      </c>
      <c r="I312" s="16"/>
      <c r="J312" s="15"/>
      <c r="K312" s="15"/>
      <c r="L312" s="14">
        <v>2.1228000000000002</v>
      </c>
      <c r="N312" s="23" t="s">
        <v>117</v>
      </c>
    </row>
    <row r="313" spans="1:14" x14ac:dyDescent="0.25">
      <c r="A313" s="33" t="s">
        <v>118</v>
      </c>
      <c r="H313" s="16">
        <v>19</v>
      </c>
      <c r="I313" s="16"/>
      <c r="J313" s="15"/>
      <c r="K313" s="15"/>
      <c r="L313" s="14">
        <v>0.66120000000000001</v>
      </c>
      <c r="N313" s="23" t="s">
        <v>118</v>
      </c>
    </row>
    <row r="314" spans="1:14" x14ac:dyDescent="0.25">
      <c r="A314" s="33" t="s">
        <v>137</v>
      </c>
      <c r="H314" s="16">
        <v>12</v>
      </c>
      <c r="I314" s="16"/>
      <c r="J314" s="15"/>
      <c r="K314" s="15"/>
      <c r="L314" s="14">
        <v>0.41760000000000008</v>
      </c>
      <c r="N314" s="23" t="s">
        <v>119</v>
      </c>
    </row>
    <row r="315" spans="1:14" x14ac:dyDescent="0.25">
      <c r="A315" s="33" t="s">
        <v>138</v>
      </c>
      <c r="H315" s="16">
        <v>33</v>
      </c>
      <c r="I315" s="16"/>
      <c r="J315" s="15"/>
      <c r="K315" s="15"/>
      <c r="L315" s="14">
        <v>1.1484000000000001</v>
      </c>
      <c r="N315" s="23" t="s">
        <v>120</v>
      </c>
    </row>
    <row r="316" spans="1:14" x14ac:dyDescent="0.25">
      <c r="A316" s="33" t="s">
        <v>129</v>
      </c>
      <c r="H316" s="16">
        <v>253</v>
      </c>
      <c r="I316" s="16"/>
      <c r="J316" s="15"/>
      <c r="K316" s="15"/>
      <c r="L316" s="14">
        <v>8.8043999999999993</v>
      </c>
      <c r="N316" s="23" t="s">
        <v>121</v>
      </c>
    </row>
    <row r="317" spans="1:14" x14ac:dyDescent="0.25">
      <c r="A317" s="33" t="s">
        <v>122</v>
      </c>
      <c r="H317" s="16">
        <v>14</v>
      </c>
      <c r="I317" s="16"/>
      <c r="J317" s="15"/>
      <c r="K317" s="15"/>
      <c r="L317" s="14">
        <v>0.48720000000000002</v>
      </c>
      <c r="N317" s="23" t="s">
        <v>122</v>
      </c>
    </row>
    <row r="318" spans="1:14" x14ac:dyDescent="0.25">
      <c r="A318" s="33" t="s">
        <v>123</v>
      </c>
      <c r="H318" s="16">
        <v>46</v>
      </c>
      <c r="I318" s="16"/>
      <c r="J318" s="15"/>
      <c r="K318" s="15"/>
      <c r="L318" s="14">
        <v>1.6008000000000002</v>
      </c>
      <c r="N318" s="23" t="s">
        <v>123</v>
      </c>
    </row>
    <row r="319" spans="1:14" x14ac:dyDescent="0.25">
      <c r="A319" s="33" t="s">
        <v>131</v>
      </c>
      <c r="H319" s="16">
        <v>51</v>
      </c>
      <c r="I319" s="16"/>
      <c r="J319" s="15"/>
      <c r="K319" s="15"/>
      <c r="L319" s="14">
        <v>1.7748000000000002</v>
      </c>
      <c r="N319" s="23" t="s">
        <v>124</v>
      </c>
    </row>
    <row r="320" spans="1:14" x14ac:dyDescent="0.25">
      <c r="A320" s="33" t="s">
        <v>125</v>
      </c>
      <c r="H320" s="16">
        <v>46</v>
      </c>
      <c r="I320" s="16"/>
      <c r="J320" s="15"/>
      <c r="K320" s="15"/>
      <c r="L320" s="14">
        <v>1.6008000000000002</v>
      </c>
      <c r="N320" s="23" t="s">
        <v>125</v>
      </c>
    </row>
    <row r="321" spans="1:14" ht="13.8" thickBot="1" x14ac:dyDescent="0.3">
      <c r="A321" s="41" t="s">
        <v>113</v>
      </c>
      <c r="C321" s="42"/>
      <c r="D321" s="42"/>
      <c r="E321" s="42"/>
      <c r="F321" s="42"/>
      <c r="G321" s="42"/>
      <c r="H321" s="42">
        <v>42</v>
      </c>
      <c r="I321" s="42"/>
      <c r="J321" s="2"/>
      <c r="K321" s="2"/>
      <c r="L321" s="42">
        <v>1.4616000000000002</v>
      </c>
      <c r="N321" s="43" t="s">
        <v>113</v>
      </c>
    </row>
    <row r="322" spans="1:14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H323" s="16">
        <v>73</v>
      </c>
      <c r="I323" s="16"/>
      <c r="J323" s="15"/>
      <c r="K323" s="15"/>
      <c r="L323" s="14">
        <v>2.5404</v>
      </c>
      <c r="N323" s="23" t="s">
        <v>115</v>
      </c>
    </row>
    <row r="324" spans="1:14" x14ac:dyDescent="0.25">
      <c r="A324" s="33" t="s">
        <v>154</v>
      </c>
      <c r="H324" s="16">
        <v>42</v>
      </c>
      <c r="I324" s="16"/>
      <c r="J324" s="15"/>
      <c r="K324" s="15"/>
      <c r="L324" s="14">
        <v>1.4616000000000002</v>
      </c>
      <c r="N324" s="23" t="s">
        <v>116</v>
      </c>
    </row>
    <row r="325" spans="1:14" x14ac:dyDescent="0.25">
      <c r="A325" s="33" t="s">
        <v>155</v>
      </c>
      <c r="H325" s="16">
        <v>35</v>
      </c>
      <c r="I325" s="16"/>
      <c r="J325" s="15"/>
      <c r="K325" s="15"/>
      <c r="L325" s="14">
        <v>1.218</v>
      </c>
      <c r="N325" s="23" t="s">
        <v>117</v>
      </c>
    </row>
    <row r="326" spans="1:14" x14ac:dyDescent="0.25">
      <c r="A326" s="33" t="s">
        <v>118</v>
      </c>
      <c r="H326" s="16">
        <v>45</v>
      </c>
      <c r="I326" s="16"/>
      <c r="J326" s="15"/>
      <c r="K326" s="15"/>
      <c r="L326" s="14">
        <v>1.5660000000000001</v>
      </c>
      <c r="N326" s="23" t="s">
        <v>118</v>
      </c>
    </row>
    <row r="327" spans="1:14" x14ac:dyDescent="0.25">
      <c r="A327" s="33" t="s">
        <v>137</v>
      </c>
      <c r="H327" s="16">
        <v>16</v>
      </c>
      <c r="I327" s="16"/>
      <c r="J327" s="15"/>
      <c r="K327" s="15"/>
      <c r="L327" s="14">
        <v>0.55680000000000007</v>
      </c>
      <c r="N327" s="23" t="s">
        <v>119</v>
      </c>
    </row>
    <row r="328" spans="1:14" x14ac:dyDescent="0.25">
      <c r="A328" s="33" t="s">
        <v>138</v>
      </c>
      <c r="H328" s="16">
        <v>7</v>
      </c>
      <c r="I328" s="16"/>
      <c r="J328" s="15"/>
      <c r="K328" s="15"/>
      <c r="L328" s="14">
        <v>0.24360000000000001</v>
      </c>
      <c r="N328" s="23" t="s">
        <v>120</v>
      </c>
    </row>
    <row r="329" spans="1:14" x14ac:dyDescent="0.25">
      <c r="A329" s="33" t="s">
        <v>129</v>
      </c>
      <c r="H329" s="16">
        <v>424</v>
      </c>
      <c r="I329" s="16"/>
      <c r="J329" s="15"/>
      <c r="K329" s="15"/>
      <c r="L329" s="14">
        <v>14.755200000000002</v>
      </c>
      <c r="N329" s="23" t="s">
        <v>121</v>
      </c>
    </row>
    <row r="330" spans="1:14" x14ac:dyDescent="0.25">
      <c r="A330" s="33" t="s">
        <v>122</v>
      </c>
      <c r="H330" s="16">
        <v>5</v>
      </c>
      <c r="I330" s="16"/>
      <c r="J330" s="15"/>
      <c r="K330" s="15"/>
      <c r="L330" s="14">
        <v>0.17399999999999999</v>
      </c>
      <c r="N330" s="23" t="s">
        <v>122</v>
      </c>
    </row>
    <row r="331" spans="1:14" x14ac:dyDescent="0.25">
      <c r="A331" s="33" t="s">
        <v>123</v>
      </c>
      <c r="H331" s="16">
        <v>75</v>
      </c>
      <c r="I331" s="16"/>
      <c r="J331" s="15"/>
      <c r="K331" s="15"/>
      <c r="L331" s="14">
        <v>2.61</v>
      </c>
      <c r="N331" s="23" t="s">
        <v>123</v>
      </c>
    </row>
    <row r="332" spans="1:14" x14ac:dyDescent="0.25">
      <c r="A332" s="33" t="s">
        <v>131</v>
      </c>
      <c r="H332" s="16">
        <v>50</v>
      </c>
      <c r="I332" s="16"/>
      <c r="J332" s="15"/>
      <c r="K332" s="15"/>
      <c r="L332" s="14">
        <v>1.74</v>
      </c>
      <c r="N332" s="23" t="s">
        <v>124</v>
      </c>
    </row>
    <row r="333" spans="1:14" x14ac:dyDescent="0.25">
      <c r="A333" s="33" t="s">
        <v>125</v>
      </c>
      <c r="H333" s="16">
        <v>22</v>
      </c>
      <c r="I333" s="16"/>
      <c r="J333" s="15"/>
      <c r="K333" s="15"/>
      <c r="L333" s="14">
        <v>0.76560000000000006</v>
      </c>
      <c r="N333" s="23" t="s">
        <v>125</v>
      </c>
    </row>
    <row r="334" spans="1:14" ht="13.8" thickBot="1" x14ac:dyDescent="0.3">
      <c r="A334" s="41" t="s">
        <v>113</v>
      </c>
      <c r="C334" s="42"/>
      <c r="D334" s="42"/>
      <c r="E334" s="42"/>
      <c r="F334" s="42"/>
      <c r="G334" s="42"/>
      <c r="H334" s="42">
        <v>49</v>
      </c>
      <c r="I334" s="42"/>
      <c r="J334" s="2"/>
      <c r="K334" s="2"/>
      <c r="L334" s="54">
        <v>1.7052</v>
      </c>
      <c r="N334" s="43" t="s">
        <v>113</v>
      </c>
    </row>
    <row r="335" spans="1:14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H336" s="16">
        <v>44</v>
      </c>
      <c r="I336" s="16"/>
      <c r="J336" s="15"/>
      <c r="K336" s="15"/>
      <c r="L336" s="14">
        <v>1.5312000000000001</v>
      </c>
      <c r="N336" s="23" t="s">
        <v>115</v>
      </c>
    </row>
    <row r="337" spans="1:14" x14ac:dyDescent="0.25">
      <c r="A337" s="33" t="s">
        <v>154</v>
      </c>
      <c r="H337" s="16">
        <v>41</v>
      </c>
      <c r="I337" s="16"/>
      <c r="J337" s="15"/>
      <c r="K337" s="15"/>
      <c r="L337" s="14">
        <v>1.4268000000000003</v>
      </c>
      <c r="N337" s="23" t="s">
        <v>116</v>
      </c>
    </row>
    <row r="338" spans="1:14" x14ac:dyDescent="0.25">
      <c r="A338" s="33" t="s">
        <v>155</v>
      </c>
      <c r="H338" s="16">
        <v>38</v>
      </c>
      <c r="I338" s="16"/>
      <c r="J338" s="15"/>
      <c r="K338" s="15"/>
      <c r="L338" s="14">
        <v>1.3224</v>
      </c>
      <c r="N338" s="23" t="s">
        <v>117</v>
      </c>
    </row>
    <row r="339" spans="1:14" x14ac:dyDescent="0.25">
      <c r="A339" s="33" t="s">
        <v>118</v>
      </c>
      <c r="H339" s="16">
        <v>10</v>
      </c>
      <c r="I339" s="16"/>
      <c r="J339" s="15"/>
      <c r="K339" s="15"/>
      <c r="L339" s="14">
        <v>0.34799999999999998</v>
      </c>
      <c r="N339" s="23" t="s">
        <v>118</v>
      </c>
    </row>
    <row r="340" spans="1:14" x14ac:dyDescent="0.25">
      <c r="A340" s="33" t="s">
        <v>137</v>
      </c>
      <c r="H340" s="16">
        <v>7</v>
      </c>
      <c r="I340" s="16"/>
      <c r="J340" s="15"/>
      <c r="K340" s="15"/>
      <c r="L340" s="14">
        <v>0.24360000000000001</v>
      </c>
      <c r="N340" s="23" t="s">
        <v>119</v>
      </c>
    </row>
    <row r="341" spans="1:14" x14ac:dyDescent="0.25">
      <c r="A341" s="33" t="s">
        <v>138</v>
      </c>
      <c r="H341" s="16">
        <v>4</v>
      </c>
      <c r="I341" s="16"/>
      <c r="J341" s="15"/>
      <c r="K341" s="15"/>
      <c r="L341" s="14">
        <v>0.13920000000000002</v>
      </c>
      <c r="N341" s="23" t="s">
        <v>120</v>
      </c>
    </row>
    <row r="342" spans="1:14" x14ac:dyDescent="0.25">
      <c r="A342" s="33" t="s">
        <v>129</v>
      </c>
      <c r="H342" s="16">
        <v>18</v>
      </c>
      <c r="I342" s="16"/>
      <c r="J342" s="15"/>
      <c r="K342" s="15"/>
      <c r="L342" s="14">
        <v>0.62639999999999996</v>
      </c>
      <c r="N342" s="23" t="s">
        <v>121</v>
      </c>
    </row>
    <row r="343" spans="1:14" x14ac:dyDescent="0.25">
      <c r="A343" s="33" t="s">
        <v>122</v>
      </c>
      <c r="H343" s="16">
        <v>9</v>
      </c>
      <c r="I343" s="16"/>
      <c r="J343" s="15"/>
      <c r="K343" s="15"/>
      <c r="L343" s="14">
        <v>0.31319999999999998</v>
      </c>
      <c r="N343" s="23" t="s">
        <v>122</v>
      </c>
    </row>
    <row r="344" spans="1:14" x14ac:dyDescent="0.25">
      <c r="A344" s="33" t="s">
        <v>123</v>
      </c>
      <c r="H344" s="16">
        <v>23</v>
      </c>
      <c r="L344" s="14">
        <v>0.80040000000000011</v>
      </c>
      <c r="N344" s="23" t="s">
        <v>123</v>
      </c>
    </row>
    <row r="345" spans="1:14" x14ac:dyDescent="0.25">
      <c r="A345" s="33" t="s">
        <v>131</v>
      </c>
      <c r="H345" s="16">
        <v>37</v>
      </c>
      <c r="I345" s="16"/>
      <c r="J345" s="15"/>
      <c r="K345" s="15"/>
      <c r="L345" s="14">
        <v>1.2876000000000001</v>
      </c>
      <c r="N345" s="23" t="s">
        <v>124</v>
      </c>
    </row>
    <row r="346" spans="1:14" x14ac:dyDescent="0.25">
      <c r="A346" s="33" t="s">
        <v>125</v>
      </c>
      <c r="H346" s="16">
        <v>33</v>
      </c>
      <c r="L346" s="14">
        <v>1.1484000000000001</v>
      </c>
      <c r="N346" s="23" t="s">
        <v>125</v>
      </c>
    </row>
    <row r="347" spans="1:14" ht="13.8" thickBot="1" x14ac:dyDescent="0.3">
      <c r="A347" s="41" t="s">
        <v>113</v>
      </c>
      <c r="C347" s="42"/>
      <c r="D347" s="42"/>
      <c r="E347" s="42"/>
      <c r="F347" s="42"/>
      <c r="G347" s="42"/>
      <c r="H347" s="42">
        <v>44</v>
      </c>
      <c r="I347" s="42"/>
      <c r="J347" s="2"/>
      <c r="K347" s="2"/>
      <c r="L347" s="54">
        <v>1.5312000000000001</v>
      </c>
      <c r="N347" s="43" t="s">
        <v>113</v>
      </c>
    </row>
    <row r="348" spans="1:14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H349" s="67">
        <v>42</v>
      </c>
      <c r="I349" s="16"/>
      <c r="J349" s="15"/>
      <c r="K349" s="15"/>
      <c r="L349" s="14">
        <f t="shared" ref="L349:L360" si="83">H349*0.8*43.5/1000</f>
        <v>1.4616000000000002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H350" s="67">
        <v>36</v>
      </c>
      <c r="I350" s="16"/>
      <c r="J350" s="15"/>
      <c r="K350" s="15"/>
      <c r="L350" s="14">
        <f t="shared" si="83"/>
        <v>1.2527999999999999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H351" s="67">
        <v>14</v>
      </c>
      <c r="I351" s="16"/>
      <c r="J351" s="15"/>
      <c r="K351" s="15"/>
      <c r="L351" s="14">
        <f t="shared" si="83"/>
        <v>0.48720000000000002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H352" s="67">
        <v>28</v>
      </c>
      <c r="L352" s="14">
        <f t="shared" si="83"/>
        <v>0.97440000000000004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H353" s="67">
        <v>17</v>
      </c>
      <c r="L353" s="14">
        <f t="shared" si="83"/>
        <v>0.59160000000000001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H354" s="67">
        <v>12</v>
      </c>
      <c r="L354" s="14">
        <f t="shared" si="83"/>
        <v>0.41760000000000008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H355" s="67">
        <v>621</v>
      </c>
      <c r="L355" s="14">
        <f t="shared" si="83"/>
        <v>21.610799999999998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H356" s="67">
        <v>45</v>
      </c>
      <c r="L356" s="14">
        <f t="shared" si="83"/>
        <v>1.5660000000000001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H357" s="67">
        <v>1</v>
      </c>
      <c r="L357" s="14">
        <f t="shared" si="83"/>
        <v>3.4800000000000005E-2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H358" s="67">
        <v>50</v>
      </c>
      <c r="L358" s="14">
        <f t="shared" si="83"/>
        <v>1.74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H359" s="67">
        <v>8</v>
      </c>
      <c r="L359" s="14">
        <f t="shared" si="83"/>
        <v>0.27840000000000004</v>
      </c>
      <c r="N359" s="23" t="str">
        <f>'Olieforbrug, TJ'!M359</f>
        <v>November</v>
      </c>
    </row>
    <row r="360" spans="1:14" ht="13.8" thickBot="1" x14ac:dyDescent="0.3">
      <c r="A360" s="41" t="str">
        <f>'Olieforbrug, TJ'!A360</f>
        <v>December</v>
      </c>
      <c r="C360" s="42"/>
      <c r="D360" s="42"/>
      <c r="E360" s="42"/>
      <c r="F360" s="42"/>
      <c r="G360" s="42"/>
      <c r="H360" s="42">
        <v>36</v>
      </c>
      <c r="I360" s="42"/>
      <c r="J360" s="2"/>
      <c r="K360" s="2"/>
      <c r="L360" s="54">
        <f t="shared" si="83"/>
        <v>1.2527999999999999</v>
      </c>
      <c r="N360" s="43" t="str">
        <f>'Olieforbrug, TJ'!M360</f>
        <v>December</v>
      </c>
    </row>
    <row r="361" spans="1:14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/>
    </row>
    <row r="362" spans="1:14" x14ac:dyDescent="0.25">
      <c r="A362" s="33" t="str">
        <f>'Olieforbrug, TJ'!A362</f>
        <v>Januar</v>
      </c>
      <c r="H362" s="67">
        <v>30</v>
      </c>
      <c r="I362" s="16"/>
      <c r="J362" s="15"/>
      <c r="K362" s="15"/>
      <c r="L362" s="14">
        <f>H362*0.8*43.5/1000</f>
        <v>1.044</v>
      </c>
      <c r="N362" s="23" t="str">
        <f>'Olieforbrug, TJ'!M362</f>
        <v>January</v>
      </c>
    </row>
    <row r="363" spans="1:14" x14ac:dyDescent="0.25">
      <c r="A363" s="33" t="str">
        <f>'Olieforbrug, TJ'!A363</f>
        <v>Februar</v>
      </c>
      <c r="H363" s="67">
        <v>30</v>
      </c>
      <c r="I363" s="16"/>
      <c r="J363" s="15"/>
      <c r="K363" s="15"/>
      <c r="L363" s="14">
        <f>H363*0.8*43.5/1000</f>
        <v>1.044</v>
      </c>
      <c r="N363" s="23" t="str">
        <f>'Olieforbrug, TJ'!M363</f>
        <v>February</v>
      </c>
    </row>
    <row r="364" spans="1:14" x14ac:dyDescent="0.25">
      <c r="A364" s="33" t="str">
        <f>'Olieforbrug, TJ'!A364</f>
        <v>Marts</v>
      </c>
      <c r="H364" s="67">
        <v>2</v>
      </c>
      <c r="I364" s="16"/>
      <c r="J364" s="15"/>
      <c r="K364" s="15"/>
      <c r="L364" s="14">
        <f>H364*0.8*43.5/1000</f>
        <v>6.9600000000000009E-2</v>
      </c>
      <c r="N364" s="23" t="str">
        <f>'Olieforbrug, TJ'!M364</f>
        <v>March</v>
      </c>
    </row>
    <row r="365" spans="1:14" x14ac:dyDescent="0.25">
      <c r="A365" s="33" t="str">
        <f>'Olieforbrug, TJ'!A365</f>
        <v>April</v>
      </c>
      <c r="H365" s="67">
        <v>0</v>
      </c>
      <c r="I365" s="16"/>
      <c r="J365" s="15"/>
      <c r="K365" s="15"/>
      <c r="L365" s="14">
        <f t="shared" ref="L365:L370" si="84">H365*0.8*43.5/1000</f>
        <v>0</v>
      </c>
      <c r="N365" s="23" t="str">
        <f>'Olieforbrug, TJ'!M365</f>
        <v>April</v>
      </c>
    </row>
    <row r="366" spans="1:14" x14ac:dyDescent="0.25">
      <c r="A366" s="33" t="str">
        <f>'Olieforbrug, TJ'!A366</f>
        <v>Maj</v>
      </c>
      <c r="H366" s="67">
        <v>0</v>
      </c>
      <c r="I366" s="16"/>
      <c r="J366" s="15"/>
      <c r="K366" s="15"/>
      <c r="L366" s="14">
        <f t="shared" si="84"/>
        <v>0</v>
      </c>
      <c r="N366" s="23" t="str">
        <f>'Olieforbrug, TJ'!M366</f>
        <v>May</v>
      </c>
    </row>
    <row r="367" spans="1:14" x14ac:dyDescent="0.25">
      <c r="A367" s="33" t="str">
        <f>'Olieforbrug, TJ'!A367</f>
        <v>Juni</v>
      </c>
      <c r="H367" s="67">
        <v>149</v>
      </c>
      <c r="I367" s="16"/>
      <c r="J367" s="15"/>
      <c r="K367" s="15"/>
      <c r="L367" s="14">
        <f t="shared" si="84"/>
        <v>5.1852</v>
      </c>
      <c r="N367" s="23" t="str">
        <f>'Olieforbrug, TJ'!M367</f>
        <v>June</v>
      </c>
    </row>
    <row r="368" spans="1:14" x14ac:dyDescent="0.25">
      <c r="A368" s="33" t="str">
        <f>'Olieforbrug, TJ'!A368</f>
        <v>Juli</v>
      </c>
      <c r="H368" s="67">
        <v>352</v>
      </c>
      <c r="I368" s="16"/>
      <c r="J368" s="15"/>
      <c r="K368" s="15"/>
      <c r="L368" s="14">
        <f t="shared" si="84"/>
        <v>12.249600000000001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H369" s="67">
        <v>4</v>
      </c>
      <c r="I369" s="16"/>
      <c r="J369" s="15"/>
      <c r="K369" s="15"/>
      <c r="L369" s="14">
        <f t="shared" si="84"/>
        <v>0.13920000000000002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H370" s="67">
        <v>1</v>
      </c>
      <c r="I370" s="16"/>
      <c r="J370" s="15"/>
      <c r="K370" s="15"/>
      <c r="L370" s="14">
        <f t="shared" si="84"/>
        <v>3.4800000000000005E-2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H371" s="67">
        <v>0</v>
      </c>
      <c r="I371" s="16"/>
      <c r="J371" s="15"/>
      <c r="K371" s="15"/>
      <c r="L371" s="14">
        <f>H371*0.8*43.5/1000</f>
        <v>0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H372" s="67">
        <v>1</v>
      </c>
      <c r="I372" s="16"/>
      <c r="J372" s="15"/>
      <c r="K372" s="15"/>
      <c r="L372" s="14">
        <f>H372*0.8*43.5/1000</f>
        <v>3.4800000000000005E-2</v>
      </c>
      <c r="N372" s="23" t="str">
        <f>'Olieforbrug, TJ'!M372</f>
        <v>November</v>
      </c>
    </row>
    <row r="373" spans="1:14" ht="13.8" thickBot="1" x14ac:dyDescent="0.3">
      <c r="A373" s="41" t="str">
        <f>'Olieforbrug, TJ'!A373</f>
        <v>December</v>
      </c>
      <c r="C373" s="42"/>
      <c r="D373" s="42"/>
      <c r="E373" s="42"/>
      <c r="F373" s="42"/>
      <c r="G373" s="42"/>
      <c r="H373" s="42">
        <v>0</v>
      </c>
      <c r="I373" s="42"/>
      <c r="J373" s="2"/>
      <c r="K373" s="2"/>
      <c r="L373" s="54">
        <f>H373*0.8*43.5/1000</f>
        <v>0</v>
      </c>
      <c r="N373" s="43" t="str">
        <f>'Olieforbrug, TJ'!M373</f>
        <v>December</v>
      </c>
    </row>
    <row r="374" spans="1:14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tr">
        <f>'Olieforbrug, TJ'!A375</f>
        <v>Januar</v>
      </c>
      <c r="H375" s="16">
        <v>0</v>
      </c>
      <c r="I375" s="16"/>
      <c r="J375" s="15"/>
      <c r="K375" s="15"/>
      <c r="L375" s="14">
        <f t="shared" ref="L375:L386" si="85">H375*0.8*43.5/1000</f>
        <v>0</v>
      </c>
      <c r="N375" s="23" t="str">
        <f>'Olieforbrug, TJ'!M375</f>
        <v>January</v>
      </c>
    </row>
    <row r="376" spans="1:14" x14ac:dyDescent="0.25">
      <c r="A376" s="23" t="str">
        <f>'Olieforbrug, TJ'!A376</f>
        <v>Februar</v>
      </c>
      <c r="H376" s="16">
        <v>0</v>
      </c>
      <c r="I376" s="16"/>
      <c r="J376" s="15"/>
      <c r="K376" s="15"/>
      <c r="L376" s="14">
        <f t="shared" si="85"/>
        <v>0</v>
      </c>
      <c r="N376" s="23" t="str">
        <f>'Olieforbrug, TJ'!M376</f>
        <v>February</v>
      </c>
    </row>
    <row r="377" spans="1:14" x14ac:dyDescent="0.25">
      <c r="A377" s="23" t="str">
        <f>'Olieforbrug, TJ'!A377</f>
        <v>Marts</v>
      </c>
      <c r="H377" s="16">
        <v>9</v>
      </c>
      <c r="I377" s="16"/>
      <c r="J377" s="15"/>
      <c r="K377" s="15"/>
      <c r="L377" s="14">
        <f t="shared" si="85"/>
        <v>0.31319999999999998</v>
      </c>
      <c r="N377" s="23" t="str">
        <f>'Olieforbrug, TJ'!M377</f>
        <v>March</v>
      </c>
    </row>
    <row r="378" spans="1:14" x14ac:dyDescent="0.25">
      <c r="A378" s="23" t="str">
        <f>'Olieforbrug, TJ'!A378</f>
        <v>April</v>
      </c>
      <c r="H378" s="16">
        <v>8</v>
      </c>
      <c r="I378" s="16"/>
      <c r="J378" s="15"/>
      <c r="K378" s="15"/>
      <c r="L378" s="14">
        <f t="shared" si="85"/>
        <v>0.27840000000000004</v>
      </c>
      <c r="N378" s="23" t="str">
        <f>'Olieforbrug, TJ'!M378</f>
        <v>April</v>
      </c>
    </row>
    <row r="379" spans="1:14" x14ac:dyDescent="0.25">
      <c r="A379" s="23" t="str">
        <f>'Olieforbrug, TJ'!A379</f>
        <v>Maj</v>
      </c>
      <c r="H379" s="16">
        <v>4</v>
      </c>
      <c r="I379" s="16"/>
      <c r="J379" s="15"/>
      <c r="K379" s="15"/>
      <c r="L379" s="14">
        <f t="shared" si="85"/>
        <v>0.13920000000000002</v>
      </c>
      <c r="N379" s="23" t="str">
        <f>'Olieforbrug, TJ'!M379</f>
        <v>May</v>
      </c>
    </row>
    <row r="380" spans="1:14" x14ac:dyDescent="0.25">
      <c r="A380" s="23" t="str">
        <f>'Olieforbrug, TJ'!A380</f>
        <v>Juni</v>
      </c>
      <c r="H380" s="16">
        <v>46</v>
      </c>
      <c r="I380" s="16"/>
      <c r="J380" s="15"/>
      <c r="K380" s="15"/>
      <c r="L380" s="14">
        <f t="shared" si="85"/>
        <v>1.6008000000000002</v>
      </c>
      <c r="N380" s="23" t="str">
        <f>'Olieforbrug, TJ'!M380</f>
        <v>June</v>
      </c>
    </row>
    <row r="381" spans="1:14" x14ac:dyDescent="0.25">
      <c r="A381" s="23" t="str">
        <f>'Olieforbrug, TJ'!A381</f>
        <v>Juli</v>
      </c>
      <c r="H381" s="16">
        <v>498</v>
      </c>
      <c r="I381" s="16"/>
      <c r="J381" s="15"/>
      <c r="K381" s="15"/>
      <c r="L381" s="14">
        <f t="shared" si="85"/>
        <v>17.330400000000001</v>
      </c>
      <c r="N381" s="23" t="str">
        <f>'Olieforbrug, TJ'!M381</f>
        <v>July</v>
      </c>
    </row>
    <row r="382" spans="1:14" x14ac:dyDescent="0.25">
      <c r="A382" s="23" t="str">
        <f>'Olieforbrug, TJ'!A382</f>
        <v>August</v>
      </c>
      <c r="H382" s="16">
        <v>5</v>
      </c>
      <c r="I382" s="16"/>
      <c r="J382" s="15"/>
      <c r="K382" s="15"/>
      <c r="L382" s="14">
        <f t="shared" si="85"/>
        <v>0.17399999999999999</v>
      </c>
      <c r="N382" s="23" t="str">
        <f>'Olieforbrug, TJ'!M382</f>
        <v>August</v>
      </c>
    </row>
    <row r="383" spans="1:14" x14ac:dyDescent="0.25">
      <c r="A383" s="23" t="str">
        <f>'Olieforbrug, TJ'!A383</f>
        <v>September</v>
      </c>
      <c r="H383" s="16">
        <v>0</v>
      </c>
      <c r="I383" s="16"/>
      <c r="J383" s="15"/>
      <c r="K383" s="15"/>
      <c r="L383" s="14">
        <f t="shared" si="85"/>
        <v>0</v>
      </c>
      <c r="N383" s="23" t="str">
        <f>'Olieforbrug, TJ'!M383</f>
        <v>September</v>
      </c>
    </row>
    <row r="384" spans="1:14" x14ac:dyDescent="0.25">
      <c r="A384" s="23" t="str">
        <f>'Olieforbrug, TJ'!A384</f>
        <v>Oktober</v>
      </c>
      <c r="H384" s="16">
        <v>7</v>
      </c>
      <c r="I384" s="16"/>
      <c r="J384" s="15"/>
      <c r="K384" s="15"/>
      <c r="L384" s="14">
        <f t="shared" si="85"/>
        <v>0.24360000000000001</v>
      </c>
      <c r="N384" s="23" t="str">
        <f>'Olieforbrug, TJ'!M384</f>
        <v>October</v>
      </c>
    </row>
    <row r="385" spans="1:14" ht="14.1" customHeight="1" x14ac:dyDescent="0.25">
      <c r="A385" s="23" t="str">
        <f>'Olieforbrug, TJ'!A385</f>
        <v>November</v>
      </c>
      <c r="H385" s="16">
        <v>12</v>
      </c>
      <c r="I385" s="16"/>
      <c r="J385" s="15"/>
      <c r="K385" s="15"/>
      <c r="L385" s="14">
        <f t="shared" si="85"/>
        <v>0.41760000000000008</v>
      </c>
      <c r="N385" s="23" t="str">
        <f>'Olieforbrug, TJ'!M385</f>
        <v>November</v>
      </c>
    </row>
    <row r="386" spans="1:14" ht="13.8" thickBot="1" x14ac:dyDescent="0.3">
      <c r="A386" s="41" t="str">
        <f>'Olieforbrug, TJ'!A386</f>
        <v>December</v>
      </c>
      <c r="C386" s="42"/>
      <c r="D386" s="42"/>
      <c r="E386" s="42"/>
      <c r="F386" s="42"/>
      <c r="G386" s="42"/>
      <c r="H386" s="42">
        <v>8</v>
      </c>
      <c r="I386" s="42"/>
      <c r="J386" s="2"/>
      <c r="K386" s="2"/>
      <c r="L386" s="54">
        <f t="shared" si="85"/>
        <v>0.27840000000000004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tr">
        <f>'Olieforbrug, TJ'!A388</f>
        <v>Januar</v>
      </c>
      <c r="H388" s="16">
        <v>10</v>
      </c>
      <c r="I388" s="16"/>
      <c r="J388" s="15"/>
      <c r="K388" s="15"/>
      <c r="L388" s="14">
        <f t="shared" ref="L388:L399" si="86">H388*0.8*43.5/1000</f>
        <v>0.34799999999999998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H389" s="16">
        <v>10</v>
      </c>
      <c r="I389" s="16"/>
      <c r="J389" s="15"/>
      <c r="K389" s="15"/>
      <c r="L389" s="14">
        <f t="shared" si="86"/>
        <v>0.34799999999999998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H390" s="16">
        <v>14</v>
      </c>
      <c r="I390" s="16"/>
      <c r="J390" s="15"/>
      <c r="K390" s="15"/>
      <c r="L390" s="14">
        <f t="shared" si="86"/>
        <v>0.48720000000000002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H391" s="16">
        <v>0</v>
      </c>
      <c r="I391" s="16"/>
      <c r="J391" s="15"/>
      <c r="K391" s="15"/>
      <c r="L391" s="14">
        <f t="shared" si="86"/>
        <v>0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H392" s="16">
        <v>4</v>
      </c>
      <c r="I392" s="16"/>
      <c r="J392" s="15"/>
      <c r="K392" s="15"/>
      <c r="L392" s="14">
        <f t="shared" si="86"/>
        <v>0.13920000000000002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H393" s="16">
        <v>4</v>
      </c>
      <c r="I393" s="16"/>
      <c r="J393" s="15"/>
      <c r="K393" s="15"/>
      <c r="L393" s="14">
        <f t="shared" si="86"/>
        <v>0.13920000000000002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H394" s="16">
        <v>354</v>
      </c>
      <c r="I394" s="16"/>
      <c r="J394" s="15"/>
      <c r="K394" s="15"/>
      <c r="L394" s="14">
        <f t="shared" si="86"/>
        <v>12.319199999999999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H395" s="16">
        <v>1</v>
      </c>
      <c r="I395" s="16"/>
      <c r="J395" s="15"/>
      <c r="K395" s="15"/>
      <c r="L395" s="14">
        <f t="shared" si="86"/>
        <v>3.4800000000000005E-2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H396" s="16">
        <v>9</v>
      </c>
      <c r="I396" s="16"/>
      <c r="J396" s="15"/>
      <c r="K396" s="15"/>
      <c r="L396" s="14">
        <f t="shared" si="86"/>
        <v>0.31319999999999998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H397" s="16">
        <v>4</v>
      </c>
      <c r="I397" s="16"/>
      <c r="J397" s="15"/>
      <c r="K397" s="15"/>
      <c r="L397" s="14">
        <f t="shared" si="86"/>
        <v>0.13920000000000002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H398" s="16">
        <v>0</v>
      </c>
      <c r="I398" s="16"/>
      <c r="J398" s="15"/>
      <c r="K398" s="15"/>
      <c r="L398" s="14">
        <f t="shared" si="86"/>
        <v>0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/>
      <c r="D399" s="42"/>
      <c r="E399" s="42"/>
      <c r="F399" s="42"/>
      <c r="G399" s="42"/>
      <c r="H399" s="42">
        <v>4508</v>
      </c>
      <c r="I399" s="42"/>
      <c r="J399" s="2"/>
      <c r="K399" s="2"/>
      <c r="L399" s="54">
        <f t="shared" si="86"/>
        <v>156.8784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tr">
        <f>'Olieforbrug, TJ'!A401</f>
        <v>Januar</v>
      </c>
      <c r="H401" s="16">
        <v>0</v>
      </c>
      <c r="I401" s="16"/>
      <c r="J401" s="15"/>
      <c r="K401" s="15"/>
      <c r="L401" s="14">
        <f t="shared" ref="L401:L412" si="87">H401*0.8*43.5/1000</f>
        <v>0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H402" s="16">
        <v>0</v>
      </c>
      <c r="I402" s="16"/>
      <c r="J402" s="15"/>
      <c r="K402" s="15"/>
      <c r="L402" s="14">
        <f t="shared" si="87"/>
        <v>0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H403" s="16">
        <v>5178</v>
      </c>
      <c r="I403" s="16"/>
      <c r="J403" s="15"/>
      <c r="K403" s="15"/>
      <c r="L403" s="14">
        <f t="shared" si="87"/>
        <v>180.19440000000003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H404" s="16">
        <v>0</v>
      </c>
      <c r="I404" s="16"/>
      <c r="J404" s="15"/>
      <c r="K404" s="15"/>
      <c r="L404" s="14">
        <f t="shared" si="87"/>
        <v>0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H405" s="16">
        <v>0</v>
      </c>
      <c r="I405" s="16"/>
      <c r="J405" s="15"/>
      <c r="K405" s="15"/>
      <c r="L405" s="14">
        <f t="shared" si="87"/>
        <v>0</v>
      </c>
      <c r="N405" s="23" t="str">
        <f>'Olieforbrug, TJ'!M405</f>
        <v>May</v>
      </c>
    </row>
    <row r="406" spans="1:14" x14ac:dyDescent="0.25">
      <c r="A406" s="23" t="str">
        <f>'Olieforbrug, TJ'!A406</f>
        <v>Juni</v>
      </c>
      <c r="H406" s="16">
        <v>0</v>
      </c>
      <c r="I406" s="16"/>
      <c r="J406" s="15"/>
      <c r="K406" s="15"/>
      <c r="L406" s="14">
        <f t="shared" si="87"/>
        <v>0</v>
      </c>
      <c r="N406" s="23" t="str">
        <f>'Olieforbrug, TJ'!M406</f>
        <v>June</v>
      </c>
    </row>
    <row r="407" spans="1:14" x14ac:dyDescent="0.25">
      <c r="A407" s="23" t="str">
        <f>'Olieforbrug, TJ'!A407</f>
        <v>Juli</v>
      </c>
      <c r="H407" s="16">
        <v>197</v>
      </c>
      <c r="I407" s="16"/>
      <c r="J407" s="15"/>
      <c r="K407" s="15"/>
      <c r="L407" s="14">
        <f t="shared" si="87"/>
        <v>6.8556000000000017</v>
      </c>
      <c r="N407" s="23" t="str">
        <f>'Olieforbrug, TJ'!M407</f>
        <v>July</v>
      </c>
    </row>
    <row r="408" spans="1:14" x14ac:dyDescent="0.25">
      <c r="A408" s="23" t="str">
        <f>'Olieforbrug, TJ'!A408</f>
        <v>August</v>
      </c>
      <c r="H408" s="16">
        <v>0</v>
      </c>
      <c r="I408" s="16"/>
      <c r="J408" s="15"/>
      <c r="K408" s="15"/>
      <c r="L408" s="14">
        <f t="shared" si="87"/>
        <v>0</v>
      </c>
      <c r="N408" s="23" t="str">
        <f>'Olieforbrug, TJ'!M408</f>
        <v>August</v>
      </c>
    </row>
    <row r="409" spans="1:14" x14ac:dyDescent="0.25">
      <c r="A409" s="23" t="str">
        <f>'Olieforbrug, TJ'!A409</f>
        <v>September</v>
      </c>
      <c r="H409" s="16">
        <v>0</v>
      </c>
      <c r="I409" s="16"/>
      <c r="J409" s="15"/>
      <c r="K409" s="15"/>
      <c r="L409" s="14">
        <f t="shared" si="87"/>
        <v>0</v>
      </c>
      <c r="N409" s="23" t="str">
        <f>'Olieforbrug, TJ'!M409</f>
        <v>September</v>
      </c>
    </row>
    <row r="410" spans="1:14" x14ac:dyDescent="0.25">
      <c r="A410" s="23" t="str">
        <f>'Olieforbrug, TJ'!A410</f>
        <v>Oktober</v>
      </c>
      <c r="H410" s="16">
        <v>0</v>
      </c>
      <c r="I410" s="16"/>
      <c r="J410" s="15"/>
      <c r="K410" s="15"/>
      <c r="L410" s="14">
        <f t="shared" si="87"/>
        <v>0</v>
      </c>
      <c r="N410" s="23" t="str">
        <f>'Olieforbrug, TJ'!M410</f>
        <v>October</v>
      </c>
    </row>
    <row r="411" spans="1:14" x14ac:dyDescent="0.25">
      <c r="A411" s="23" t="str">
        <f>'Olieforbrug, TJ'!A411</f>
        <v>November</v>
      </c>
      <c r="H411" s="16">
        <v>0</v>
      </c>
      <c r="I411" s="16"/>
      <c r="J411" s="15"/>
      <c r="K411" s="15"/>
      <c r="L411" s="14">
        <f t="shared" si="87"/>
        <v>0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/>
      <c r="D412" s="42"/>
      <c r="E412" s="42"/>
      <c r="F412" s="42"/>
      <c r="G412" s="42"/>
      <c r="H412" s="42">
        <v>0</v>
      </c>
      <c r="I412" s="42"/>
      <c r="J412" s="2"/>
      <c r="K412" s="2"/>
      <c r="L412" s="54">
        <f t="shared" si="87"/>
        <v>0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tr">
        <f>'Olieforbrug, TJ'!A414</f>
        <v>Januar</v>
      </c>
      <c r="H414" s="16">
        <v>0</v>
      </c>
      <c r="I414" s="16"/>
      <c r="J414" s="15"/>
      <c r="K414" s="15"/>
      <c r="L414" s="14">
        <f t="shared" ref="L414:L425" si="88">H414*0.8*43.5/1000</f>
        <v>0</v>
      </c>
      <c r="N414" s="23" t="str">
        <f>'Olieforbrug, TJ'!M414</f>
        <v>January</v>
      </c>
    </row>
    <row r="415" spans="1:14" x14ac:dyDescent="0.25">
      <c r="A415" s="23" t="s">
        <v>154</v>
      </c>
      <c r="H415" s="16">
        <v>0</v>
      </c>
      <c r="L415" s="14">
        <f t="shared" si="88"/>
        <v>0</v>
      </c>
      <c r="N415" s="23" t="str">
        <f>'Olieforbrug, TJ'!M415</f>
        <v>February</v>
      </c>
    </row>
    <row r="416" spans="1:14" x14ac:dyDescent="0.25">
      <c r="A416" s="23" t="s">
        <v>155</v>
      </c>
      <c r="H416" s="16">
        <v>12</v>
      </c>
      <c r="L416" s="14">
        <f t="shared" si="88"/>
        <v>0.41760000000000008</v>
      </c>
      <c r="N416" s="23" t="str">
        <f>'Olieforbrug, TJ'!M416</f>
        <v>March</v>
      </c>
    </row>
    <row r="417" spans="1:14" x14ac:dyDescent="0.25">
      <c r="A417" s="23" t="s">
        <v>118</v>
      </c>
      <c r="H417" s="16">
        <v>0</v>
      </c>
      <c r="L417" s="14">
        <f t="shared" si="88"/>
        <v>0</v>
      </c>
      <c r="N417" s="23" t="str">
        <f>'Olieforbrug, TJ'!M417</f>
        <v>April</v>
      </c>
    </row>
    <row r="418" spans="1:14" x14ac:dyDescent="0.25">
      <c r="A418" s="23" t="s">
        <v>137</v>
      </c>
      <c r="H418" s="16">
        <v>1242</v>
      </c>
      <c r="L418" s="14">
        <f t="shared" si="88"/>
        <v>43.221599999999995</v>
      </c>
      <c r="N418" s="23" t="str">
        <f>'Olieforbrug, TJ'!M418</f>
        <v>May</v>
      </c>
    </row>
    <row r="419" spans="1:14" x14ac:dyDescent="0.25">
      <c r="A419" s="23" t="s">
        <v>138</v>
      </c>
      <c r="H419" s="16">
        <v>8</v>
      </c>
      <c r="L419" s="14">
        <f t="shared" si="88"/>
        <v>0.27840000000000004</v>
      </c>
      <c r="N419" s="23" t="str">
        <f>'Olieforbrug, TJ'!M419</f>
        <v>June</v>
      </c>
    </row>
    <row r="420" spans="1:14" x14ac:dyDescent="0.25">
      <c r="A420" s="23" t="s">
        <v>129</v>
      </c>
      <c r="H420" s="16">
        <v>7</v>
      </c>
      <c r="L420" s="14">
        <f t="shared" si="88"/>
        <v>0.24360000000000001</v>
      </c>
      <c r="N420" s="23" t="str">
        <f>'Olieforbrug, TJ'!M420</f>
        <v>July</v>
      </c>
    </row>
    <row r="421" spans="1:14" x14ac:dyDescent="0.25">
      <c r="A421" s="23" t="s">
        <v>122</v>
      </c>
      <c r="H421" s="16">
        <v>8</v>
      </c>
      <c r="L421" s="14">
        <f t="shared" si="88"/>
        <v>0.27840000000000004</v>
      </c>
      <c r="N421" s="23" t="str">
        <f>'Olieforbrug, TJ'!M421</f>
        <v>August</v>
      </c>
    </row>
    <row r="422" spans="1:14" x14ac:dyDescent="0.25">
      <c r="A422" s="23" t="s">
        <v>123</v>
      </c>
      <c r="H422" s="16">
        <v>4</v>
      </c>
      <c r="L422" s="14">
        <f t="shared" si="88"/>
        <v>0.13920000000000002</v>
      </c>
      <c r="N422" s="23" t="str">
        <f>'Olieforbrug, TJ'!M422</f>
        <v>September</v>
      </c>
    </row>
    <row r="423" spans="1:14" x14ac:dyDescent="0.25">
      <c r="A423" s="23" t="s">
        <v>131</v>
      </c>
      <c r="H423" s="16">
        <v>8</v>
      </c>
      <c r="L423" s="14">
        <f t="shared" si="88"/>
        <v>0.27840000000000004</v>
      </c>
      <c r="N423" s="23" t="str">
        <f>'Olieforbrug, TJ'!M423</f>
        <v>October</v>
      </c>
    </row>
    <row r="424" spans="1:14" x14ac:dyDescent="0.25">
      <c r="A424" s="23" t="s">
        <v>125</v>
      </c>
      <c r="H424" s="16">
        <v>8</v>
      </c>
      <c r="L424" s="14">
        <f t="shared" si="88"/>
        <v>0.27840000000000004</v>
      </c>
      <c r="N424" s="23" t="str">
        <f>'Olieforbrug, TJ'!M424</f>
        <v>November</v>
      </c>
    </row>
    <row r="425" spans="1:14" ht="13.8" thickBot="1" x14ac:dyDescent="0.3">
      <c r="A425" s="41" t="s">
        <v>113</v>
      </c>
      <c r="C425" s="42"/>
      <c r="D425" s="42"/>
      <c r="E425" s="42"/>
      <c r="F425" s="42"/>
      <c r="G425" s="42"/>
      <c r="H425" s="42">
        <v>7</v>
      </c>
      <c r="I425" s="42"/>
      <c r="J425" s="2"/>
      <c r="K425" s="2"/>
      <c r="L425" s="54">
        <f t="shared" si="88"/>
        <v>0.24360000000000001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f>'Olieforbrug, TJ'!M426</f>
        <v>2021</v>
      </c>
    </row>
    <row r="427" spans="1:14" x14ac:dyDescent="0.25">
      <c r="A427" s="23" t="str">
        <f>'Olieforbrug, TJ'!A427</f>
        <v>Januar</v>
      </c>
      <c r="H427" s="16">
        <v>7</v>
      </c>
      <c r="I427" s="16"/>
      <c r="J427" s="15"/>
      <c r="K427" s="15"/>
      <c r="L427" s="14">
        <f t="shared" ref="L427:L438" si="89">H427*0.8*43.5/1000</f>
        <v>0.24360000000000001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H428" s="16">
        <v>8</v>
      </c>
      <c r="I428" s="16"/>
      <c r="J428" s="15"/>
      <c r="K428" s="15"/>
      <c r="L428" s="14">
        <f t="shared" si="89"/>
        <v>0.27840000000000004</v>
      </c>
      <c r="N428" s="23" t="str">
        <f>'Olieforbrug, TJ'!M428</f>
        <v>February</v>
      </c>
    </row>
    <row r="429" spans="1:14" x14ac:dyDescent="0.25">
      <c r="A429" s="23" t="str">
        <f>'Olieforbrug, TJ'!A429</f>
        <v>Marts</v>
      </c>
      <c r="H429" s="16">
        <v>4</v>
      </c>
      <c r="I429" s="16"/>
      <c r="J429" s="15"/>
      <c r="K429" s="15"/>
      <c r="L429" s="14">
        <f t="shared" si="89"/>
        <v>0.13920000000000002</v>
      </c>
      <c r="N429" s="23" t="str">
        <f>'Olieforbrug, TJ'!M429</f>
        <v>March</v>
      </c>
    </row>
    <row r="430" spans="1:14" x14ac:dyDescent="0.25">
      <c r="A430" s="23" t="str">
        <f>'Olieforbrug, TJ'!A430</f>
        <v>April</v>
      </c>
      <c r="H430" s="16">
        <v>38</v>
      </c>
      <c r="I430" s="16"/>
      <c r="J430" s="15"/>
      <c r="K430" s="15"/>
      <c r="L430" s="14">
        <f t="shared" si="89"/>
        <v>1.3224</v>
      </c>
      <c r="N430" s="23" t="str">
        <f>'Olieforbrug, TJ'!M430</f>
        <v>April</v>
      </c>
    </row>
    <row r="431" spans="1:14" x14ac:dyDescent="0.25">
      <c r="A431" s="23" t="str">
        <f>'Olieforbrug, TJ'!A431</f>
        <v>Maj</v>
      </c>
      <c r="H431" s="16">
        <v>8</v>
      </c>
      <c r="I431" s="16"/>
      <c r="J431" s="15"/>
      <c r="K431" s="15"/>
      <c r="L431" s="14">
        <f t="shared" si="89"/>
        <v>0.27840000000000004</v>
      </c>
      <c r="N431" s="23" t="str">
        <f>'Olieforbrug, TJ'!M431</f>
        <v>May</v>
      </c>
    </row>
    <row r="432" spans="1:14" x14ac:dyDescent="0.25">
      <c r="A432" s="23" t="str">
        <f>'Olieforbrug, TJ'!A432</f>
        <v>Juni</v>
      </c>
      <c r="H432" s="16">
        <v>224</v>
      </c>
      <c r="I432" s="16"/>
      <c r="J432" s="15"/>
      <c r="K432" s="15"/>
      <c r="L432" s="14">
        <f t="shared" si="89"/>
        <v>7.7952000000000004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H433" s="16">
        <v>268</v>
      </c>
      <c r="I433" s="16"/>
      <c r="J433" s="15"/>
      <c r="K433" s="15"/>
      <c r="L433" s="14">
        <f t="shared" si="89"/>
        <v>9.3263999999999996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H434" s="16">
        <v>4</v>
      </c>
      <c r="I434" s="16"/>
      <c r="J434" s="15"/>
      <c r="K434" s="15"/>
      <c r="L434" s="14">
        <f t="shared" si="89"/>
        <v>0.13920000000000002</v>
      </c>
      <c r="N434" s="23" t="str">
        <f>'Olieforbrug, TJ'!M434</f>
        <v>August</v>
      </c>
    </row>
    <row r="435" spans="1:14" x14ac:dyDescent="0.25">
      <c r="A435" s="23" t="str">
        <f>'Olieforbrug, TJ'!A435</f>
        <v>September</v>
      </c>
      <c r="H435" s="16">
        <v>10</v>
      </c>
      <c r="I435" s="16"/>
      <c r="J435" s="15"/>
      <c r="K435" s="15"/>
      <c r="L435" s="14">
        <f t="shared" si="89"/>
        <v>0.34799999999999998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H436" s="16">
        <v>37</v>
      </c>
      <c r="L436" s="14">
        <f t="shared" si="89"/>
        <v>1.2876000000000001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H437" s="16">
        <v>12</v>
      </c>
      <c r="L437" s="14">
        <f t="shared" si="89"/>
        <v>0.41760000000000008</v>
      </c>
      <c r="N437" s="23" t="str">
        <f>'Olieforbrug, TJ'!M437</f>
        <v>November</v>
      </c>
    </row>
    <row r="438" spans="1:14" ht="13.8" thickBot="1" x14ac:dyDescent="0.3">
      <c r="A438" s="43" t="str">
        <f>'Olieforbrug, TJ'!A438</f>
        <v>December</v>
      </c>
      <c r="C438" s="42"/>
      <c r="D438" s="42"/>
      <c r="E438" s="42"/>
      <c r="F438" s="42"/>
      <c r="G438" s="42"/>
      <c r="H438" s="42">
        <v>12</v>
      </c>
      <c r="I438" s="42"/>
      <c r="J438" s="2"/>
      <c r="K438" s="2"/>
      <c r="L438" s="54">
        <f t="shared" si="89"/>
        <v>0.41760000000000008</v>
      </c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H440" s="16">
        <v>7</v>
      </c>
      <c r="I440" s="16"/>
      <c r="J440" s="15"/>
      <c r="K440" s="15"/>
      <c r="L440" s="14">
        <f t="shared" ref="L440:L445" si="90">H440*0.8*43.5/1000</f>
        <v>0.24360000000000001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H441" s="16">
        <v>60</v>
      </c>
      <c r="I441" s="16"/>
      <c r="J441" s="15"/>
      <c r="K441" s="15"/>
      <c r="L441" s="14">
        <f t="shared" si="90"/>
        <v>2.0880000000000001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H442" s="16">
        <v>60</v>
      </c>
      <c r="I442" s="16"/>
      <c r="J442" s="15"/>
      <c r="K442" s="15"/>
      <c r="L442" s="14">
        <f t="shared" si="90"/>
        <v>2.0880000000000001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H443" s="16">
        <v>8</v>
      </c>
      <c r="I443" s="16"/>
      <c r="J443" s="15"/>
      <c r="K443" s="15"/>
      <c r="L443" s="14">
        <f t="shared" si="90"/>
        <v>0.27840000000000004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H444" s="16">
        <v>10</v>
      </c>
      <c r="I444" s="16"/>
      <c r="J444" s="15"/>
      <c r="K444" s="15"/>
      <c r="L444" s="14">
        <f t="shared" si="90"/>
        <v>0.34799999999999998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H445" s="16">
        <v>6</v>
      </c>
      <c r="I445" s="16"/>
      <c r="J445" s="15"/>
      <c r="K445" s="15"/>
      <c r="L445" s="14">
        <f t="shared" si="90"/>
        <v>0.20880000000000004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H446" s="16">
        <v>22</v>
      </c>
      <c r="I446" s="16"/>
      <c r="J446" s="15"/>
      <c r="K446" s="15"/>
      <c r="L446" s="14">
        <f t="shared" ref="L446" si="91">H446*0.8*43.5/1000</f>
        <v>0.76560000000000006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H447" s="16">
        <v>4</v>
      </c>
      <c r="I447" s="16"/>
      <c r="J447" s="15"/>
      <c r="K447" s="15"/>
      <c r="L447" s="14">
        <f t="shared" ref="L447" si="92">H447*0.8*43.5/1000</f>
        <v>0.13920000000000002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H448" s="16">
        <v>8</v>
      </c>
      <c r="I448" s="16"/>
      <c r="J448" s="15"/>
      <c r="K448" s="15"/>
      <c r="L448" s="14">
        <f t="shared" ref="L448" si="93">H448*0.8*43.5/1000</f>
        <v>0.27840000000000004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H449" s="16">
        <v>8</v>
      </c>
      <c r="I449" s="16"/>
      <c r="J449" s="15"/>
      <c r="K449" s="15"/>
      <c r="L449" s="14">
        <f t="shared" ref="L449" si="94">H449*0.8*43.5/1000</f>
        <v>0.27840000000000004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H450" s="16">
        <v>3</v>
      </c>
      <c r="I450" s="16"/>
      <c r="J450" s="15"/>
      <c r="K450" s="15"/>
      <c r="L450" s="14">
        <f t="shared" ref="L450" si="95">H450*0.8*43.5/1000</f>
        <v>0.10440000000000002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B451" s="15"/>
      <c r="C451" s="42"/>
      <c r="D451" s="42"/>
      <c r="E451" s="42"/>
      <c r="F451" s="42"/>
      <c r="G451" s="42"/>
      <c r="H451" s="42">
        <v>0</v>
      </c>
      <c r="I451" s="42"/>
      <c r="J451" s="2"/>
      <c r="K451" s="2"/>
      <c r="L451" s="54">
        <f t="shared" ref="L451" si="96">H451*0.8*43.5/1000</f>
        <v>0</v>
      </c>
      <c r="M451" s="15"/>
      <c r="N451" s="43" t="str">
        <f>'Olieforbrug, TJ'!M451</f>
        <v>December</v>
      </c>
    </row>
    <row r="452" spans="1:14" x14ac:dyDescent="0.25">
      <c r="A452" s="22">
        <f>'Olieforbrug, TJ'!A452</f>
        <v>2023</v>
      </c>
      <c r="H452" s="16"/>
      <c r="I452" s="16"/>
      <c r="J452" s="15"/>
      <c r="K452" s="15"/>
      <c r="L452" s="14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H453" s="16">
        <v>9</v>
      </c>
      <c r="I453" s="16"/>
      <c r="J453" s="15"/>
      <c r="K453" s="15"/>
      <c r="L453" s="14">
        <f t="shared" ref="L453" si="97">H453*0.8*43.5/1000</f>
        <v>0.31319999999999998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G454" s="69"/>
      <c r="H454" s="16">
        <v>4</v>
      </c>
      <c r="I454" s="16"/>
      <c r="J454" s="15"/>
      <c r="K454" s="15"/>
      <c r="L454" s="14">
        <f t="shared" ref="L454" si="98">H454*0.8*43.5/1000</f>
        <v>0.13920000000000002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G455" s="69"/>
      <c r="H455" s="16">
        <v>8</v>
      </c>
      <c r="I455" s="16"/>
      <c r="J455" s="15"/>
      <c r="K455" s="15"/>
      <c r="L455" s="14">
        <f t="shared" ref="L455" si="99">H455*0.8*43.5/1000</f>
        <v>0.27840000000000004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G456" s="69"/>
      <c r="H456" s="16">
        <v>5</v>
      </c>
      <c r="I456" s="16"/>
      <c r="J456" s="15"/>
      <c r="K456" s="15"/>
      <c r="L456" s="14">
        <f t="shared" ref="L456" si="100">H456*0.8*43.5/1000</f>
        <v>0.17399999999999999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G457" s="69"/>
      <c r="H457" s="16">
        <v>3</v>
      </c>
      <c r="I457" s="16"/>
      <c r="J457" s="15"/>
      <c r="K457" s="15"/>
      <c r="L457" s="14">
        <f t="shared" ref="L457" si="101">H457*0.8*43.5/1000</f>
        <v>0.10440000000000002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G458" s="69"/>
      <c r="H458" s="16">
        <v>0</v>
      </c>
      <c r="I458" s="16"/>
      <c r="J458" s="15"/>
      <c r="K458" s="15"/>
      <c r="L458" s="14">
        <f t="shared" ref="L458" si="102">H458*0.8*43.5/1000</f>
        <v>0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G459" s="69"/>
      <c r="H459" s="16">
        <v>197</v>
      </c>
      <c r="I459" s="16"/>
      <c r="J459" s="15"/>
      <c r="K459" s="15"/>
      <c r="L459" s="14">
        <f t="shared" ref="L459" si="103">H459*0.8*43.5/1000</f>
        <v>6.8556000000000017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G460" s="69"/>
      <c r="H460" s="16">
        <v>8</v>
      </c>
      <c r="I460" s="16"/>
      <c r="J460" s="15"/>
      <c r="K460" s="15"/>
      <c r="L460" s="14">
        <f t="shared" ref="L460" si="104">H460*0.8*43.5/1000</f>
        <v>0.27840000000000004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G461" s="69"/>
      <c r="H461" s="16">
        <v>8</v>
      </c>
      <c r="I461" s="16"/>
      <c r="J461" s="15"/>
      <c r="K461" s="15"/>
      <c r="L461" s="14">
        <f t="shared" ref="L461" si="105">H461*0.8*43.5/1000</f>
        <v>0.27840000000000004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G462" s="69"/>
      <c r="H462" s="16">
        <v>4</v>
      </c>
      <c r="I462" s="16"/>
      <c r="J462" s="15"/>
      <c r="K462" s="15"/>
      <c r="L462" s="14">
        <f t="shared" ref="L462" si="106">H462*0.8*43.5/1000</f>
        <v>0.13920000000000002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G463" s="69"/>
      <c r="H463" s="16">
        <v>0</v>
      </c>
      <c r="I463" s="16"/>
      <c r="J463" s="15"/>
      <c r="K463" s="15"/>
      <c r="L463" s="14">
        <f t="shared" ref="L463" si="107">H463*0.8*43.5/1000</f>
        <v>0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/>
      <c r="D464" s="72"/>
      <c r="E464" s="72"/>
      <c r="F464" s="72"/>
      <c r="G464" s="72"/>
      <c r="H464" s="72">
        <v>4</v>
      </c>
      <c r="I464" s="72"/>
      <c r="J464" s="66"/>
      <c r="K464" s="66"/>
      <c r="L464" s="72">
        <f t="shared" ref="L464" si="108">H464*0.8*43.5/1000</f>
        <v>0.13920000000000002</v>
      </c>
      <c r="M464" s="69"/>
      <c r="N464" s="73" t="str">
        <f>'Olieforbrug, TJ'!M464</f>
        <v>December</v>
      </c>
    </row>
    <row r="465" spans="1:14" x14ac:dyDescent="0.25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G466" s="69"/>
      <c r="H466" s="16">
        <v>8</v>
      </c>
      <c r="I466" s="16"/>
      <c r="J466" s="15"/>
      <c r="K466" s="15"/>
      <c r="L466" s="14">
        <f t="shared" ref="L466" si="109">H466*0.8*43.5/1000</f>
        <v>0.27840000000000004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G467" s="69"/>
      <c r="H467" s="16">
        <v>7</v>
      </c>
      <c r="I467" s="16"/>
      <c r="J467" s="15"/>
      <c r="K467" s="15"/>
      <c r="L467" s="14">
        <f t="shared" ref="L467" si="110">H467*0.8*43.5/1000</f>
        <v>0.24360000000000001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G468" s="69"/>
      <c r="H468" s="16">
        <v>9</v>
      </c>
      <c r="I468" s="16"/>
      <c r="J468" s="15"/>
      <c r="K468" s="15"/>
      <c r="L468" s="14">
        <f t="shared" ref="L468" si="111">H468*0.8*43.5/1000</f>
        <v>0.31319999999999998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G469" s="69"/>
      <c r="H469" s="16">
        <v>7</v>
      </c>
      <c r="I469" s="16"/>
      <c r="J469" s="15"/>
      <c r="K469" s="15"/>
      <c r="L469" s="14">
        <f t="shared" ref="L469" si="112">H469*0.8*43.5/1000</f>
        <v>0.24360000000000001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G470" s="69"/>
      <c r="H470" s="16">
        <v>8</v>
      </c>
      <c r="I470" s="16"/>
      <c r="J470" s="15"/>
      <c r="K470" s="15"/>
      <c r="L470" s="14">
        <f t="shared" ref="L470" si="113">H470*0.8*43.5/1000</f>
        <v>0.27840000000000004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G471" s="69"/>
      <c r="H471" s="16">
        <v>8</v>
      </c>
      <c r="I471" s="16"/>
      <c r="J471" s="15"/>
      <c r="K471" s="15"/>
      <c r="L471" s="14">
        <f t="shared" ref="L471" si="114">H471*0.8*43.5/1000</f>
        <v>0.27840000000000004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G472" s="69"/>
      <c r="H472" s="16">
        <v>8</v>
      </c>
      <c r="I472" s="16"/>
      <c r="J472" s="15"/>
      <c r="K472" s="15"/>
      <c r="L472" s="14">
        <f t="shared" ref="L472" si="115">H472*0.8*43.5/1000</f>
        <v>0.27840000000000004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G473" s="69"/>
      <c r="H473" s="16">
        <v>0</v>
      </c>
      <c r="I473" s="16"/>
      <c r="J473" s="15"/>
      <c r="K473" s="15"/>
      <c r="L473" s="14">
        <f t="shared" ref="L473" si="116">H473*0.8*43.5/1000</f>
        <v>0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G474" s="69"/>
      <c r="H474" s="16">
        <v>0</v>
      </c>
      <c r="I474" s="16"/>
      <c r="J474" s="15"/>
      <c r="K474" s="15"/>
      <c r="L474" s="14">
        <f t="shared" ref="L474" si="117">H474*0.8*43.5/1000</f>
        <v>0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G475" s="69"/>
      <c r="H475" s="16">
        <v>0</v>
      </c>
      <c r="I475" s="16"/>
      <c r="J475" s="15"/>
      <c r="K475" s="15"/>
      <c r="L475" s="14">
        <f t="shared" ref="L475" si="118">H475*0.8*43.5/1000</f>
        <v>0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G476" s="69"/>
      <c r="H476" s="16">
        <v>0</v>
      </c>
      <c r="I476" s="16"/>
      <c r="J476" s="15"/>
      <c r="K476" s="15"/>
      <c r="L476" s="14">
        <f t="shared" ref="L476" si="119">H476*0.8*43.5/1000</f>
        <v>0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/>
      <c r="D477" s="42"/>
      <c r="E477" s="42"/>
      <c r="F477" s="42"/>
      <c r="G477" s="72"/>
      <c r="H477" s="42">
        <v>0</v>
      </c>
      <c r="I477" s="42"/>
      <c r="J477" s="2"/>
      <c r="K477" s="2"/>
      <c r="L477" s="54">
        <f t="shared" ref="L477" si="120">H477*0.8*43.5/1000</f>
        <v>0</v>
      </c>
      <c r="N477" s="43" t="str">
        <f>'Olieforbrug, TJ'!M477</f>
        <v>December</v>
      </c>
    </row>
    <row r="478" spans="1:14" x14ac:dyDescent="0.25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G479" s="69"/>
      <c r="H479" s="16">
        <v>0</v>
      </c>
      <c r="I479" s="16"/>
      <c r="J479" s="15"/>
      <c r="K479" s="15"/>
      <c r="L479" s="14">
        <f t="shared" ref="L479" si="121">H479*0.8*43.5/1000</f>
        <v>0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G480" s="69"/>
      <c r="H480" s="16">
        <v>0</v>
      </c>
      <c r="I480" s="16"/>
      <c r="J480" s="15"/>
      <c r="K480" s="15"/>
      <c r="L480" s="14">
        <f t="shared" ref="L480" si="122">H480*0.8*43.5/1000</f>
        <v>0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G481" s="69"/>
      <c r="H481" s="16">
        <v>0</v>
      </c>
      <c r="I481" s="16"/>
      <c r="J481" s="15"/>
      <c r="K481" s="15"/>
      <c r="L481" s="14">
        <f t="shared" ref="L481" si="123">H481*0.8*43.5/1000</f>
        <v>0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G482" s="69"/>
      <c r="H482" s="16">
        <v>0</v>
      </c>
      <c r="I482" s="16"/>
      <c r="J482" s="15"/>
      <c r="K482" s="15"/>
      <c r="L482" s="14">
        <f t="shared" ref="L482" si="124">H482*0.8*43.5/1000</f>
        <v>0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G483" s="69"/>
      <c r="H483" s="16">
        <v>0</v>
      </c>
      <c r="I483" s="16"/>
      <c r="J483" s="15"/>
      <c r="K483" s="15"/>
      <c r="L483" s="14">
        <f t="shared" ref="L483" si="125">H483*0.8*43.5/1000</f>
        <v>0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G484" s="69"/>
      <c r="H484" s="16">
        <v>0</v>
      </c>
      <c r="I484" s="16"/>
      <c r="J484" s="15"/>
      <c r="K484" s="15"/>
      <c r="L484" s="14">
        <f t="shared" ref="L484" si="126">H484*0.8*43.5/1000</f>
        <v>0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G485" s="69"/>
      <c r="H485" s="16">
        <v>0</v>
      </c>
      <c r="I485" s="16"/>
      <c r="J485" s="15"/>
      <c r="K485" s="15"/>
      <c r="L485" s="14">
        <f t="shared" ref="L485" si="127">H485*0.8*43.5/1000</f>
        <v>0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G486" s="69"/>
      <c r="H486" s="16">
        <v>0</v>
      </c>
      <c r="I486" s="16"/>
      <c r="J486" s="15"/>
      <c r="K486" s="15"/>
      <c r="L486" s="14">
        <f t="shared" ref="L486" si="128">H486*0.8*43.5/1000</f>
        <v>0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G487" s="69"/>
      <c r="H487" s="16">
        <v>0</v>
      </c>
      <c r="I487" s="16"/>
      <c r="J487" s="15"/>
      <c r="K487" s="15"/>
      <c r="L487" s="14">
        <f t="shared" ref="L487" si="129">H487*0.8*43.5/1000</f>
        <v>0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G488" s="69"/>
      <c r="H488" s="16">
        <v>0</v>
      </c>
      <c r="I488" s="16"/>
      <c r="J488" s="15"/>
      <c r="K488" s="15"/>
      <c r="L488" s="14">
        <f t="shared" ref="L488" si="130">H488*0.8*43.5/1000</f>
        <v>0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G489" s="69"/>
      <c r="H489" s="16">
        <v>0</v>
      </c>
      <c r="I489" s="16"/>
      <c r="J489" s="15"/>
      <c r="K489" s="15"/>
      <c r="L489" s="14">
        <f t="shared" ref="L489" si="131">H489*0.8*43.5/1000</f>
        <v>0</v>
      </c>
      <c r="M489" s="172"/>
      <c r="N489" s="178" t="str">
        <f>'Olieforbrug, TJ'!M489</f>
        <v>November</v>
      </c>
    </row>
    <row r="490" spans="1:14" ht="13.8" thickBot="1" x14ac:dyDescent="0.3">
      <c r="A490" s="174" t="str">
        <f>'Olieforbrug, TJ'!A490</f>
        <v>December</v>
      </c>
      <c r="B490" s="77"/>
      <c r="C490" s="42"/>
      <c r="D490" s="42"/>
      <c r="E490" s="42"/>
      <c r="F490" s="42"/>
      <c r="G490" s="72"/>
      <c r="H490" s="42">
        <v>0</v>
      </c>
      <c r="I490" s="42"/>
      <c r="J490" s="2"/>
      <c r="K490" s="2"/>
      <c r="L490" s="54">
        <f t="shared" ref="L490" si="132">H490*0.8*43.5/1000</f>
        <v>0</v>
      </c>
      <c r="M490" s="172"/>
      <c r="N490" s="176" t="str">
        <f>'Olieforbrug, TJ'!M490</f>
        <v>December</v>
      </c>
    </row>
    <row r="491" spans="1:14" x14ac:dyDescent="0.25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G492" s="69"/>
      <c r="H492" s="16">
        <v>0</v>
      </c>
      <c r="I492" s="16"/>
      <c r="J492" s="15"/>
      <c r="K492" s="15"/>
      <c r="L492" s="14">
        <f t="shared" ref="L492" si="133">H492*0.8*43.5/1000</f>
        <v>0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G493" s="69"/>
      <c r="H493" s="16">
        <v>0</v>
      </c>
      <c r="I493" s="16"/>
      <c r="J493" s="15"/>
      <c r="K493" s="15"/>
      <c r="L493" s="14">
        <f t="shared" ref="L493" si="134">H493*0.8*43.5/1000</f>
        <v>0</v>
      </c>
      <c r="M493" s="172"/>
      <c r="N493" s="178" t="str">
        <f>'Olieforbrug, TJ'!M493</f>
        <v>February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H54 H100:L108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>
    <tabColor indexed="42"/>
  </sheetPr>
  <dimension ref="A1:P493"/>
  <sheetViews>
    <sheetView zoomScale="80" zoomScaleNormal="80" workbookViewId="0">
      <pane xSplit="2" ySplit="5" topLeftCell="C455" activePane="bottomRight" state="frozen"/>
      <selection pane="topRight" activeCell="C1" sqref="C1"/>
      <selection pane="bottomLeft" activeCell="A6" sqref="A6"/>
      <selection pane="bottomRight" activeCell="P494" sqref="P494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  <col min="16" max="16" width="10.109375" bestFit="1" customWidth="1"/>
  </cols>
  <sheetData>
    <row r="1" spans="1:16" x14ac:dyDescent="0.25">
      <c r="A1" s="1" t="s">
        <v>12</v>
      </c>
      <c r="B1" s="1"/>
      <c r="C1"/>
      <c r="D1"/>
      <c r="E1"/>
      <c r="F1"/>
      <c r="G1"/>
      <c r="H1"/>
      <c r="I1"/>
      <c r="M1" s="4"/>
      <c r="N1" s="27" t="s">
        <v>73</v>
      </c>
      <c r="O1" s="27"/>
    </row>
    <row r="2" spans="1:16" x14ac:dyDescent="0.25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633834</v>
      </c>
      <c r="D7" s="3">
        <v>1213170</v>
      </c>
      <c r="E7" s="3">
        <v>473464</v>
      </c>
      <c r="F7" s="3">
        <v>0</v>
      </c>
      <c r="G7" s="3">
        <v>-272475</v>
      </c>
      <c r="H7" s="3">
        <v>1148258</v>
      </c>
      <c r="I7" s="3">
        <v>462640</v>
      </c>
      <c r="J7" s="3"/>
      <c r="K7" s="3"/>
      <c r="L7" s="3">
        <v>38810.3868</v>
      </c>
      <c r="N7" s="22">
        <v>2005</v>
      </c>
      <c r="O7" s="3"/>
    </row>
    <row r="8" spans="1:16" x14ac:dyDescent="0.25">
      <c r="A8" s="22">
        <v>2006</v>
      </c>
      <c r="C8" s="3">
        <v>759731</v>
      </c>
      <c r="D8" s="3">
        <v>746734</v>
      </c>
      <c r="E8" s="3">
        <v>554773</v>
      </c>
      <c r="F8" s="3">
        <v>0</v>
      </c>
      <c r="G8" s="3">
        <v>172327</v>
      </c>
      <c r="H8" s="3">
        <v>1122523</v>
      </c>
      <c r="I8" s="3">
        <v>290313</v>
      </c>
      <c r="J8" s="3"/>
      <c r="K8" s="3"/>
      <c r="L8" s="3">
        <v>39063.8004</v>
      </c>
      <c r="N8" s="22">
        <v>2006</v>
      </c>
      <c r="O8" s="3"/>
    </row>
    <row r="9" spans="1:16" x14ac:dyDescent="0.25">
      <c r="A9" s="22">
        <v>2007</v>
      </c>
      <c r="C9" s="3">
        <v>677714</v>
      </c>
      <c r="D9" s="3">
        <v>922791</v>
      </c>
      <c r="E9" s="3">
        <v>637099</v>
      </c>
      <c r="F9" s="3">
        <v>0</v>
      </c>
      <c r="G9" s="3">
        <v>155082</v>
      </c>
      <c r="H9" s="3">
        <v>1170638</v>
      </c>
      <c r="I9" s="3">
        <v>135231</v>
      </c>
      <c r="J9" s="3"/>
      <c r="K9" s="3"/>
      <c r="L9" s="3">
        <v>40738.202400000009</v>
      </c>
      <c r="N9" s="22">
        <v>2007</v>
      </c>
      <c r="O9" s="3"/>
    </row>
    <row r="10" spans="1:16" x14ac:dyDescent="0.25">
      <c r="A10" s="22">
        <v>2008</v>
      </c>
      <c r="C10" s="3">
        <v>624663</v>
      </c>
      <c r="D10" s="3">
        <v>1294415</v>
      </c>
      <c r="E10" s="3">
        <v>446036</v>
      </c>
      <c r="F10" s="3">
        <v>0</v>
      </c>
      <c r="G10" s="3">
        <v>-403239</v>
      </c>
      <c r="H10" s="3">
        <v>1142333</v>
      </c>
      <c r="I10" s="3">
        <v>538470</v>
      </c>
      <c r="J10" s="3"/>
      <c r="K10" s="3"/>
      <c r="L10" s="3">
        <v>39753.188399999999</v>
      </c>
      <c r="N10" s="22">
        <v>2008</v>
      </c>
      <c r="O10" s="3"/>
    </row>
    <row r="11" spans="1:16" x14ac:dyDescent="0.25">
      <c r="A11" s="22">
        <v>2009</v>
      </c>
      <c r="C11" s="3">
        <v>510811</v>
      </c>
      <c r="D11" s="3">
        <v>1037641</v>
      </c>
      <c r="E11" s="3">
        <v>441531</v>
      </c>
      <c r="F11" s="3">
        <v>0</v>
      </c>
      <c r="G11" s="3">
        <v>-79030</v>
      </c>
      <c r="H11" s="3">
        <v>1014282</v>
      </c>
      <c r="I11" s="3">
        <v>617500</v>
      </c>
      <c r="J11" s="3"/>
      <c r="K11" s="3"/>
      <c r="L11" s="3">
        <v>35297.013600000006</v>
      </c>
      <c r="N11" s="22">
        <v>2009</v>
      </c>
      <c r="O11" s="3"/>
    </row>
    <row r="12" spans="1:16" x14ac:dyDescent="0.25">
      <c r="A12" s="22">
        <v>2010</v>
      </c>
      <c r="C12" s="3">
        <v>508249</v>
      </c>
      <c r="D12" s="3">
        <v>1015774</v>
      </c>
      <c r="E12" s="3">
        <v>434473</v>
      </c>
      <c r="F12" s="3">
        <v>274</v>
      </c>
      <c r="G12" s="3">
        <v>-21210</v>
      </c>
      <c r="H12" s="3">
        <v>1051049</v>
      </c>
      <c r="I12" s="3">
        <v>638710</v>
      </c>
      <c r="J12" s="3"/>
      <c r="K12" s="3"/>
      <c r="L12" s="3">
        <v>36576.5052</v>
      </c>
      <c r="N12" s="22">
        <v>2010</v>
      </c>
      <c r="O12" s="3"/>
    </row>
    <row r="13" spans="1:16" x14ac:dyDescent="0.25">
      <c r="A13" s="22">
        <v>2011</v>
      </c>
      <c r="C13" s="3">
        <v>343458</v>
      </c>
      <c r="D13" s="3">
        <v>1042300</v>
      </c>
      <c r="E13" s="3">
        <v>550273</v>
      </c>
      <c r="F13" s="3">
        <v>0</v>
      </c>
      <c r="G13" s="3">
        <v>255350</v>
      </c>
      <c r="H13" s="3">
        <v>1097063</v>
      </c>
      <c r="I13" s="3">
        <v>383360</v>
      </c>
      <c r="J13" s="3"/>
      <c r="K13" s="3"/>
      <c r="L13" s="3">
        <v>38177.792399999998</v>
      </c>
      <c r="N13" s="22">
        <v>2011</v>
      </c>
      <c r="O13" s="3"/>
    </row>
    <row r="14" spans="1:16" x14ac:dyDescent="0.25">
      <c r="A14" s="22">
        <v>2012</v>
      </c>
      <c r="C14" s="3">
        <v>280453</v>
      </c>
      <c r="D14" s="3">
        <v>853689</v>
      </c>
      <c r="E14" s="3">
        <v>187516</v>
      </c>
      <c r="F14" s="3">
        <v>0</v>
      </c>
      <c r="G14" s="3">
        <v>134504</v>
      </c>
      <c r="H14" s="3">
        <v>1071998</v>
      </c>
      <c r="I14" s="3">
        <v>248856</v>
      </c>
      <c r="J14" s="3"/>
      <c r="K14" s="3"/>
      <c r="L14" s="3">
        <v>37329.089999999997</v>
      </c>
      <c r="N14" s="22">
        <v>2012</v>
      </c>
      <c r="O14" s="3"/>
      <c r="P14" s="12"/>
    </row>
    <row r="15" spans="1:16" x14ac:dyDescent="0.25">
      <c r="A15" s="22">
        <v>2013</v>
      </c>
      <c r="C15" s="3">
        <v>181600</v>
      </c>
      <c r="D15" s="3">
        <v>993448</v>
      </c>
      <c r="E15" s="3">
        <v>84824</v>
      </c>
      <c r="F15" s="3">
        <v>0</v>
      </c>
      <c r="G15" s="3">
        <v>-9914</v>
      </c>
      <c r="H15" s="3">
        <v>1069115</v>
      </c>
      <c r="I15" s="3">
        <v>258770</v>
      </c>
      <c r="J15" s="3"/>
      <c r="K15" s="22"/>
      <c r="L15" s="3">
        <v>37234.538400000005</v>
      </c>
      <c r="M15" s="3"/>
      <c r="N15" s="22">
        <v>2013</v>
      </c>
      <c r="O15" s="3"/>
      <c r="P15" s="12"/>
    </row>
    <row r="16" spans="1:16" x14ac:dyDescent="0.25">
      <c r="A16" s="22">
        <v>2014</v>
      </c>
      <c r="C16" s="3">
        <f t="shared" ref="C16:H16" si="0">SUM(C100:C103)</f>
        <v>171628</v>
      </c>
      <c r="D16" s="3">
        <f t="shared" si="0"/>
        <v>932733</v>
      </c>
      <c r="E16" s="3">
        <f t="shared" si="0"/>
        <v>80058</v>
      </c>
      <c r="F16" s="3">
        <f t="shared" si="0"/>
        <v>0</v>
      </c>
      <c r="G16" s="3">
        <f t="shared" si="0"/>
        <v>125688</v>
      </c>
      <c r="H16" s="3">
        <f t="shared" si="0"/>
        <v>1149833</v>
      </c>
      <c r="I16" s="3">
        <f>I103</f>
        <v>133082</v>
      </c>
      <c r="J16" s="3"/>
      <c r="K16" s="22"/>
      <c r="L16" s="3">
        <f>SUM(L100:L103)</f>
        <v>40014.188399999999</v>
      </c>
      <c r="M16" s="3"/>
      <c r="N16" s="22">
        <v>2014</v>
      </c>
      <c r="O16" s="3"/>
      <c r="P16" s="12"/>
    </row>
    <row r="17" spans="1:16" x14ac:dyDescent="0.25">
      <c r="A17" s="22">
        <v>2015</v>
      </c>
      <c r="C17" s="3">
        <f t="shared" ref="C17:H17" si="1">SUM(C105:C108)</f>
        <v>179669</v>
      </c>
      <c r="D17" s="3">
        <f t="shared" si="1"/>
        <v>1122405</v>
      </c>
      <c r="E17" s="3">
        <f t="shared" si="1"/>
        <v>78135</v>
      </c>
      <c r="F17" s="3">
        <f t="shared" si="1"/>
        <v>0</v>
      </c>
      <c r="G17" s="3">
        <f t="shared" si="1"/>
        <v>-103698</v>
      </c>
      <c r="H17" s="3">
        <f t="shared" si="1"/>
        <v>1118591</v>
      </c>
      <c r="I17" s="3">
        <f>I108</f>
        <v>236780</v>
      </c>
      <c r="J17" s="3"/>
      <c r="K17" s="3"/>
      <c r="L17" s="3">
        <f>SUM(L105:L108)</f>
        <v>38926.966800000002</v>
      </c>
      <c r="M17" s="3"/>
      <c r="N17" s="22">
        <v>2015</v>
      </c>
      <c r="O17" s="3"/>
      <c r="P17" s="12"/>
    </row>
    <row r="18" spans="1:16" x14ac:dyDescent="0.25">
      <c r="A18" s="22">
        <v>2016</v>
      </c>
      <c r="C18" s="3">
        <f>SUM(C110:C113)</f>
        <v>162782</v>
      </c>
      <c r="D18" s="3">
        <f t="shared" ref="D18:L18" si="2">SUM(D110:D113)</f>
        <v>1324467</v>
      </c>
      <c r="E18" s="3">
        <f t="shared" si="2"/>
        <v>68790</v>
      </c>
      <c r="F18" s="3">
        <f t="shared" si="2"/>
        <v>352</v>
      </c>
      <c r="G18" s="3">
        <f t="shared" si="2"/>
        <v>-142502</v>
      </c>
      <c r="H18" s="3">
        <f t="shared" si="2"/>
        <v>1232606</v>
      </c>
      <c r="I18" s="3">
        <f>I113</f>
        <v>379282</v>
      </c>
      <c r="J18" s="3"/>
      <c r="K18" s="3"/>
      <c r="L18" s="3">
        <f t="shared" si="2"/>
        <v>42894.688800000004</v>
      </c>
      <c r="M18" s="3"/>
      <c r="N18" s="22">
        <v>2016</v>
      </c>
      <c r="P18" s="12"/>
    </row>
    <row r="19" spans="1:16" x14ac:dyDescent="0.25">
      <c r="A19" s="22">
        <v>2017</v>
      </c>
      <c r="C19" s="3">
        <f t="shared" ref="C19:H19" si="3">SUM(C115:C118)</f>
        <v>151953</v>
      </c>
      <c r="D19" s="3">
        <f t="shared" si="3"/>
        <v>1158516</v>
      </c>
      <c r="E19" s="3">
        <f t="shared" si="3"/>
        <v>223841</v>
      </c>
      <c r="F19" s="3">
        <f t="shared" si="3"/>
        <v>0</v>
      </c>
      <c r="G19" s="3">
        <f t="shared" si="3"/>
        <v>167055</v>
      </c>
      <c r="H19" s="3">
        <f t="shared" si="3"/>
        <v>1287446</v>
      </c>
      <c r="I19" s="3">
        <f>I118</f>
        <v>212227</v>
      </c>
      <c r="J19" s="3"/>
      <c r="K19" s="65"/>
      <c r="L19" s="3">
        <f>SUM(L115:L118)</f>
        <v>44803.120800000004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SUM(C120:C123)</f>
        <v>145222</v>
      </c>
      <c r="D20" s="3">
        <f t="shared" si="4"/>
        <v>1184777</v>
      </c>
      <c r="E20" s="3">
        <f t="shared" si="4"/>
        <v>70357</v>
      </c>
      <c r="F20" s="3">
        <f t="shared" si="4"/>
        <v>737</v>
      </c>
      <c r="G20" s="3">
        <f t="shared" si="4"/>
        <v>43083</v>
      </c>
      <c r="H20" s="3">
        <f t="shared" si="4"/>
        <v>1237489</v>
      </c>
      <c r="I20" s="3">
        <f>I123</f>
        <v>169144</v>
      </c>
      <c r="J20" s="3"/>
      <c r="L20" s="3">
        <f>SUM(L120:L123)</f>
        <v>43064.617200000001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SUM(C125:C128)</f>
        <v>150657</v>
      </c>
      <c r="D21" s="3">
        <f t="shared" si="5"/>
        <v>1263254</v>
      </c>
      <c r="E21" s="3">
        <f t="shared" si="5"/>
        <v>14769</v>
      </c>
      <c r="F21" s="3">
        <f t="shared" si="5"/>
        <v>1970</v>
      </c>
      <c r="G21" s="3">
        <f t="shared" si="5"/>
        <v>-80880</v>
      </c>
      <c r="H21" s="3">
        <f t="shared" si="5"/>
        <v>1292841</v>
      </c>
      <c r="I21" s="3">
        <f>SUM(I128)</f>
        <v>250024</v>
      </c>
      <c r="J21" s="3"/>
      <c r="L21" s="3">
        <f>SUM(L125:L128)</f>
        <v>44990.866800000003</v>
      </c>
      <c r="M21" s="57"/>
      <c r="N21" s="22">
        <v>2019</v>
      </c>
    </row>
    <row r="22" spans="1:16" ht="12" customHeight="1" x14ac:dyDescent="0.25">
      <c r="A22" s="22">
        <v>2020</v>
      </c>
      <c r="C22" s="3">
        <f t="shared" ref="C22:H22" si="6">SUM(C130:C133)</f>
        <v>98191</v>
      </c>
      <c r="D22" s="3">
        <f t="shared" si="6"/>
        <v>634819</v>
      </c>
      <c r="E22" s="3">
        <f t="shared" si="6"/>
        <v>103990</v>
      </c>
      <c r="F22" s="3">
        <f t="shared" si="6"/>
        <v>0</v>
      </c>
      <c r="G22" s="3">
        <f t="shared" si="6"/>
        <v>-188793</v>
      </c>
      <c r="H22" s="3">
        <f t="shared" si="6"/>
        <v>463564</v>
      </c>
      <c r="I22" s="3">
        <f>SUM(I133)</f>
        <v>438817</v>
      </c>
      <c r="J22" s="3"/>
      <c r="L22" s="3">
        <f>SUM(L130:L133)</f>
        <v>16132.0272</v>
      </c>
      <c r="M22" s="57"/>
      <c r="N22" s="22">
        <v>2020</v>
      </c>
    </row>
    <row r="23" spans="1:16" x14ac:dyDescent="0.25">
      <c r="A23" s="22">
        <v>2021</v>
      </c>
      <c r="C23" s="3">
        <f>SUM(C135:C138)</f>
        <v>114789</v>
      </c>
      <c r="D23" s="3">
        <f t="shared" ref="D23:L23" si="7">SUM(D135:D138)</f>
        <v>404295</v>
      </c>
      <c r="E23" s="3">
        <f>SUM(E135:E138)</f>
        <v>239291</v>
      </c>
      <c r="F23" s="3">
        <f t="shared" si="7"/>
        <v>0</v>
      </c>
      <c r="G23" s="3">
        <f t="shared" si="7"/>
        <v>293274</v>
      </c>
      <c r="H23" s="3">
        <f t="shared" si="7"/>
        <v>566147</v>
      </c>
      <c r="I23" s="3">
        <f>SUM(I138)</f>
        <v>145543</v>
      </c>
      <c r="J23" s="3"/>
      <c r="K23" s="3"/>
      <c r="L23" s="3">
        <f t="shared" si="7"/>
        <v>19701.9156</v>
      </c>
      <c r="M23" s="57"/>
      <c r="N23" s="22">
        <v>2021</v>
      </c>
    </row>
    <row r="24" spans="1:16" x14ac:dyDescent="0.25">
      <c r="A24" s="22">
        <v>2022</v>
      </c>
      <c r="C24" s="3">
        <f>SUM(C140:C143)</f>
        <v>179731</v>
      </c>
      <c r="D24" s="3">
        <f t="shared" ref="D24:L24" si="8">SUM(D140:D143)</f>
        <v>829154</v>
      </c>
      <c r="E24" s="3">
        <f t="shared" si="8"/>
        <v>563</v>
      </c>
      <c r="F24" s="3">
        <f t="shared" si="8"/>
        <v>0</v>
      </c>
      <c r="G24" s="3">
        <f t="shared" si="8"/>
        <v>-66249</v>
      </c>
      <c r="H24" s="3">
        <f t="shared" si="8"/>
        <v>938836</v>
      </c>
      <c r="I24" s="3">
        <f>SUM(I143)</f>
        <v>211792</v>
      </c>
      <c r="J24" s="3"/>
      <c r="K24" s="3"/>
      <c r="L24" s="3">
        <f t="shared" si="8"/>
        <v>32671.4928</v>
      </c>
      <c r="M24" s="57"/>
      <c r="N24" s="22">
        <v>2022</v>
      </c>
    </row>
    <row r="25" spans="1:16" x14ac:dyDescent="0.25">
      <c r="A25" s="22">
        <v>2023</v>
      </c>
      <c r="C25" s="3">
        <f>SUM(C145:C148)</f>
        <v>229141</v>
      </c>
      <c r="D25" s="3">
        <f t="shared" ref="D25:L25" si="9">SUM(D145:D148)</f>
        <v>895312</v>
      </c>
      <c r="E25" s="3">
        <f t="shared" si="9"/>
        <v>8005</v>
      </c>
      <c r="F25" s="3">
        <f t="shared" si="9"/>
        <v>0</v>
      </c>
      <c r="G25" s="3">
        <f t="shared" si="9"/>
        <v>-11662</v>
      </c>
      <c r="H25" s="3">
        <f t="shared" si="9"/>
        <v>1104245</v>
      </c>
      <c r="I25" s="3">
        <f>SUM(I148)</f>
        <v>223454</v>
      </c>
      <c r="J25" s="3"/>
      <c r="K25" s="3"/>
      <c r="L25" s="3">
        <f t="shared" si="9"/>
        <v>38427.725999999995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SUM(C466:C477)</f>
        <v>187009</v>
      </c>
      <c r="D26" s="3">
        <f t="shared" si="10"/>
        <v>1152973</v>
      </c>
      <c r="E26" s="3">
        <f t="shared" si="10"/>
        <v>41133</v>
      </c>
      <c r="F26" s="3">
        <f t="shared" si="10"/>
        <v>0</v>
      </c>
      <c r="G26" s="3">
        <f t="shared" si="10"/>
        <v>-82183</v>
      </c>
      <c r="H26" s="3">
        <f t="shared" si="10"/>
        <v>1215567</v>
      </c>
      <c r="I26" s="3">
        <f>I477</f>
        <v>305637</v>
      </c>
      <c r="J26" s="3"/>
      <c r="K26" s="3"/>
      <c r="L26" s="3">
        <f>SUM(L466:L477)</f>
        <v>42301.731600000006</v>
      </c>
      <c r="M26" s="57"/>
      <c r="N26" s="22">
        <v>2024</v>
      </c>
    </row>
    <row r="27" spans="1:16" x14ac:dyDescent="0.25">
      <c r="A27" s="22">
        <v>2025</v>
      </c>
      <c r="C27" s="3">
        <f>SUM(C479:C490)</f>
        <v>264214</v>
      </c>
      <c r="D27" s="3">
        <f t="shared" ref="D27:L27" si="11">SUM(D479:D490)</f>
        <v>1067849</v>
      </c>
      <c r="E27" s="3">
        <f t="shared" si="11"/>
        <v>49538</v>
      </c>
      <c r="F27" s="3">
        <f t="shared" si="11"/>
        <v>0</v>
      </c>
      <c r="G27" s="3">
        <f t="shared" si="11"/>
        <v>8225</v>
      </c>
      <c r="H27" s="3">
        <f t="shared" si="11"/>
        <v>1293875</v>
      </c>
      <c r="I27" s="3">
        <f>I490</f>
        <v>297412</v>
      </c>
      <c r="J27" s="3"/>
      <c r="K27" s="3"/>
      <c r="L27" s="3">
        <f t="shared" si="11"/>
        <v>45026.850000000006</v>
      </c>
      <c r="M27" s="57"/>
      <c r="N27" s="22">
        <v>2025</v>
      </c>
    </row>
    <row r="28" spans="1:16" x14ac:dyDescent="0.25">
      <c r="A28" s="22">
        <v>2026</v>
      </c>
      <c r="J28" s="3"/>
      <c r="K28" s="3"/>
      <c r="L28" s="3"/>
      <c r="M28" s="57"/>
      <c r="N28" s="22">
        <v>2026</v>
      </c>
    </row>
    <row r="29" spans="1:16" x14ac:dyDescent="0.25">
      <c r="A29" s="23"/>
      <c r="J29" s="3"/>
      <c r="K29" s="3"/>
      <c r="L29" s="3"/>
      <c r="M29" s="3"/>
    </row>
    <row r="30" spans="1:16" x14ac:dyDescent="0.25">
      <c r="A30" s="22" t="str">
        <f>'Olieforbrug, TJ'!A30</f>
        <v>Januar - Februar</v>
      </c>
      <c r="J30" s="3"/>
      <c r="K30" s="3"/>
      <c r="L30" s="3"/>
      <c r="M30" s="3"/>
      <c r="N30" s="22" t="str">
        <f>'Olieforbrug, TJ'!M30</f>
        <v>January - February</v>
      </c>
    </row>
    <row r="31" spans="1:16" x14ac:dyDescent="0.25">
      <c r="A31" s="22">
        <f>'Olieforbrug, TJ'!A31</f>
        <v>2005</v>
      </c>
      <c r="C31" s="3">
        <f>SUM(C219:C220)</f>
        <v>116375</v>
      </c>
      <c r="D31" s="3">
        <f t="shared" ref="D31:L31" si="12">SUM(D219:D220)</f>
        <v>112466</v>
      </c>
      <c r="E31" s="3">
        <f t="shared" si="12"/>
        <v>144803</v>
      </c>
      <c r="F31" s="3">
        <f t="shared" si="12"/>
        <v>0</v>
      </c>
      <c r="G31" s="3">
        <f t="shared" si="12"/>
        <v>66245</v>
      </c>
      <c r="H31" s="3">
        <f t="shared" si="12"/>
        <v>171546</v>
      </c>
      <c r="I31" s="3">
        <f>I220</f>
        <v>123920</v>
      </c>
      <c r="J31" s="3"/>
      <c r="K31" s="3"/>
      <c r="L31" s="3">
        <f t="shared" si="12"/>
        <v>5969.8008</v>
      </c>
      <c r="M31" s="3"/>
      <c r="N31" s="22">
        <f>'Olieforbrug, TJ'!M31</f>
        <v>2005</v>
      </c>
      <c r="P31" s="3"/>
    </row>
    <row r="32" spans="1:16" x14ac:dyDescent="0.25">
      <c r="A32" s="22">
        <f>'Olieforbrug, TJ'!A32</f>
        <v>2006</v>
      </c>
      <c r="C32" s="3">
        <f>SUM(C232:C233)</f>
        <v>122715</v>
      </c>
      <c r="D32" s="3">
        <f t="shared" ref="D32:L32" si="13">SUM(D232:D233)</f>
        <v>125503</v>
      </c>
      <c r="E32" s="3">
        <f t="shared" si="13"/>
        <v>67961</v>
      </c>
      <c r="F32" s="3">
        <f t="shared" si="13"/>
        <v>0</v>
      </c>
      <c r="G32" s="3">
        <f t="shared" si="13"/>
        <v>-15655</v>
      </c>
      <c r="H32" s="3">
        <f t="shared" si="13"/>
        <v>162544</v>
      </c>
      <c r="I32" s="3">
        <f>I233</f>
        <v>478295</v>
      </c>
      <c r="J32" s="3"/>
      <c r="K32" s="3"/>
      <c r="L32" s="3">
        <f t="shared" si="13"/>
        <v>5656.5311999999994</v>
      </c>
      <c r="M32" s="3"/>
      <c r="N32" s="22">
        <f>'Olieforbrug, TJ'!M32</f>
        <v>2006</v>
      </c>
      <c r="P32" s="3"/>
    </row>
    <row r="33" spans="1:16" x14ac:dyDescent="0.25">
      <c r="A33" s="22">
        <f>'Olieforbrug, TJ'!A33</f>
        <v>2007</v>
      </c>
      <c r="C33" s="3">
        <f>SUM(C245:C246)</f>
        <v>126704</v>
      </c>
      <c r="D33" s="3">
        <f t="shared" ref="D33:L33" si="14">SUM(D245:D246)</f>
        <v>248249</v>
      </c>
      <c r="E33" s="3">
        <f t="shared" si="14"/>
        <v>204234</v>
      </c>
      <c r="F33" s="3">
        <f t="shared" si="14"/>
        <v>0</v>
      </c>
      <c r="G33" s="3">
        <f t="shared" si="14"/>
        <v>-21888</v>
      </c>
      <c r="H33" s="3">
        <f t="shared" si="14"/>
        <v>192406</v>
      </c>
      <c r="I33" s="3">
        <f>I246</f>
        <v>312201</v>
      </c>
      <c r="J33" s="3"/>
      <c r="K33" s="3"/>
      <c r="L33" s="3">
        <f t="shared" si="14"/>
        <v>6695.7287999999999</v>
      </c>
      <c r="M33" s="3"/>
      <c r="N33" s="22">
        <f>'Olieforbrug, TJ'!M33</f>
        <v>2007</v>
      </c>
      <c r="P33" s="3"/>
    </row>
    <row r="34" spans="1:16" x14ac:dyDescent="0.25">
      <c r="A34" s="22">
        <f>'Olieforbrug, TJ'!A34</f>
        <v>2008</v>
      </c>
      <c r="C34" s="3">
        <f>SUM(C258:C259)</f>
        <v>102517</v>
      </c>
      <c r="D34" s="3">
        <f t="shared" ref="D34:L34" si="15">SUM(D258:D259)</f>
        <v>286686</v>
      </c>
      <c r="E34" s="3">
        <f t="shared" si="15"/>
        <v>77278</v>
      </c>
      <c r="F34" s="3">
        <f t="shared" si="15"/>
        <v>0</v>
      </c>
      <c r="G34" s="3">
        <f t="shared" si="15"/>
        <v>-126838</v>
      </c>
      <c r="H34" s="3">
        <f t="shared" si="15"/>
        <v>186319</v>
      </c>
      <c r="I34" s="3">
        <f>I259</f>
        <v>262069</v>
      </c>
      <c r="J34" s="3"/>
      <c r="K34" s="3"/>
      <c r="L34" s="3">
        <f t="shared" si="15"/>
        <v>6483.9012000000002</v>
      </c>
      <c r="M34" s="3"/>
      <c r="N34" s="22">
        <f>'Olieforbrug, TJ'!M34</f>
        <v>2008</v>
      </c>
      <c r="P34" s="3"/>
    </row>
    <row r="35" spans="1:16" x14ac:dyDescent="0.25">
      <c r="A35" s="22">
        <f>'Olieforbrug, TJ'!A35</f>
        <v>2009</v>
      </c>
      <c r="C35" s="3">
        <f>SUM(C271:C272)</f>
        <v>91019</v>
      </c>
      <c r="D35" s="3">
        <f t="shared" ref="D35:L35" si="16">SUM(D271:D272)</f>
        <v>294483</v>
      </c>
      <c r="E35" s="3">
        <f t="shared" si="16"/>
        <v>45248</v>
      </c>
      <c r="F35" s="3">
        <f t="shared" si="16"/>
        <v>0</v>
      </c>
      <c r="G35" s="3">
        <f t="shared" si="16"/>
        <v>-185552</v>
      </c>
      <c r="H35" s="3">
        <f t="shared" si="16"/>
        <v>153447</v>
      </c>
      <c r="I35" s="3">
        <f>I272</f>
        <v>724022</v>
      </c>
      <c r="J35" s="3"/>
      <c r="K35" s="3"/>
      <c r="L35" s="3">
        <f t="shared" si="16"/>
        <v>5339.9555999999993</v>
      </c>
      <c r="M35" s="3"/>
      <c r="N35" s="22">
        <f>'Olieforbrug, TJ'!M35</f>
        <v>2009</v>
      </c>
      <c r="P35" s="3"/>
    </row>
    <row r="36" spans="1:16" x14ac:dyDescent="0.25">
      <c r="A36" s="22">
        <f>'Olieforbrug, TJ'!A36</f>
        <v>2010</v>
      </c>
      <c r="C36" s="3">
        <f>SUM(C284:C285)</f>
        <v>68103</v>
      </c>
      <c r="D36" s="3">
        <f t="shared" ref="D36:L36" si="17">SUM(D284:D285)</f>
        <v>186037</v>
      </c>
      <c r="E36" s="3">
        <f t="shared" si="17"/>
        <v>63776</v>
      </c>
      <c r="F36" s="3">
        <f t="shared" si="17"/>
        <v>0</v>
      </c>
      <c r="G36" s="3">
        <f t="shared" si="17"/>
        <v>-46099</v>
      </c>
      <c r="H36" s="3">
        <f t="shared" si="17"/>
        <v>148001</v>
      </c>
      <c r="I36" s="3">
        <f>I285</f>
        <v>663599</v>
      </c>
      <c r="J36" s="3"/>
      <c r="K36" s="3"/>
      <c r="L36" s="3">
        <f t="shared" si="17"/>
        <v>5150.4348000000009</v>
      </c>
      <c r="M36" s="3"/>
      <c r="N36" s="22">
        <f>'Olieforbrug, TJ'!M36</f>
        <v>2010</v>
      </c>
      <c r="P36" s="3"/>
    </row>
    <row r="37" spans="1:16" x14ac:dyDescent="0.25">
      <c r="A37" s="22">
        <f>'Olieforbrug, TJ'!A37</f>
        <v>2011</v>
      </c>
      <c r="C37" s="3">
        <f>SUM(C297:C298)</f>
        <v>71220</v>
      </c>
      <c r="D37" s="3">
        <f t="shared" ref="D37:L37" si="18">SUM(D297:D298)</f>
        <v>80910</v>
      </c>
      <c r="E37" s="3">
        <f t="shared" si="18"/>
        <v>63817</v>
      </c>
      <c r="F37" s="3">
        <f t="shared" si="18"/>
        <v>0</v>
      </c>
      <c r="G37" s="3">
        <f t="shared" si="18"/>
        <v>65504</v>
      </c>
      <c r="H37" s="3">
        <f t="shared" si="18"/>
        <v>152203</v>
      </c>
      <c r="I37" s="3">
        <f>I298</f>
        <v>573206</v>
      </c>
      <c r="J37" s="3"/>
      <c r="K37" s="3"/>
      <c r="L37" s="3">
        <f t="shared" si="18"/>
        <v>5296.6644000000006</v>
      </c>
      <c r="M37" s="3"/>
      <c r="N37" s="22">
        <f>'Olieforbrug, TJ'!M37</f>
        <v>2011</v>
      </c>
      <c r="P37" s="3"/>
    </row>
    <row r="38" spans="1:16" x14ac:dyDescent="0.25">
      <c r="A38" s="22">
        <f>'Olieforbrug, TJ'!A38</f>
        <v>2012</v>
      </c>
      <c r="C38" s="3">
        <f>SUM(C310:C311)</f>
        <v>38876</v>
      </c>
      <c r="D38" s="3">
        <f t="shared" ref="D38:L38" si="19">SUM(D310:D311)</f>
        <v>101058</v>
      </c>
      <c r="E38" s="3">
        <f t="shared" si="19"/>
        <v>34854</v>
      </c>
      <c r="F38" s="3">
        <f t="shared" si="19"/>
        <v>0</v>
      </c>
      <c r="G38" s="3">
        <f t="shared" si="19"/>
        <v>54498</v>
      </c>
      <c r="H38" s="3">
        <f t="shared" si="19"/>
        <v>156680</v>
      </c>
      <c r="I38" s="3">
        <f>I311</f>
        <v>328862</v>
      </c>
      <c r="J38" s="3"/>
      <c r="K38" s="3"/>
      <c r="L38" s="3">
        <f t="shared" si="19"/>
        <v>5452.4639999999999</v>
      </c>
      <c r="M38" s="3"/>
      <c r="N38" s="22">
        <f>'Olieforbrug, TJ'!M38</f>
        <v>2012</v>
      </c>
      <c r="P38" s="111"/>
    </row>
    <row r="39" spans="1:16" x14ac:dyDescent="0.25">
      <c r="A39" s="22">
        <f>'Olieforbrug, TJ'!A39</f>
        <v>2013</v>
      </c>
      <c r="C39" s="3">
        <f>SUM(C323:C324)</f>
        <v>10639</v>
      </c>
      <c r="D39" s="3">
        <f t="shared" ref="D39:L39" si="20">SUM(D323:D324)</f>
        <v>119059</v>
      </c>
      <c r="E39" s="3">
        <f t="shared" si="20"/>
        <v>35431</v>
      </c>
      <c r="F39" s="3">
        <f t="shared" si="20"/>
        <v>0</v>
      </c>
      <c r="G39" s="3">
        <f t="shared" si="20"/>
        <v>49602</v>
      </c>
      <c r="H39" s="3">
        <f t="shared" si="20"/>
        <v>144942</v>
      </c>
      <c r="I39" s="3">
        <f>I324</f>
        <v>199254</v>
      </c>
      <c r="J39" s="3"/>
      <c r="K39" s="3"/>
      <c r="L39" s="3">
        <f t="shared" si="20"/>
        <v>5043.9816000000001</v>
      </c>
      <c r="M39" s="3"/>
      <c r="N39" s="22">
        <f>'Olieforbrug, TJ'!M39</f>
        <v>2013</v>
      </c>
      <c r="P39" s="3"/>
    </row>
    <row r="40" spans="1:16" x14ac:dyDescent="0.25">
      <c r="A40" s="22">
        <f>'Olieforbrug, TJ'!A40</f>
        <v>2014</v>
      </c>
      <c r="C40" s="3">
        <f>SUM(C336:C337)</f>
        <v>16121</v>
      </c>
      <c r="D40" s="3">
        <f t="shared" ref="D40:L40" si="21">SUM(D336:D337)</f>
        <v>44911</v>
      </c>
      <c r="E40" s="3">
        <f t="shared" si="21"/>
        <v>37643</v>
      </c>
      <c r="F40" s="3">
        <f t="shared" si="21"/>
        <v>0</v>
      </c>
      <c r="G40" s="3">
        <f t="shared" si="21"/>
        <v>147839</v>
      </c>
      <c r="H40" s="3">
        <f t="shared" si="21"/>
        <v>170551</v>
      </c>
      <c r="I40" s="3">
        <f>I337</f>
        <v>110931</v>
      </c>
      <c r="J40" s="3"/>
      <c r="K40" s="3"/>
      <c r="L40" s="3">
        <f t="shared" si="21"/>
        <v>5935.1748000000007</v>
      </c>
      <c r="M40" s="3"/>
      <c r="N40" s="22">
        <f>'Olieforbrug, TJ'!M40</f>
        <v>2014</v>
      </c>
      <c r="P40" s="3"/>
    </row>
    <row r="41" spans="1:16" x14ac:dyDescent="0.25">
      <c r="A41" s="22">
        <f>'Olieforbrug, TJ'!A41</f>
        <v>2015</v>
      </c>
      <c r="C41" s="3">
        <f>SUM(C349:C350)</f>
        <v>39881</v>
      </c>
      <c r="D41" s="3">
        <f t="shared" ref="D41:L41" si="22">SUM(D349:D350)</f>
        <v>162038</v>
      </c>
      <c r="E41" s="3">
        <f t="shared" si="22"/>
        <v>23446</v>
      </c>
      <c r="F41" s="3">
        <f t="shared" si="22"/>
        <v>0</v>
      </c>
      <c r="G41" s="3">
        <f t="shared" si="22"/>
        <v>-20808</v>
      </c>
      <c r="H41" s="3">
        <f t="shared" si="22"/>
        <v>157625</v>
      </c>
      <c r="I41" s="3">
        <f>I350</f>
        <v>153890</v>
      </c>
      <c r="J41" s="3"/>
      <c r="K41" s="3"/>
      <c r="L41" s="3">
        <f t="shared" si="22"/>
        <v>5485.35</v>
      </c>
      <c r="M41" s="3"/>
      <c r="N41" s="22">
        <f>'Olieforbrug, TJ'!M41</f>
        <v>2015</v>
      </c>
      <c r="P41" s="3"/>
    </row>
    <row r="42" spans="1:16" x14ac:dyDescent="0.25">
      <c r="A42" s="22">
        <f>'Olieforbrug, TJ'!A42</f>
        <v>2016</v>
      </c>
      <c r="C42" s="3">
        <f>SUM(C362:C363)</f>
        <v>16948</v>
      </c>
      <c r="D42" s="3">
        <f t="shared" ref="D42:L42" si="23">SUM(D362:D363)</f>
        <v>166996</v>
      </c>
      <c r="E42" s="3">
        <f t="shared" si="23"/>
        <v>5156</v>
      </c>
      <c r="F42" s="3">
        <f t="shared" si="23"/>
        <v>0</v>
      </c>
      <c r="G42" s="3">
        <f t="shared" si="23"/>
        <v>-9311</v>
      </c>
      <c r="H42" s="3">
        <f t="shared" si="23"/>
        <v>169027</v>
      </c>
      <c r="I42" s="3">
        <f>I363</f>
        <v>246091</v>
      </c>
      <c r="J42" s="3"/>
      <c r="K42" s="3"/>
      <c r="L42" s="3">
        <f t="shared" si="23"/>
        <v>5882.1396000000004</v>
      </c>
      <c r="M42" s="3"/>
      <c r="N42" s="22">
        <f>'Olieforbrug, TJ'!M42</f>
        <v>2016</v>
      </c>
      <c r="P42" s="3"/>
    </row>
    <row r="43" spans="1:16" x14ac:dyDescent="0.25">
      <c r="A43" s="22">
        <f>'Olieforbrug, TJ'!A43</f>
        <v>2017</v>
      </c>
      <c r="C43" s="3">
        <f>SUM(C375:C376)</f>
        <v>15493</v>
      </c>
      <c r="D43" s="3">
        <f t="shared" ref="D43:L43" si="24">SUM(D375:D376)</f>
        <v>238461</v>
      </c>
      <c r="E43" s="3">
        <f t="shared" si="24"/>
        <v>15888</v>
      </c>
      <c r="F43" s="3">
        <f t="shared" si="24"/>
        <v>0</v>
      </c>
      <c r="G43" s="3">
        <f t="shared" si="24"/>
        <v>-65894</v>
      </c>
      <c r="H43" s="3">
        <f t="shared" si="24"/>
        <v>171820</v>
      </c>
      <c r="I43" s="3">
        <f>I376</f>
        <v>445176</v>
      </c>
      <c r="J43" s="3"/>
      <c r="K43" s="3"/>
      <c r="L43" s="3">
        <f t="shared" si="24"/>
        <v>5979.3360000000011</v>
      </c>
      <c r="M43" s="3"/>
      <c r="N43" s="22">
        <f>'Olieforbrug, TJ'!M43</f>
        <v>2017</v>
      </c>
      <c r="P43" s="3"/>
    </row>
    <row r="44" spans="1:16" x14ac:dyDescent="0.25">
      <c r="A44" s="22">
        <f>'Olieforbrug, TJ'!A44</f>
        <v>2018</v>
      </c>
      <c r="C44" s="3">
        <f>SUM(C388:C389)</f>
        <v>13421</v>
      </c>
      <c r="D44" s="3">
        <f t="shared" ref="D44:L44" si="25">SUM(D388:D389)</f>
        <v>188079</v>
      </c>
      <c r="E44" s="3">
        <f t="shared" si="25"/>
        <v>0</v>
      </c>
      <c r="F44" s="3">
        <f t="shared" si="25"/>
        <v>137</v>
      </c>
      <c r="G44" s="3">
        <f t="shared" si="25"/>
        <v>-21493</v>
      </c>
      <c r="H44" s="3">
        <f t="shared" si="25"/>
        <v>179691</v>
      </c>
      <c r="I44" s="3">
        <f>I389</f>
        <v>233720</v>
      </c>
      <c r="J44" s="3"/>
      <c r="K44" s="3"/>
      <c r="L44" s="3">
        <f t="shared" si="25"/>
        <v>6253.2468000000008</v>
      </c>
      <c r="M44" s="3"/>
      <c r="N44" s="22">
        <f>'Olieforbrug, TJ'!M44</f>
        <v>2018</v>
      </c>
      <c r="P44" s="3"/>
    </row>
    <row r="45" spans="1:16" x14ac:dyDescent="0.25">
      <c r="A45" s="22">
        <f>'Olieforbrug, TJ'!A45</f>
        <v>2019</v>
      </c>
      <c r="C45" s="3">
        <f>SUM(C401:C402)</f>
        <v>19437</v>
      </c>
      <c r="D45" s="3">
        <f t="shared" ref="D45:H45" si="26">SUM(D401:D402)</f>
        <v>162674</v>
      </c>
      <c r="E45" s="3">
        <f t="shared" si="26"/>
        <v>202</v>
      </c>
      <c r="F45" s="3">
        <f t="shared" si="26"/>
        <v>0</v>
      </c>
      <c r="G45" s="3">
        <f t="shared" si="26"/>
        <v>2187</v>
      </c>
      <c r="H45" s="3">
        <f t="shared" si="26"/>
        <v>184081</v>
      </c>
      <c r="I45" s="3">
        <f>I402</f>
        <v>166957</v>
      </c>
      <c r="J45" s="3"/>
      <c r="K45" s="3"/>
      <c r="L45" s="3">
        <f>SUM(L401:L402)</f>
        <v>6406.0188000000007</v>
      </c>
      <c r="M45" s="3"/>
      <c r="N45" s="22">
        <f>'Olieforbrug, TJ'!M45</f>
        <v>2019</v>
      </c>
      <c r="P45" s="3"/>
    </row>
    <row r="46" spans="1:16" x14ac:dyDescent="0.25">
      <c r="A46" s="22">
        <f>'Olieforbrug, TJ'!A46</f>
        <v>2020</v>
      </c>
      <c r="C46" s="3">
        <f>SUM(C414:C415)</f>
        <v>25841</v>
      </c>
      <c r="D46" s="3">
        <f t="shared" ref="D46:L46" si="27">SUM(D414:D415)</f>
        <v>188883</v>
      </c>
      <c r="E46" s="3">
        <f t="shared" si="27"/>
        <v>49984</v>
      </c>
      <c r="F46" s="3">
        <f t="shared" si="27"/>
        <v>0</v>
      </c>
      <c r="G46" s="3">
        <f t="shared" si="27"/>
        <v>-4010</v>
      </c>
      <c r="H46" s="3">
        <f t="shared" si="27"/>
        <v>158133</v>
      </c>
      <c r="I46" s="3">
        <f>I415</f>
        <v>254034</v>
      </c>
      <c r="J46" s="3"/>
      <c r="K46" s="3"/>
      <c r="L46" s="3">
        <f t="shared" si="27"/>
        <v>5503.0283999999992</v>
      </c>
      <c r="M46" s="3"/>
      <c r="N46" s="22">
        <f>'Olieforbrug, TJ'!M46</f>
        <v>2020</v>
      </c>
      <c r="P46" s="3"/>
    </row>
    <row r="47" spans="1:16" x14ac:dyDescent="0.25">
      <c r="A47" s="22">
        <f>'Olieforbrug, TJ'!A47</f>
        <v>2021</v>
      </c>
      <c r="C47" s="3">
        <f>SUM(C427:C428)</f>
        <v>12882</v>
      </c>
      <c r="D47" s="3">
        <f t="shared" ref="D47:L47" si="28">SUM(D427:D428)</f>
        <v>59895</v>
      </c>
      <c r="E47" s="3">
        <f t="shared" si="28"/>
        <v>22102</v>
      </c>
      <c r="F47" s="3">
        <f t="shared" si="28"/>
        <v>0</v>
      </c>
      <c r="G47" s="3">
        <f t="shared" si="28"/>
        <v>-10358</v>
      </c>
      <c r="H47" s="3">
        <f t="shared" si="28"/>
        <v>40342</v>
      </c>
      <c r="I47" s="3">
        <f>I428</f>
        <v>449175</v>
      </c>
      <c r="J47" s="3"/>
      <c r="K47" s="3"/>
      <c r="L47" s="3">
        <f t="shared" si="28"/>
        <v>1403.9016000000001</v>
      </c>
      <c r="M47" s="3"/>
      <c r="N47" s="22">
        <f>'Olieforbrug, TJ'!M47</f>
        <v>2021</v>
      </c>
      <c r="P47" s="3"/>
    </row>
    <row r="48" spans="1:16" x14ac:dyDescent="0.25">
      <c r="A48" s="22">
        <f>'Olieforbrug, TJ'!A48</f>
        <v>2022</v>
      </c>
      <c r="C48" s="3">
        <f>SUM(C440:C441)</f>
        <v>34214</v>
      </c>
      <c r="D48" s="3">
        <f t="shared" ref="D48:L48" si="29">SUM(D440:D441)</f>
        <v>62690</v>
      </c>
      <c r="E48" s="3">
        <f t="shared" si="29"/>
        <v>98</v>
      </c>
      <c r="F48" s="3">
        <f t="shared" si="29"/>
        <v>0</v>
      </c>
      <c r="G48" s="3">
        <f t="shared" si="29"/>
        <v>9113</v>
      </c>
      <c r="H48" s="3">
        <f t="shared" si="29"/>
        <v>105337</v>
      </c>
      <c r="I48" s="3">
        <f>I441</f>
        <v>136430</v>
      </c>
      <c r="J48" s="3"/>
      <c r="K48" s="3"/>
      <c r="L48" s="3">
        <f t="shared" si="29"/>
        <v>3665.7276000000002</v>
      </c>
      <c r="M48" s="3"/>
      <c r="N48" s="22">
        <f>'Olieforbrug, TJ'!M48</f>
        <v>2022</v>
      </c>
      <c r="P48" s="3"/>
    </row>
    <row r="49" spans="1:16" x14ac:dyDescent="0.25">
      <c r="A49" s="22">
        <f>'Olieforbrug, TJ'!A49</f>
        <v>2023</v>
      </c>
      <c r="C49" s="3">
        <f>SUM(C453:C454)</f>
        <v>36419</v>
      </c>
      <c r="D49" s="3">
        <f t="shared" ref="D49:L49" si="30">SUM(D453:D454)</f>
        <v>119275</v>
      </c>
      <c r="E49" s="3">
        <f t="shared" si="30"/>
        <v>0</v>
      </c>
      <c r="F49" s="3">
        <f t="shared" si="30"/>
        <v>0</v>
      </c>
      <c r="G49" s="3">
        <f t="shared" si="30"/>
        <v>-26084</v>
      </c>
      <c r="H49" s="3">
        <f t="shared" si="30"/>
        <v>129635</v>
      </c>
      <c r="I49" s="3">
        <f>I454</f>
        <v>237876</v>
      </c>
      <c r="J49" s="3"/>
      <c r="K49" s="3"/>
      <c r="L49" s="3">
        <f t="shared" si="30"/>
        <v>4511.2980000000007</v>
      </c>
      <c r="M49" s="3"/>
      <c r="N49" s="22">
        <f>'Olieforbrug, TJ'!M49</f>
        <v>2023</v>
      </c>
      <c r="P49" s="3"/>
    </row>
    <row r="50" spans="1:16" x14ac:dyDescent="0.25">
      <c r="A50" s="22">
        <f>'Olieforbrug, TJ'!A50</f>
        <v>2024</v>
      </c>
      <c r="C50" s="3">
        <f>SUM(C466:C467)</f>
        <v>28952</v>
      </c>
      <c r="D50" s="3">
        <f t="shared" ref="D50:L50" si="31">SUM(D466:D467)</f>
        <v>105826</v>
      </c>
      <c r="E50" s="3">
        <f t="shared" si="31"/>
        <v>0</v>
      </c>
      <c r="F50" s="3">
        <f t="shared" si="31"/>
        <v>0</v>
      </c>
      <c r="G50" s="3">
        <f t="shared" si="31"/>
        <v>14447</v>
      </c>
      <c r="H50" s="3">
        <f t="shared" si="31"/>
        <v>148990</v>
      </c>
      <c r="I50" s="3">
        <f>I467</f>
        <v>209007</v>
      </c>
      <c r="J50" s="3"/>
      <c r="K50" s="3"/>
      <c r="L50" s="3">
        <f t="shared" si="31"/>
        <v>5184.8519999999999</v>
      </c>
      <c r="M50" s="3"/>
      <c r="N50" s="22">
        <f>'Olieforbrug, TJ'!M50</f>
        <v>2024</v>
      </c>
      <c r="P50" s="3"/>
    </row>
    <row r="51" spans="1:16" x14ac:dyDescent="0.25">
      <c r="A51" s="22">
        <f>'Olieforbrug, TJ'!A51</f>
        <v>2025</v>
      </c>
      <c r="C51" s="3">
        <f>SUM(C479:C480)</f>
        <v>28051</v>
      </c>
      <c r="D51" s="3">
        <f t="shared" ref="D51:L51" si="32">SUM(D479:D480)</f>
        <v>137584</v>
      </c>
      <c r="E51" s="3">
        <f t="shared" si="32"/>
        <v>0</v>
      </c>
      <c r="F51" s="3">
        <f t="shared" si="32"/>
        <v>0</v>
      </c>
      <c r="G51" s="3">
        <f t="shared" si="32"/>
        <v>4611</v>
      </c>
      <c r="H51" s="3">
        <f t="shared" si="32"/>
        <v>172710</v>
      </c>
      <c r="I51" s="3">
        <f>I480</f>
        <v>301026</v>
      </c>
      <c r="J51" s="3"/>
      <c r="K51" s="3"/>
      <c r="L51" s="3">
        <f t="shared" si="32"/>
        <v>6010.3080000000009</v>
      </c>
      <c r="M51" s="3"/>
      <c r="N51" s="22">
        <f>'Olieforbrug, TJ'!M51</f>
        <v>2025</v>
      </c>
      <c r="P51" s="3"/>
    </row>
    <row r="52" spans="1:16" x14ac:dyDescent="0.25">
      <c r="A52" s="22">
        <f>'Olieforbrug, TJ'!A52</f>
        <v>2026</v>
      </c>
      <c r="C52" s="3">
        <f>SUM(C492:C493)</f>
        <v>19670</v>
      </c>
      <c r="D52" s="3">
        <f t="shared" ref="D52:L52" si="33">SUM(D492:D493)</f>
        <v>124042</v>
      </c>
      <c r="E52" s="3">
        <f t="shared" si="33"/>
        <v>13133</v>
      </c>
      <c r="F52" s="3">
        <f t="shared" si="33"/>
        <v>0</v>
      </c>
      <c r="G52" s="3">
        <f t="shared" si="33"/>
        <v>47628</v>
      </c>
      <c r="H52" s="3">
        <f t="shared" si="33"/>
        <v>178626</v>
      </c>
      <c r="I52" s="3">
        <f>I493</f>
        <v>249784</v>
      </c>
      <c r="J52" s="3"/>
      <c r="K52" s="3"/>
      <c r="L52" s="3">
        <f t="shared" si="33"/>
        <v>6216.1848000000009</v>
      </c>
      <c r="M52" s="3"/>
      <c r="N52" s="22">
        <f>'Olieforbrug, TJ'!M52</f>
        <v>2026</v>
      </c>
      <c r="P52" s="3"/>
    </row>
    <row r="53" spans="1:16" x14ac:dyDescent="0.25">
      <c r="A53" s="22"/>
      <c r="H53" s="82"/>
      <c r="J53" s="3"/>
      <c r="K53" s="3"/>
      <c r="L53" s="83"/>
      <c r="M53" s="3"/>
      <c r="N53" s="22"/>
    </row>
    <row r="54" spans="1:16" ht="13.8" thickBot="1" x14ac:dyDescent="0.3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x14ac:dyDescent="0.25">
      <c r="A55" s="23" t="s">
        <v>40</v>
      </c>
      <c r="C55" s="3">
        <v>181103</v>
      </c>
      <c r="D55" s="3">
        <v>172231</v>
      </c>
      <c r="E55" s="3">
        <v>178442</v>
      </c>
      <c r="F55" s="3">
        <v>0</v>
      </c>
      <c r="G55" s="3">
        <v>67490</v>
      </c>
      <c r="H55" s="3">
        <v>261007</v>
      </c>
      <c r="I55" s="3">
        <v>122675</v>
      </c>
      <c r="L55" s="3">
        <v>9083.0436000000009</v>
      </c>
      <c r="N55" s="26" t="s">
        <v>61</v>
      </c>
    </row>
    <row r="56" spans="1:16" x14ac:dyDescent="0.25">
      <c r="A56" s="23" t="s">
        <v>41</v>
      </c>
      <c r="C56" s="3">
        <v>117802</v>
      </c>
      <c r="D56" s="3">
        <v>464608</v>
      </c>
      <c r="E56" s="3">
        <v>86107</v>
      </c>
      <c r="F56" s="3">
        <v>0</v>
      </c>
      <c r="G56" s="3">
        <v>-209500</v>
      </c>
      <c r="H56" s="3">
        <v>288410</v>
      </c>
      <c r="I56" s="3">
        <v>332175</v>
      </c>
      <c r="L56" s="3">
        <v>10036.668</v>
      </c>
      <c r="N56" s="26" t="s">
        <v>62</v>
      </c>
    </row>
    <row r="57" spans="1:16" x14ac:dyDescent="0.25">
      <c r="A57" s="23" t="s">
        <v>42</v>
      </c>
      <c r="C57" s="3">
        <v>200717</v>
      </c>
      <c r="D57" s="3">
        <v>306465</v>
      </c>
      <c r="E57" s="3">
        <v>134362</v>
      </c>
      <c r="F57" s="3">
        <v>0</v>
      </c>
      <c r="G57" s="3">
        <v>-67043</v>
      </c>
      <c r="H57" s="3">
        <v>322495</v>
      </c>
      <c r="I57" s="3">
        <v>399218</v>
      </c>
      <c r="L57" s="3">
        <v>10073.834400000002</v>
      </c>
      <c r="N57" s="26" t="s">
        <v>63</v>
      </c>
    </row>
    <row r="58" spans="1:16" x14ac:dyDescent="0.25">
      <c r="A58" s="23" t="s">
        <v>43</v>
      </c>
      <c r="C58" s="3">
        <v>134212</v>
      </c>
      <c r="D58" s="3">
        <v>269866</v>
      </c>
      <c r="E58" s="3">
        <v>74553</v>
      </c>
      <c r="F58" s="3">
        <v>0</v>
      </c>
      <c r="G58" s="3">
        <v>-63422</v>
      </c>
      <c r="H58" s="3">
        <v>276346</v>
      </c>
      <c r="I58" s="3">
        <v>462640</v>
      </c>
      <c r="L58" s="3">
        <v>9616.8407999999999</v>
      </c>
      <c r="N58" s="26" t="s">
        <v>64</v>
      </c>
    </row>
    <row r="59" spans="1:16" x14ac:dyDescent="0.25">
      <c r="A59" s="23"/>
      <c r="L59" s="3"/>
    </row>
    <row r="60" spans="1:16" x14ac:dyDescent="0.25">
      <c r="A60" s="23" t="s">
        <v>44</v>
      </c>
      <c r="C60" s="3">
        <v>182377</v>
      </c>
      <c r="D60" s="3">
        <v>177162</v>
      </c>
      <c r="E60" s="3">
        <v>137564</v>
      </c>
      <c r="F60" s="3">
        <v>0</v>
      </c>
      <c r="G60" s="3">
        <v>32534</v>
      </c>
      <c r="H60" s="3">
        <v>252174</v>
      </c>
      <c r="I60" s="3">
        <v>430106</v>
      </c>
      <c r="L60" s="3">
        <v>8775.6551999999992</v>
      </c>
      <c r="N60" s="26" t="s">
        <v>81</v>
      </c>
    </row>
    <row r="61" spans="1:16" x14ac:dyDescent="0.25">
      <c r="A61" s="23" t="s">
        <v>45</v>
      </c>
      <c r="C61" s="3">
        <v>189668</v>
      </c>
      <c r="D61" s="3">
        <v>213826</v>
      </c>
      <c r="E61" s="3">
        <v>112123</v>
      </c>
      <c r="F61" s="3">
        <v>0</v>
      </c>
      <c r="G61" s="3">
        <v>-977</v>
      </c>
      <c r="H61" s="3">
        <v>284689</v>
      </c>
      <c r="I61" s="3">
        <v>431083</v>
      </c>
      <c r="L61" s="3">
        <v>9907.1772000000001</v>
      </c>
      <c r="N61" s="26" t="s">
        <v>82</v>
      </c>
    </row>
    <row r="62" spans="1:16" x14ac:dyDescent="0.25">
      <c r="A62" s="23" t="s">
        <v>46</v>
      </c>
      <c r="C62" s="3">
        <v>220821</v>
      </c>
      <c r="D62" s="3">
        <v>238805</v>
      </c>
      <c r="E62" s="3">
        <v>110736</v>
      </c>
      <c r="F62" s="3">
        <v>0</v>
      </c>
      <c r="G62" s="3">
        <v>-41767</v>
      </c>
      <c r="H62" s="3">
        <v>312845</v>
      </c>
      <c r="I62" s="3">
        <v>472850</v>
      </c>
      <c r="L62" s="3">
        <v>10887.006000000001</v>
      </c>
      <c r="N62" s="26" t="s">
        <v>83</v>
      </c>
    </row>
    <row r="63" spans="1:16" x14ac:dyDescent="0.25">
      <c r="A63" s="23" t="s">
        <v>47</v>
      </c>
      <c r="C63" s="3">
        <v>166865</v>
      </c>
      <c r="D63" s="3">
        <v>116941</v>
      </c>
      <c r="E63" s="3">
        <v>194350</v>
      </c>
      <c r="F63" s="3">
        <v>0</v>
      </c>
      <c r="G63" s="3">
        <v>182537</v>
      </c>
      <c r="H63" s="3">
        <v>272815</v>
      </c>
      <c r="I63" s="3">
        <v>290313</v>
      </c>
      <c r="L63" s="3">
        <v>9493.9619999999995</v>
      </c>
      <c r="N63" s="26" t="s">
        <v>84</v>
      </c>
    </row>
    <row r="64" spans="1:16" x14ac:dyDescent="0.25">
      <c r="A64" s="23"/>
      <c r="L64" s="3"/>
    </row>
    <row r="65" spans="1:14" x14ac:dyDescent="0.25">
      <c r="A65" s="23" t="s">
        <v>48</v>
      </c>
      <c r="C65" s="3">
        <v>195809</v>
      </c>
      <c r="D65" s="3">
        <v>299232</v>
      </c>
      <c r="E65" s="3">
        <v>230577</v>
      </c>
      <c r="F65" s="3">
        <v>0</v>
      </c>
      <c r="G65" s="3">
        <v>-25350</v>
      </c>
      <c r="H65" s="3">
        <v>285961</v>
      </c>
      <c r="I65" s="3">
        <v>315663</v>
      </c>
      <c r="L65" s="3">
        <v>9951.4428000000007</v>
      </c>
      <c r="N65" s="26" t="s">
        <v>85</v>
      </c>
    </row>
    <row r="66" spans="1:14" x14ac:dyDescent="0.25">
      <c r="A66" s="23" t="s">
        <v>49</v>
      </c>
      <c r="C66" s="3">
        <v>157797</v>
      </c>
      <c r="D66" s="3">
        <v>246853</v>
      </c>
      <c r="E66" s="3">
        <v>110338</v>
      </c>
      <c r="F66" s="3">
        <v>0</v>
      </c>
      <c r="G66" s="3">
        <v>-15873</v>
      </c>
      <c r="H66" s="3">
        <v>279761</v>
      </c>
      <c r="I66" s="3">
        <v>331536</v>
      </c>
      <c r="L66" s="3">
        <v>9735.6828000000023</v>
      </c>
      <c r="N66" s="26" t="s">
        <v>86</v>
      </c>
    </row>
    <row r="67" spans="1:14" x14ac:dyDescent="0.25">
      <c r="A67" s="23" t="s">
        <v>50</v>
      </c>
      <c r="C67" s="3">
        <v>176966</v>
      </c>
      <c r="D67" s="3">
        <v>250498</v>
      </c>
      <c r="E67" s="3">
        <v>93243</v>
      </c>
      <c r="F67" s="3">
        <v>0</v>
      </c>
      <c r="G67" s="3">
        <v>2750</v>
      </c>
      <c r="H67" s="3">
        <v>324933</v>
      </c>
      <c r="I67" s="3">
        <v>328786</v>
      </c>
      <c r="L67" s="3">
        <v>11307.668400000002</v>
      </c>
      <c r="N67" s="26" t="s">
        <v>87</v>
      </c>
    </row>
    <row r="68" spans="1:14" x14ac:dyDescent="0.25">
      <c r="A68" s="23" t="s">
        <v>51</v>
      </c>
      <c r="C68" s="3">
        <v>147142</v>
      </c>
      <c r="D68" s="3">
        <v>126208</v>
      </c>
      <c r="E68" s="3">
        <v>202941</v>
      </c>
      <c r="F68" s="3">
        <v>0</v>
      </c>
      <c r="G68" s="3">
        <v>193555</v>
      </c>
      <c r="H68" s="3">
        <v>279983</v>
      </c>
      <c r="I68" s="3">
        <v>135231</v>
      </c>
      <c r="L68" s="3">
        <v>9743.4084000000003</v>
      </c>
      <c r="N68" s="26" t="s">
        <v>88</v>
      </c>
    </row>
    <row r="69" spans="1:14" x14ac:dyDescent="0.25">
      <c r="A69" s="23"/>
      <c r="L69" s="3"/>
    </row>
    <row r="70" spans="1:14" x14ac:dyDescent="0.25">
      <c r="A70" s="23" t="s">
        <v>52</v>
      </c>
      <c r="C70" s="3">
        <v>153801</v>
      </c>
      <c r="D70" s="3">
        <v>358969</v>
      </c>
      <c r="E70" s="3">
        <v>112150</v>
      </c>
      <c r="F70" s="3">
        <v>0</v>
      </c>
      <c r="G70" s="3">
        <v>-111149</v>
      </c>
      <c r="H70" s="3">
        <v>294619</v>
      </c>
      <c r="I70" s="3">
        <v>246380</v>
      </c>
      <c r="L70" s="3">
        <v>10252.7412</v>
      </c>
      <c r="N70" s="26" t="s">
        <v>89</v>
      </c>
    </row>
    <row r="71" spans="1:14" x14ac:dyDescent="0.25">
      <c r="A71" s="23" t="s">
        <v>53</v>
      </c>
      <c r="C71" s="3">
        <v>173719</v>
      </c>
      <c r="D71" s="3">
        <v>198837</v>
      </c>
      <c r="E71" s="3">
        <v>120763</v>
      </c>
      <c r="F71" s="3">
        <v>0</v>
      </c>
      <c r="G71" s="3">
        <v>2647</v>
      </c>
      <c r="H71" s="3">
        <v>278301</v>
      </c>
      <c r="I71" s="3">
        <v>243733</v>
      </c>
      <c r="L71" s="3">
        <v>9684.8748000000014</v>
      </c>
      <c r="N71" s="26" t="s">
        <v>90</v>
      </c>
    </row>
    <row r="72" spans="1:14" x14ac:dyDescent="0.25">
      <c r="A72" s="23" t="s">
        <v>54</v>
      </c>
      <c r="C72" s="3">
        <v>196147</v>
      </c>
      <c r="D72" s="3">
        <v>288642</v>
      </c>
      <c r="E72" s="3">
        <v>133394</v>
      </c>
      <c r="F72" s="3">
        <v>0</v>
      </c>
      <c r="G72" s="3">
        <v>-74664</v>
      </c>
      <c r="H72" s="3">
        <v>294644</v>
      </c>
      <c r="I72" s="3">
        <v>318397</v>
      </c>
      <c r="L72" s="3">
        <v>10253.611200000001</v>
      </c>
      <c r="N72" s="26" t="s">
        <v>91</v>
      </c>
    </row>
    <row r="73" spans="1:14" x14ac:dyDescent="0.25">
      <c r="A73" s="23" t="s">
        <v>55</v>
      </c>
      <c r="C73" s="3">
        <v>100996</v>
      </c>
      <c r="D73" s="3">
        <v>447967</v>
      </c>
      <c r="E73" s="3">
        <v>79729</v>
      </c>
      <c r="F73" s="3">
        <v>0</v>
      </c>
      <c r="G73" s="3">
        <v>-220073</v>
      </c>
      <c r="H73" s="3">
        <v>274769</v>
      </c>
      <c r="I73" s="3">
        <v>538470</v>
      </c>
      <c r="L73" s="3">
        <v>9561.9612000000016</v>
      </c>
      <c r="N73" s="26" t="s">
        <v>92</v>
      </c>
    </row>
    <row r="74" spans="1:14" x14ac:dyDescent="0.25">
      <c r="A74" s="23"/>
      <c r="L74" s="3"/>
    </row>
    <row r="75" spans="1:14" x14ac:dyDescent="0.25">
      <c r="A75" s="23" t="s">
        <v>56</v>
      </c>
      <c r="C75" s="3">
        <v>138833</v>
      </c>
      <c r="D75" s="3">
        <v>395211</v>
      </c>
      <c r="E75" s="3">
        <v>67352</v>
      </c>
      <c r="F75" s="3">
        <v>0</v>
      </c>
      <c r="G75" s="3">
        <v>-237868</v>
      </c>
      <c r="H75" s="3">
        <v>240162</v>
      </c>
      <c r="I75" s="3">
        <v>776338</v>
      </c>
      <c r="L75" s="3">
        <v>8357.6375999999982</v>
      </c>
      <c r="N75" s="26" t="s">
        <v>93</v>
      </c>
    </row>
    <row r="76" spans="1:14" x14ac:dyDescent="0.25">
      <c r="A76" s="23" t="s">
        <v>57</v>
      </c>
      <c r="C76" s="3">
        <v>116025</v>
      </c>
      <c r="D76" s="3">
        <v>214174</v>
      </c>
      <c r="E76" s="3">
        <v>70975</v>
      </c>
      <c r="F76" s="3">
        <v>0</v>
      </c>
      <c r="G76" s="3">
        <v>9559</v>
      </c>
      <c r="H76" s="3">
        <v>261357</v>
      </c>
      <c r="I76" s="3">
        <v>766779</v>
      </c>
      <c r="L76" s="3">
        <v>9095.2235999999994</v>
      </c>
      <c r="N76" s="26" t="s">
        <v>94</v>
      </c>
    </row>
    <row r="77" spans="1:14" x14ac:dyDescent="0.25">
      <c r="A77" s="23" t="s">
        <v>58</v>
      </c>
      <c r="C77" s="3">
        <v>126105</v>
      </c>
      <c r="D77" s="3">
        <v>194815</v>
      </c>
      <c r="E77" s="3">
        <v>68306</v>
      </c>
      <c r="F77" s="3">
        <v>0</v>
      </c>
      <c r="G77" s="3">
        <v>20135</v>
      </c>
      <c r="H77" s="3">
        <v>263614</v>
      </c>
      <c r="I77" s="3">
        <v>746644</v>
      </c>
      <c r="L77" s="3">
        <v>9173.7672000000002</v>
      </c>
      <c r="N77" s="26" t="s">
        <v>95</v>
      </c>
    </row>
    <row r="78" spans="1:14" x14ac:dyDescent="0.25">
      <c r="A78" s="23" t="s">
        <v>96</v>
      </c>
      <c r="C78" s="3">
        <v>129848</v>
      </c>
      <c r="D78" s="3">
        <v>233441</v>
      </c>
      <c r="E78" s="3">
        <v>234898</v>
      </c>
      <c r="F78" s="3">
        <v>0</v>
      </c>
      <c r="G78" s="3">
        <v>129144</v>
      </c>
      <c r="H78" s="3">
        <v>249149</v>
      </c>
      <c r="I78" s="3">
        <v>617500</v>
      </c>
      <c r="L78" s="3">
        <v>8670.3852000000006</v>
      </c>
      <c r="N78" s="26" t="s">
        <v>97</v>
      </c>
    </row>
    <row r="79" spans="1:14" x14ac:dyDescent="0.25">
      <c r="A79" s="23"/>
      <c r="L79" s="3"/>
      <c r="N79" s="26"/>
    </row>
    <row r="80" spans="1:14" x14ac:dyDescent="0.25">
      <c r="A80" s="32" t="s">
        <v>98</v>
      </c>
      <c r="C80" s="3">
        <v>115035</v>
      </c>
      <c r="D80" s="3">
        <v>248163</v>
      </c>
      <c r="E80" s="3">
        <v>87544</v>
      </c>
      <c r="F80" s="3">
        <v>0</v>
      </c>
      <c r="G80" s="3">
        <v>-53945</v>
      </c>
      <c r="H80" s="3">
        <v>228647</v>
      </c>
      <c r="I80" s="3">
        <v>671445</v>
      </c>
      <c r="L80" s="3">
        <v>7956.9156000000012</v>
      </c>
      <c r="N80" s="26" t="s">
        <v>99</v>
      </c>
    </row>
    <row r="81" spans="1:15" x14ac:dyDescent="0.25">
      <c r="A81" s="32" t="s">
        <v>114</v>
      </c>
      <c r="C81" s="3">
        <v>136956</v>
      </c>
      <c r="D81" s="3">
        <v>301922</v>
      </c>
      <c r="E81" s="3">
        <v>93043</v>
      </c>
      <c r="F81" s="3">
        <v>0</v>
      </c>
      <c r="G81" s="3">
        <v>-86450</v>
      </c>
      <c r="H81" s="3">
        <v>256734</v>
      </c>
      <c r="I81" s="3">
        <v>757895</v>
      </c>
      <c r="J81" s="3"/>
      <c r="K81" s="3"/>
      <c r="L81" s="3">
        <v>8934.3432000000012</v>
      </c>
      <c r="N81" s="26" t="s">
        <v>126</v>
      </c>
    </row>
    <row r="82" spans="1:15" x14ac:dyDescent="0.25">
      <c r="A82" s="32" t="s">
        <v>127</v>
      </c>
      <c r="C82" s="3">
        <v>112800</v>
      </c>
      <c r="D82" s="3">
        <v>193618</v>
      </c>
      <c r="E82" s="3">
        <v>109848</v>
      </c>
      <c r="F82" s="3">
        <v>0</v>
      </c>
      <c r="G82" s="3">
        <v>87122</v>
      </c>
      <c r="H82" s="3">
        <v>293571</v>
      </c>
      <c r="I82" s="3">
        <v>670773</v>
      </c>
      <c r="J82" s="3"/>
      <c r="K82" s="3"/>
      <c r="L82" s="3">
        <v>10216.2708</v>
      </c>
      <c r="N82" s="26" t="s">
        <v>128</v>
      </c>
    </row>
    <row r="83" spans="1:15" x14ac:dyDescent="0.25">
      <c r="A83" s="32" t="s">
        <v>132</v>
      </c>
      <c r="C83" s="3">
        <v>143458</v>
      </c>
      <c r="D83" s="3">
        <v>272071</v>
      </c>
      <c r="E83" s="3">
        <v>144038</v>
      </c>
      <c r="F83" s="3">
        <v>274</v>
      </c>
      <c r="G83" s="3">
        <v>32063</v>
      </c>
      <c r="H83" s="3">
        <v>272097</v>
      </c>
      <c r="I83" s="3">
        <v>638710</v>
      </c>
      <c r="J83" s="3"/>
      <c r="K83" s="3"/>
      <c r="L83" s="3">
        <v>9468.9756000000016</v>
      </c>
      <c r="N83" s="26" t="s">
        <v>133</v>
      </c>
    </row>
    <row r="84" spans="1:15" x14ac:dyDescent="0.25">
      <c r="A84" s="32"/>
      <c r="J84" s="3"/>
      <c r="K84" s="3"/>
      <c r="L84" s="3"/>
      <c r="N84" s="26"/>
    </row>
    <row r="85" spans="1:15" x14ac:dyDescent="0.25">
      <c r="A85" s="32" t="s">
        <v>134</v>
      </c>
      <c r="C85" s="3">
        <v>81095</v>
      </c>
      <c r="D85" s="3">
        <v>128948</v>
      </c>
      <c r="E85" s="3">
        <v>79733</v>
      </c>
      <c r="F85" s="3">
        <v>0</v>
      </c>
      <c r="G85" s="3">
        <v>110140</v>
      </c>
      <c r="H85" s="3">
        <v>238740</v>
      </c>
      <c r="I85" s="3">
        <v>528570</v>
      </c>
      <c r="J85" s="3"/>
      <c r="K85" s="3"/>
      <c r="L85" s="3">
        <v>8308.152</v>
      </c>
      <c r="N85" s="26" t="s">
        <v>135</v>
      </c>
    </row>
    <row r="86" spans="1:15" x14ac:dyDescent="0.25">
      <c r="A86" s="32" t="s">
        <v>139</v>
      </c>
      <c r="C86" s="3">
        <v>52232</v>
      </c>
      <c r="D86" s="3">
        <v>270710</v>
      </c>
      <c r="E86" s="3">
        <v>23967</v>
      </c>
      <c r="F86" s="3">
        <v>0</v>
      </c>
      <c r="G86" s="3">
        <v>-32720</v>
      </c>
      <c r="H86" s="3">
        <v>284833</v>
      </c>
      <c r="I86" s="3">
        <v>561290</v>
      </c>
      <c r="J86" s="3"/>
      <c r="K86" s="3"/>
      <c r="L86" s="3">
        <v>9912.1884000000009</v>
      </c>
      <c r="N86" s="26" t="s">
        <v>140</v>
      </c>
    </row>
    <row r="87" spans="1:15" x14ac:dyDescent="0.25">
      <c r="A87" s="32" t="s">
        <v>141</v>
      </c>
      <c r="C87" s="3">
        <v>129301</v>
      </c>
      <c r="D87" s="3">
        <v>281635</v>
      </c>
      <c r="E87" s="3">
        <v>97174</v>
      </c>
      <c r="F87" s="3">
        <v>0</v>
      </c>
      <c r="G87" s="3">
        <v>-14870</v>
      </c>
      <c r="H87" s="3">
        <v>291009</v>
      </c>
      <c r="I87" s="3">
        <v>576160</v>
      </c>
      <c r="J87" s="3"/>
      <c r="K87" s="3"/>
      <c r="L87" s="3">
        <v>10127.113200000002</v>
      </c>
      <c r="N87" s="26" t="s">
        <v>142</v>
      </c>
    </row>
    <row r="88" spans="1:15" x14ac:dyDescent="0.25">
      <c r="A88" s="32" t="s">
        <v>151</v>
      </c>
      <c r="C88" s="3">
        <v>80830</v>
      </c>
      <c r="D88" s="3">
        <v>361007</v>
      </c>
      <c r="E88" s="3">
        <v>349399</v>
      </c>
      <c r="F88" s="3">
        <v>0</v>
      </c>
      <c r="G88" s="3">
        <v>192800</v>
      </c>
      <c r="H88" s="3">
        <v>282481</v>
      </c>
      <c r="I88" s="3">
        <v>383360</v>
      </c>
      <c r="J88" s="3"/>
      <c r="K88" s="3"/>
      <c r="L88" s="3">
        <v>9830.3387999999995</v>
      </c>
      <c r="N88" s="26" t="s">
        <v>152</v>
      </c>
    </row>
    <row r="89" spans="1:15" x14ac:dyDescent="0.25">
      <c r="A89" s="32"/>
      <c r="J89" s="3"/>
      <c r="K89" s="3"/>
      <c r="L89" s="3"/>
      <c r="N89" s="26"/>
    </row>
    <row r="90" spans="1:15" x14ac:dyDescent="0.25">
      <c r="A90" s="32" t="s">
        <v>156</v>
      </c>
      <c r="C90" s="3">
        <v>71260</v>
      </c>
      <c r="D90" s="3">
        <v>177624</v>
      </c>
      <c r="E90" s="3">
        <v>47321</v>
      </c>
      <c r="F90" s="3">
        <v>0</v>
      </c>
      <c r="G90" s="3">
        <v>45134</v>
      </c>
      <c r="H90" s="3">
        <v>243581</v>
      </c>
      <c r="I90" s="3">
        <v>338226</v>
      </c>
      <c r="J90" s="3"/>
      <c r="K90" s="3"/>
      <c r="L90" s="3">
        <v>8476.6188000000002</v>
      </c>
      <c r="N90" s="26" t="s">
        <v>157</v>
      </c>
      <c r="O90" s="10"/>
    </row>
    <row r="91" spans="1:15" x14ac:dyDescent="0.25">
      <c r="A91" s="32" t="s">
        <v>159</v>
      </c>
      <c r="C91" s="3">
        <v>77860</v>
      </c>
      <c r="D91" s="3">
        <v>173334</v>
      </c>
      <c r="E91" s="3">
        <v>20897</v>
      </c>
      <c r="F91" s="3">
        <v>0</v>
      </c>
      <c r="G91" s="3">
        <v>36312</v>
      </c>
      <c r="H91" s="3">
        <v>266075</v>
      </c>
      <c r="I91" s="3">
        <v>301914</v>
      </c>
      <c r="J91" s="3"/>
      <c r="K91" s="3"/>
      <c r="L91" s="3">
        <v>9259.41</v>
      </c>
      <c r="N91" s="26" t="s">
        <v>160</v>
      </c>
      <c r="O91" s="10"/>
    </row>
    <row r="92" spans="1:15" x14ac:dyDescent="0.25">
      <c r="A92" s="32" t="s">
        <v>161</v>
      </c>
      <c r="C92" s="3">
        <v>74227</v>
      </c>
      <c r="D92" s="3">
        <v>238189</v>
      </c>
      <c r="E92" s="3">
        <v>46555</v>
      </c>
      <c r="F92" s="3">
        <v>0</v>
      </c>
      <c r="G92" s="3">
        <v>40944</v>
      </c>
      <c r="H92" s="3">
        <v>302490</v>
      </c>
      <c r="I92" s="3">
        <v>260970</v>
      </c>
      <c r="J92" s="3"/>
      <c r="K92" s="3"/>
      <c r="L92" s="3">
        <v>10526.652000000002</v>
      </c>
      <c r="N92" s="26" t="s">
        <v>162</v>
      </c>
      <c r="O92" s="10"/>
    </row>
    <row r="93" spans="1:15" x14ac:dyDescent="0.25">
      <c r="A93" s="32" t="s">
        <v>163</v>
      </c>
      <c r="C93" s="3">
        <v>57106</v>
      </c>
      <c r="D93" s="3">
        <v>264542</v>
      </c>
      <c r="E93" s="3">
        <v>72743</v>
      </c>
      <c r="F93" s="3">
        <v>0</v>
      </c>
      <c r="G93" s="3">
        <v>12114</v>
      </c>
      <c r="H93" s="3">
        <v>259852</v>
      </c>
      <c r="I93" s="3">
        <v>248856</v>
      </c>
      <c r="J93" s="3"/>
      <c r="K93" s="3"/>
      <c r="L93" s="3">
        <v>9042.8496000000014</v>
      </c>
      <c r="N93" s="26" t="s">
        <v>164</v>
      </c>
      <c r="O93" s="10"/>
    </row>
    <row r="94" spans="1:15" x14ac:dyDescent="0.25">
      <c r="A94" s="32"/>
      <c r="J94" s="3"/>
      <c r="K94" s="3"/>
      <c r="L94" s="3"/>
      <c r="N94" s="26"/>
    </row>
    <row r="95" spans="1:15" x14ac:dyDescent="0.25">
      <c r="A95" s="32" t="s">
        <v>165</v>
      </c>
      <c r="C95" s="3">
        <v>16704</v>
      </c>
      <c r="D95" s="3">
        <v>198432</v>
      </c>
      <c r="E95" s="3">
        <v>36801</v>
      </c>
      <c r="F95" s="3">
        <v>0</v>
      </c>
      <c r="G95" s="3">
        <v>48157</v>
      </c>
      <c r="H95" s="3">
        <v>227343</v>
      </c>
      <c r="I95" s="3">
        <v>200699</v>
      </c>
      <c r="J95" s="3"/>
      <c r="K95" s="3"/>
      <c r="L95" s="3">
        <v>7911.5364000000009</v>
      </c>
      <c r="M95" s="3"/>
      <c r="N95" s="26" t="s">
        <v>166</v>
      </c>
    </row>
    <row r="96" spans="1:15" x14ac:dyDescent="0.25">
      <c r="A96" s="32" t="s">
        <v>167</v>
      </c>
      <c r="C96" s="3">
        <v>49495</v>
      </c>
      <c r="D96" s="3">
        <v>231430</v>
      </c>
      <c r="E96" s="3">
        <v>16902</v>
      </c>
      <c r="F96" s="3">
        <v>0</v>
      </c>
      <c r="G96" s="3">
        <v>18617</v>
      </c>
      <c r="H96" s="3">
        <v>273100</v>
      </c>
      <c r="I96" s="3">
        <v>182082</v>
      </c>
      <c r="J96" s="3"/>
      <c r="K96" s="3"/>
      <c r="L96" s="3">
        <v>9503.880000000001</v>
      </c>
      <c r="M96" s="3"/>
      <c r="N96" s="26" t="s">
        <v>168</v>
      </c>
    </row>
    <row r="97" spans="1:14" x14ac:dyDescent="0.25">
      <c r="A97" s="32" t="s">
        <v>169</v>
      </c>
      <c r="C97" s="3">
        <v>66444</v>
      </c>
      <c r="D97" s="3">
        <v>289285</v>
      </c>
      <c r="E97" s="3">
        <v>23330</v>
      </c>
      <c r="F97" s="3">
        <v>0</v>
      </c>
      <c r="G97" s="3">
        <v>-20520</v>
      </c>
      <c r="H97" s="3">
        <v>310246</v>
      </c>
      <c r="I97" s="3">
        <v>202602</v>
      </c>
      <c r="J97" s="3"/>
      <c r="K97" s="3"/>
      <c r="L97" s="3">
        <v>10796.560800000001</v>
      </c>
      <c r="M97" s="3"/>
      <c r="N97" s="26" t="s">
        <v>170</v>
      </c>
    </row>
    <row r="98" spans="1:14" x14ac:dyDescent="0.25">
      <c r="A98" s="32" t="s">
        <v>171</v>
      </c>
      <c r="C98" s="3">
        <v>48957</v>
      </c>
      <c r="D98" s="3">
        <v>274301</v>
      </c>
      <c r="E98" s="3">
        <v>7791</v>
      </c>
      <c r="F98" s="3">
        <v>0</v>
      </c>
      <c r="G98" s="3">
        <v>-56168</v>
      </c>
      <c r="H98" s="3">
        <v>258426</v>
      </c>
      <c r="I98" s="3">
        <v>258770</v>
      </c>
      <c r="J98" s="3"/>
      <c r="L98" s="3">
        <v>8993.2248000000018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24444</v>
      </c>
      <c r="D100" s="3">
        <f t="shared" si="34"/>
        <v>128604</v>
      </c>
      <c r="E100" s="3">
        <f t="shared" si="34"/>
        <v>37817</v>
      </c>
      <c r="F100" s="3">
        <f t="shared" si="34"/>
        <v>0</v>
      </c>
      <c r="G100" s="3">
        <f t="shared" si="34"/>
        <v>141268</v>
      </c>
      <c r="H100" s="3">
        <f t="shared" si="34"/>
        <v>255759</v>
      </c>
      <c r="I100" s="3">
        <f>I338</f>
        <v>117502</v>
      </c>
      <c r="J100" s="3"/>
      <c r="K100" s="3"/>
      <c r="L100" s="3">
        <f>SUM(L336:L338)</f>
        <v>8900.4132000000009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42464</v>
      </c>
      <c r="D101" s="3">
        <f t="shared" si="35"/>
        <v>229516</v>
      </c>
      <c r="E101" s="3">
        <f t="shared" si="35"/>
        <v>9324</v>
      </c>
      <c r="F101" s="3">
        <f t="shared" si="35"/>
        <v>0</v>
      </c>
      <c r="G101" s="3">
        <f t="shared" si="35"/>
        <v>28908</v>
      </c>
      <c r="H101" s="3">
        <f t="shared" si="35"/>
        <v>292223</v>
      </c>
      <c r="I101" s="3">
        <f>I341</f>
        <v>88594</v>
      </c>
      <c r="J101" s="3"/>
      <c r="L101" s="3">
        <f>SUM(L339:L341)</f>
        <v>10169.3604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6">SUM(C342:C344)</f>
        <v>71654</v>
      </c>
      <c r="D102" s="3">
        <f t="shared" si="36"/>
        <v>343478</v>
      </c>
      <c r="E102" s="3">
        <f t="shared" si="36"/>
        <v>29805</v>
      </c>
      <c r="F102" s="3">
        <f t="shared" si="36"/>
        <v>0</v>
      </c>
      <c r="G102" s="3">
        <f t="shared" si="36"/>
        <v>-64346</v>
      </c>
      <c r="H102" s="3">
        <f t="shared" si="36"/>
        <v>321785</v>
      </c>
      <c r="I102" s="3">
        <f>I344</f>
        <v>152940</v>
      </c>
      <c r="J102" s="3"/>
      <c r="L102" s="3">
        <f>SUM(L342:L344)</f>
        <v>11198.118000000002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33066</v>
      </c>
      <c r="D103" s="3">
        <f t="shared" si="37"/>
        <v>231135</v>
      </c>
      <c r="E103" s="3">
        <f t="shared" si="37"/>
        <v>3112</v>
      </c>
      <c r="F103" s="3">
        <f t="shared" si="37"/>
        <v>0</v>
      </c>
      <c r="G103" s="3">
        <f t="shared" si="37"/>
        <v>19858</v>
      </c>
      <c r="H103" s="3">
        <f t="shared" si="37"/>
        <v>280066</v>
      </c>
      <c r="I103" s="3">
        <f>I347</f>
        <v>133082</v>
      </c>
      <c r="J103" s="3"/>
      <c r="L103" s="3">
        <f>SUM(L345:L347)</f>
        <v>9746.2968000000001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53000</v>
      </c>
      <c r="D105" s="3">
        <f t="shared" si="38"/>
        <v>272639</v>
      </c>
      <c r="E105" s="3">
        <f t="shared" si="38"/>
        <v>23536</v>
      </c>
      <c r="F105" s="3">
        <f t="shared" si="38"/>
        <v>0</v>
      </c>
      <c r="G105" s="3">
        <f t="shared" si="38"/>
        <v>-65364</v>
      </c>
      <c r="H105" s="3">
        <f t="shared" si="38"/>
        <v>236409</v>
      </c>
      <c r="I105" s="3">
        <f>I351</f>
        <v>198446</v>
      </c>
      <c r="J105" s="65"/>
      <c r="L105" s="3">
        <f>SUM(L349:L351)</f>
        <v>8227.0332000000017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47172</v>
      </c>
      <c r="D106" s="3">
        <f t="shared" si="39"/>
        <v>315414</v>
      </c>
      <c r="E106" s="3">
        <f t="shared" si="39"/>
        <v>36376</v>
      </c>
      <c r="F106" s="3">
        <f t="shared" si="39"/>
        <v>0</v>
      </c>
      <c r="G106" s="3">
        <f t="shared" si="39"/>
        <v>-50929</v>
      </c>
      <c r="H106" s="3">
        <f t="shared" si="39"/>
        <v>274894</v>
      </c>
      <c r="I106" s="3">
        <f>I354</f>
        <v>249375</v>
      </c>
      <c r="J106" s="65"/>
      <c r="L106" s="3">
        <f>SUM(L352:L354)</f>
        <v>9566.3112000000001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44812</v>
      </c>
      <c r="D107" s="3">
        <f t="shared" si="40"/>
        <v>239475</v>
      </c>
      <c r="E107" s="3">
        <f t="shared" si="40"/>
        <v>4194</v>
      </c>
      <c r="F107" s="3">
        <f t="shared" si="40"/>
        <v>0</v>
      </c>
      <c r="G107" s="3">
        <f t="shared" si="40"/>
        <v>51608</v>
      </c>
      <c r="H107" s="3">
        <f t="shared" si="40"/>
        <v>330712</v>
      </c>
      <c r="I107" s="3">
        <f>I357</f>
        <v>197767</v>
      </c>
      <c r="J107" s="65"/>
      <c r="L107" s="3">
        <f>SUM(L355:L357)</f>
        <v>11508.777599999999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34685</v>
      </c>
      <c r="D108" s="3">
        <f t="shared" si="41"/>
        <v>294877</v>
      </c>
      <c r="E108" s="3">
        <f t="shared" si="41"/>
        <v>14029</v>
      </c>
      <c r="F108" s="3">
        <f t="shared" si="41"/>
        <v>0</v>
      </c>
      <c r="G108" s="3">
        <f t="shared" si="41"/>
        <v>-39013</v>
      </c>
      <c r="H108" s="3">
        <f t="shared" si="41"/>
        <v>276576</v>
      </c>
      <c r="I108" s="3">
        <f>I360</f>
        <v>236780</v>
      </c>
      <c r="J108" s="65"/>
      <c r="L108" s="3">
        <f>SUM(L358:L360)</f>
        <v>9624.8448000000008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 t="shared" ref="C110:H110" si="42">SUM(C362:C364)</f>
        <v>45442</v>
      </c>
      <c r="D110" s="3">
        <f t="shared" si="42"/>
        <v>260917</v>
      </c>
      <c r="E110" s="3">
        <f t="shared" si="42"/>
        <v>13193</v>
      </c>
      <c r="F110" s="3">
        <f t="shared" si="42"/>
        <v>0</v>
      </c>
      <c r="G110" s="3">
        <f t="shared" si="42"/>
        <v>-25621</v>
      </c>
      <c r="H110" s="3">
        <f t="shared" si="42"/>
        <v>266897</v>
      </c>
      <c r="I110" s="3">
        <f>I364</f>
        <v>262401</v>
      </c>
      <c r="J110" s="3"/>
      <c r="K110" s="3"/>
      <c r="L110" s="3">
        <f>SUM(L362:L364)</f>
        <v>9288.0156000000006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36862</v>
      </c>
      <c r="D111" s="3">
        <f t="shared" si="43"/>
        <v>383468</v>
      </c>
      <c r="E111" s="3">
        <f t="shared" si="43"/>
        <v>16959</v>
      </c>
      <c r="F111" s="3">
        <f t="shared" si="43"/>
        <v>0</v>
      </c>
      <c r="G111" s="3">
        <f t="shared" si="43"/>
        <v>-89814</v>
      </c>
      <c r="H111" s="3">
        <f t="shared" si="43"/>
        <v>313487</v>
      </c>
      <c r="I111" s="3">
        <f>I367</f>
        <v>352215</v>
      </c>
      <c r="J111" s="3"/>
      <c r="K111" s="3"/>
      <c r="L111" s="3">
        <f>SUM(L365:L367)</f>
        <v>10909.347600000001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41189</v>
      </c>
      <c r="D112" s="3">
        <f t="shared" ref="D112:L112" si="44">SUM(D368:D370)</f>
        <v>362373</v>
      </c>
      <c r="E112" s="3">
        <f t="shared" si="44"/>
        <v>324</v>
      </c>
      <c r="F112" s="3">
        <f t="shared" si="44"/>
        <v>0</v>
      </c>
      <c r="G112" s="3">
        <f t="shared" si="44"/>
        <v>-23947</v>
      </c>
      <c r="H112" s="3">
        <f t="shared" si="44"/>
        <v>347612</v>
      </c>
      <c r="I112" s="3">
        <f>I370</f>
        <v>376162</v>
      </c>
      <c r="J112" s="3"/>
      <c r="K112" s="3"/>
      <c r="L112" s="3">
        <f t="shared" si="44"/>
        <v>12096.8976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>SUM(C371:C373)</f>
        <v>39289</v>
      </c>
      <c r="D113" s="3">
        <f t="shared" ref="D113:L113" si="45">SUM(D371:D373)</f>
        <v>317709</v>
      </c>
      <c r="E113" s="3">
        <f t="shared" si="45"/>
        <v>38314</v>
      </c>
      <c r="F113" s="3">
        <f t="shared" si="45"/>
        <v>352</v>
      </c>
      <c r="G113" s="3">
        <f t="shared" si="45"/>
        <v>-3120</v>
      </c>
      <c r="H113" s="3">
        <f t="shared" si="45"/>
        <v>304610</v>
      </c>
      <c r="I113" s="3">
        <f>I373</f>
        <v>379282</v>
      </c>
      <c r="J113" s="3"/>
      <c r="K113" s="3"/>
      <c r="L113" s="3">
        <f t="shared" si="45"/>
        <v>10600.428</v>
      </c>
      <c r="M113" s="65"/>
      <c r="N113" s="26" t="s">
        <v>192</v>
      </c>
    </row>
    <row r="114" spans="1:14" s="57" customFormat="1" x14ac:dyDescent="0.25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24849</v>
      </c>
      <c r="D115" s="3">
        <f t="shared" si="46"/>
        <v>285158</v>
      </c>
      <c r="E115" s="3">
        <f t="shared" si="46"/>
        <v>15888</v>
      </c>
      <c r="F115" s="3">
        <f t="shared" si="46"/>
        <v>0</v>
      </c>
      <c r="G115" s="3">
        <f t="shared" si="46"/>
        <v>-25824</v>
      </c>
      <c r="H115" s="3">
        <f t="shared" si="46"/>
        <v>267810</v>
      </c>
      <c r="I115" s="3">
        <f>I377</f>
        <v>405106</v>
      </c>
      <c r="J115" s="3"/>
      <c r="K115" s="3"/>
      <c r="L115" s="3">
        <f>SUM(L375:L377)</f>
        <v>9319.7880000000005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42618</v>
      </c>
      <c r="D116" s="3">
        <f t="shared" si="47"/>
        <v>293588</v>
      </c>
      <c r="E116" s="3">
        <f t="shared" si="47"/>
        <v>8416</v>
      </c>
      <c r="F116" s="3">
        <f t="shared" si="47"/>
        <v>0</v>
      </c>
      <c r="G116" s="3">
        <f t="shared" si="47"/>
        <v>-6899</v>
      </c>
      <c r="H116" s="3">
        <f t="shared" si="47"/>
        <v>320641</v>
      </c>
      <c r="I116" s="3">
        <f>I380</f>
        <v>412005</v>
      </c>
      <c r="J116" s="3"/>
      <c r="K116" s="3"/>
      <c r="L116" s="3">
        <f>SUM(L378:L380)</f>
        <v>11158.3068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33223</v>
      </c>
      <c r="D117" s="3">
        <f t="shared" ref="D117:L117" si="48">SUM(D381:D383)</f>
        <v>299773</v>
      </c>
      <c r="E117" s="3">
        <f t="shared" si="48"/>
        <v>140113</v>
      </c>
      <c r="F117" s="3">
        <f t="shared" si="48"/>
        <v>0</v>
      </c>
      <c r="G117" s="3">
        <f t="shared" si="48"/>
        <v>153257</v>
      </c>
      <c r="H117" s="3">
        <f t="shared" si="48"/>
        <v>345075</v>
      </c>
      <c r="I117" s="3">
        <f>I383</f>
        <v>258748</v>
      </c>
      <c r="J117" s="3"/>
      <c r="K117" s="3"/>
      <c r="L117" s="3">
        <f t="shared" si="48"/>
        <v>12008.61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51263</v>
      </c>
      <c r="D118" s="3">
        <f t="shared" si="49"/>
        <v>279997</v>
      </c>
      <c r="E118" s="3">
        <f t="shared" si="49"/>
        <v>59424</v>
      </c>
      <c r="F118" s="3">
        <f t="shared" si="49"/>
        <v>0</v>
      </c>
      <c r="G118" s="3">
        <f t="shared" si="49"/>
        <v>46521</v>
      </c>
      <c r="H118" s="3">
        <f t="shared" si="49"/>
        <v>353920</v>
      </c>
      <c r="I118" s="3">
        <f>I386</f>
        <v>212227</v>
      </c>
      <c r="J118" s="3"/>
      <c r="K118" s="3"/>
      <c r="L118" s="3">
        <f>SUM(L384:L386)</f>
        <v>12316.416000000001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18972</v>
      </c>
      <c r="D120" s="3">
        <f t="shared" si="50"/>
        <v>218236</v>
      </c>
      <c r="E120" s="3">
        <f t="shared" si="50"/>
        <v>1524</v>
      </c>
      <c r="F120" s="3">
        <f t="shared" si="50"/>
        <v>137</v>
      </c>
      <c r="G120" s="3">
        <f t="shared" si="50"/>
        <v>42582</v>
      </c>
      <c r="H120" s="3">
        <f t="shared" si="50"/>
        <v>277867</v>
      </c>
      <c r="I120" s="3">
        <f>SUM(I390)</f>
        <v>169645</v>
      </c>
      <c r="J120" s="3"/>
      <c r="L120" s="3">
        <f>SUM(L388:L390)</f>
        <v>9669.7716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 t="shared" ref="C121:H121" si="51">SUM(C391:C393)</f>
        <v>35220</v>
      </c>
      <c r="D121" s="3">
        <f t="shared" si="51"/>
        <v>296270</v>
      </c>
      <c r="E121" s="3">
        <f t="shared" si="51"/>
        <v>4170</v>
      </c>
      <c r="F121" s="3">
        <f t="shared" si="51"/>
        <v>0</v>
      </c>
      <c r="G121" s="3">
        <f t="shared" si="51"/>
        <v>-24148</v>
      </c>
      <c r="H121" s="3">
        <f t="shared" si="51"/>
        <v>279378</v>
      </c>
      <c r="I121" s="3">
        <f>I393</f>
        <v>193793</v>
      </c>
      <c r="J121" s="3"/>
      <c r="K121" s="3"/>
      <c r="L121" s="3">
        <f>SUM(L391:L393)</f>
        <v>9722.3544000000002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2">SUM(C394:C396)</f>
        <v>48905</v>
      </c>
      <c r="D122" s="3">
        <f t="shared" si="52"/>
        <v>362886</v>
      </c>
      <c r="E122" s="3">
        <f t="shared" si="52"/>
        <v>22914</v>
      </c>
      <c r="F122" s="3">
        <f t="shared" si="52"/>
        <v>0</v>
      </c>
      <c r="G122" s="3">
        <f t="shared" si="52"/>
        <v>12589</v>
      </c>
      <c r="H122" s="3">
        <f t="shared" si="52"/>
        <v>365761</v>
      </c>
      <c r="I122" s="3">
        <f>I396</f>
        <v>181204</v>
      </c>
      <c r="J122" s="3"/>
      <c r="L122" s="3">
        <f>SUM(L394:L396)</f>
        <v>12728.4828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42125</v>
      </c>
      <c r="D123" s="3">
        <f t="shared" si="53"/>
        <v>307385</v>
      </c>
      <c r="E123" s="3">
        <f t="shared" si="53"/>
        <v>41749</v>
      </c>
      <c r="F123" s="3">
        <f t="shared" si="53"/>
        <v>600</v>
      </c>
      <c r="G123" s="3">
        <f t="shared" si="53"/>
        <v>12060</v>
      </c>
      <c r="H123" s="3">
        <f t="shared" si="53"/>
        <v>314483</v>
      </c>
      <c r="I123" s="3">
        <f>I399</f>
        <v>169144</v>
      </c>
      <c r="J123" s="3"/>
      <c r="L123" s="3">
        <f>SUM(L397:L399)</f>
        <v>10944.008400000001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27129</v>
      </c>
      <c r="D125" s="3">
        <f t="shared" si="54"/>
        <v>298897</v>
      </c>
      <c r="E125" s="3">
        <f t="shared" si="54"/>
        <v>407</v>
      </c>
      <c r="F125" s="3">
        <f t="shared" si="54"/>
        <v>0</v>
      </c>
      <c r="G125" s="3">
        <f t="shared" si="54"/>
        <v>-36190</v>
      </c>
      <c r="H125" s="3">
        <f t="shared" si="54"/>
        <v>284227</v>
      </c>
      <c r="I125" s="3">
        <f>SUM(I403)</f>
        <v>205334</v>
      </c>
      <c r="J125" s="3"/>
      <c r="L125" s="3">
        <f>SUM(L401:L403)</f>
        <v>9891.0996000000014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38242</v>
      </c>
      <c r="D126" s="3">
        <f t="shared" si="55"/>
        <v>284211</v>
      </c>
      <c r="E126" s="3">
        <f t="shared" si="55"/>
        <v>108</v>
      </c>
      <c r="F126" s="3">
        <f t="shared" si="55"/>
        <v>1970</v>
      </c>
      <c r="G126" s="3">
        <f t="shared" si="55"/>
        <v>7111</v>
      </c>
      <c r="H126" s="3">
        <f t="shared" si="55"/>
        <v>327353</v>
      </c>
      <c r="I126" s="3">
        <f>SUM(I406)</f>
        <v>198223</v>
      </c>
      <c r="J126" s="3"/>
      <c r="L126" s="3">
        <f>SUM(L404:L406)</f>
        <v>11391.884400000003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42396</v>
      </c>
      <c r="D127" s="3">
        <f t="shared" si="56"/>
        <v>379088</v>
      </c>
      <c r="E127" s="3">
        <f t="shared" si="56"/>
        <v>7034</v>
      </c>
      <c r="F127" s="3">
        <f t="shared" si="56"/>
        <v>0</v>
      </c>
      <c r="G127" s="3">
        <f t="shared" si="56"/>
        <v>-42664</v>
      </c>
      <c r="H127" s="3">
        <f t="shared" si="56"/>
        <v>371377</v>
      </c>
      <c r="I127" s="3">
        <f>SUM(I409)</f>
        <v>240887</v>
      </c>
      <c r="J127" s="3"/>
      <c r="K127" s="3"/>
      <c r="L127" s="3">
        <f>SUM(L407:L409)</f>
        <v>12923.919600000001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42890</v>
      </c>
      <c r="D128" s="3">
        <f t="shared" si="57"/>
        <v>301058</v>
      </c>
      <c r="E128" s="3">
        <f t="shared" si="57"/>
        <v>7220</v>
      </c>
      <c r="F128" s="3">
        <f t="shared" si="57"/>
        <v>0</v>
      </c>
      <c r="G128" s="3">
        <f t="shared" si="57"/>
        <v>-9137</v>
      </c>
      <c r="H128" s="3">
        <f t="shared" si="57"/>
        <v>309884</v>
      </c>
      <c r="I128" s="3">
        <f>SUM(I412)</f>
        <v>250024</v>
      </c>
      <c r="J128" s="3"/>
      <c r="L128" s="3">
        <f>SUM(L410:L412)</f>
        <v>10783.9632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34076</v>
      </c>
      <c r="D130" s="3">
        <f t="shared" si="58"/>
        <v>281145</v>
      </c>
      <c r="E130" s="3">
        <f t="shared" si="58"/>
        <v>69246</v>
      </c>
      <c r="F130" s="3">
        <f t="shared" si="58"/>
        <v>0</v>
      </c>
      <c r="G130" s="3">
        <f t="shared" si="58"/>
        <v>-29890</v>
      </c>
      <c r="H130" s="3">
        <f t="shared" si="58"/>
        <v>213405</v>
      </c>
      <c r="I130" s="3">
        <f>SUM(I416)</f>
        <v>279914</v>
      </c>
      <c r="J130" s="3"/>
      <c r="K130" s="3"/>
      <c r="L130" s="3">
        <f>SUM(L414:L416)</f>
        <v>7426.4939999999997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28178</v>
      </c>
      <c r="D131" s="3">
        <f t="shared" si="59"/>
        <v>236651</v>
      </c>
      <c r="E131" s="3">
        <f t="shared" si="59"/>
        <v>19544</v>
      </c>
      <c r="F131" s="3">
        <f t="shared" si="59"/>
        <v>0</v>
      </c>
      <c r="G131" s="3">
        <f t="shared" si="59"/>
        <v>-189998</v>
      </c>
      <c r="H131" s="3">
        <f t="shared" si="59"/>
        <v>54003</v>
      </c>
      <c r="I131" s="3">
        <f>SUM(I419)</f>
        <v>469912</v>
      </c>
      <c r="J131" s="3"/>
      <c r="L131" s="3">
        <f>SUM(L417:L419)</f>
        <v>1879.3044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26018</v>
      </c>
      <c r="D132" s="3">
        <f t="shared" si="60"/>
        <v>38020</v>
      </c>
      <c r="E132" s="3">
        <f t="shared" si="60"/>
        <v>0</v>
      </c>
      <c r="F132" s="3">
        <f t="shared" si="60"/>
        <v>0</v>
      </c>
      <c r="G132" s="3">
        <f t="shared" si="60"/>
        <v>50559</v>
      </c>
      <c r="H132" s="3">
        <f t="shared" si="60"/>
        <v>112275</v>
      </c>
      <c r="I132" s="3">
        <f>SUM(I422)</f>
        <v>419353</v>
      </c>
      <c r="J132" s="3"/>
      <c r="K132" s="3"/>
      <c r="L132" s="3">
        <f>SUM(L420:L422)</f>
        <v>3907.17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9919</v>
      </c>
      <c r="D133" s="3">
        <f t="shared" si="61"/>
        <v>79003</v>
      </c>
      <c r="E133" s="3">
        <f t="shared" si="61"/>
        <v>15200</v>
      </c>
      <c r="F133" s="3">
        <f t="shared" si="61"/>
        <v>0</v>
      </c>
      <c r="G133" s="3">
        <f t="shared" si="61"/>
        <v>-19464</v>
      </c>
      <c r="H133" s="3">
        <f t="shared" si="61"/>
        <v>83881</v>
      </c>
      <c r="I133" s="3">
        <f>SUM(I425)</f>
        <v>438817</v>
      </c>
      <c r="J133" s="3"/>
      <c r="L133" s="3">
        <f>SUM(L423:L425)</f>
        <v>2919.0588000000002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5">
      <c r="A135" s="32" t="str">
        <f>'Olieforbrug, TJ'!A135</f>
        <v>1. kvartal 2021</v>
      </c>
      <c r="C135" s="3">
        <f t="shared" ref="C135:H135" si="62">SUM(C427:C429)</f>
        <v>12871</v>
      </c>
      <c r="D135" s="3">
        <f t="shared" si="62"/>
        <v>102777</v>
      </c>
      <c r="E135" s="3">
        <f t="shared" si="62"/>
        <v>22151</v>
      </c>
      <c r="F135" s="3">
        <f t="shared" si="62"/>
        <v>0</v>
      </c>
      <c r="G135" s="3">
        <f t="shared" si="62"/>
        <v>-28813</v>
      </c>
      <c r="H135" s="3">
        <f t="shared" si="62"/>
        <v>64477</v>
      </c>
      <c r="I135" s="3">
        <f>SUM(I429)</f>
        <v>467630</v>
      </c>
      <c r="J135" s="3"/>
      <c r="L135" s="3">
        <f>SUM(L427:L429)</f>
        <v>2243.7996000000003</v>
      </c>
      <c r="M135" s="65"/>
      <c r="N135" s="26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25167</v>
      </c>
      <c r="D136" s="3">
        <f t="shared" si="63"/>
        <v>80665</v>
      </c>
      <c r="E136" s="3">
        <f t="shared" si="63"/>
        <v>10116</v>
      </c>
      <c r="F136" s="3">
        <f t="shared" si="63"/>
        <v>0</v>
      </c>
      <c r="G136" s="3">
        <f t="shared" si="63"/>
        <v>14501</v>
      </c>
      <c r="H136" s="3">
        <f t="shared" si="63"/>
        <v>106950</v>
      </c>
      <c r="I136" s="3">
        <f>SUM(I432)</f>
        <v>453129</v>
      </c>
      <c r="J136" s="3"/>
      <c r="L136" s="3">
        <f>SUM(L430:L432)</f>
        <v>3721.86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37694</v>
      </c>
      <c r="D137" s="3">
        <f t="shared" si="64"/>
        <v>49311</v>
      </c>
      <c r="E137" s="3">
        <f t="shared" si="64"/>
        <v>108464</v>
      </c>
      <c r="F137" s="3">
        <f t="shared" si="64"/>
        <v>0</v>
      </c>
      <c r="G137" s="3">
        <f t="shared" si="64"/>
        <v>216891</v>
      </c>
      <c r="H137" s="3">
        <f t="shared" si="64"/>
        <v>194046</v>
      </c>
      <c r="I137" s="3">
        <f>SUM(I435)</f>
        <v>236238</v>
      </c>
      <c r="J137" s="3"/>
      <c r="L137" s="3">
        <f>SUM(L433:L435)</f>
        <v>6752.8008000000009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39057</v>
      </c>
      <c r="D138" s="3">
        <f t="shared" si="65"/>
        <v>171542</v>
      </c>
      <c r="E138" s="3">
        <f>SUM(E436:E438)</f>
        <v>98560</v>
      </c>
      <c r="F138" s="3">
        <f t="shared" si="65"/>
        <v>0</v>
      </c>
      <c r="G138" s="3">
        <f t="shared" si="65"/>
        <v>90695</v>
      </c>
      <c r="H138" s="3">
        <f t="shared" si="65"/>
        <v>200674</v>
      </c>
      <c r="I138" s="3">
        <f>SUM(I438)</f>
        <v>145543</v>
      </c>
      <c r="J138" s="3"/>
      <c r="L138" s="3">
        <f>SUM(L436:L438)</f>
        <v>6983.4552000000003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34245</v>
      </c>
      <c r="D140" s="3">
        <f t="shared" ref="D140:H140" si="66">SUM(D440:D442)</f>
        <v>119572</v>
      </c>
      <c r="E140" s="3">
        <f t="shared" si="66"/>
        <v>98</v>
      </c>
      <c r="F140" s="3">
        <f t="shared" si="66"/>
        <v>0</v>
      </c>
      <c r="G140" s="3">
        <f t="shared" si="66"/>
        <v>11838</v>
      </c>
      <c r="H140" s="3">
        <f t="shared" si="66"/>
        <v>164779</v>
      </c>
      <c r="I140" s="3">
        <f>SUM(I442)</f>
        <v>133705</v>
      </c>
      <c r="J140" s="3"/>
      <c r="L140" s="3">
        <f>SUM(L440:L442)</f>
        <v>5734.3092000000006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63249</v>
      </c>
      <c r="D141" s="3">
        <f t="shared" ref="D141:L141" si="67">SUM(D443:D445)</f>
        <v>213258</v>
      </c>
      <c r="E141" s="3">
        <f t="shared" si="67"/>
        <v>147</v>
      </c>
      <c r="F141" s="3">
        <f t="shared" si="67"/>
        <v>0</v>
      </c>
      <c r="G141" s="3">
        <f t="shared" si="67"/>
        <v>-23754</v>
      </c>
      <c r="H141" s="3">
        <f t="shared" si="67"/>
        <v>250537</v>
      </c>
      <c r="I141" s="3">
        <f>SUM(I445)</f>
        <v>157459</v>
      </c>
      <c r="J141" s="3"/>
      <c r="L141" s="3">
        <f t="shared" si="67"/>
        <v>8718.6876000000011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48934</v>
      </c>
      <c r="D142" s="3">
        <f t="shared" ref="D142:L142" si="68">SUM(D446:D448)</f>
        <v>239862</v>
      </c>
      <c r="E142" s="3">
        <f t="shared" si="68"/>
        <v>293</v>
      </c>
      <c r="F142" s="3">
        <f t="shared" si="68"/>
        <v>0</v>
      </c>
      <c r="G142" s="3">
        <f t="shared" si="68"/>
        <v>-3678</v>
      </c>
      <c r="H142" s="3">
        <f t="shared" si="68"/>
        <v>284515</v>
      </c>
      <c r="I142" s="3">
        <f>SUM(I448)</f>
        <v>161137</v>
      </c>
      <c r="J142" s="3"/>
      <c r="K142" s="3"/>
      <c r="L142" s="3">
        <f t="shared" si="68"/>
        <v>9901.1219999999994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33303</v>
      </c>
      <c r="D143" s="3">
        <f t="shared" si="69"/>
        <v>256462</v>
      </c>
      <c r="E143" s="3">
        <f t="shared" si="69"/>
        <v>25</v>
      </c>
      <c r="F143" s="3">
        <f t="shared" si="69"/>
        <v>0</v>
      </c>
      <c r="G143" s="3">
        <f t="shared" si="69"/>
        <v>-50655</v>
      </c>
      <c r="H143" s="3">
        <f t="shared" si="69"/>
        <v>239005</v>
      </c>
      <c r="I143" s="3">
        <f>SUM(I451)</f>
        <v>211792</v>
      </c>
      <c r="J143" s="3"/>
      <c r="K143" s="3"/>
      <c r="L143" s="3">
        <f>SUM(L449:L451)</f>
        <v>8317.3739999999998</v>
      </c>
      <c r="M143" s="65"/>
      <c r="N143" s="26" t="str">
        <f>'Olieforbrug, TJ'!M143</f>
        <v>4. Quarter 2022</v>
      </c>
    </row>
    <row r="144" spans="1:14" s="57" customFormat="1" x14ac:dyDescent="0.25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50173</v>
      </c>
      <c r="D145" s="3">
        <f t="shared" ref="D145:L145" si="70">SUM(D453:D455)</f>
        <v>119275</v>
      </c>
      <c r="E145" s="3">
        <f t="shared" si="70"/>
        <v>8005</v>
      </c>
      <c r="F145" s="3">
        <f t="shared" si="70"/>
        <v>0</v>
      </c>
      <c r="G145" s="3">
        <f t="shared" si="70"/>
        <v>44347</v>
      </c>
      <c r="H145" s="3">
        <f t="shared" si="70"/>
        <v>205707</v>
      </c>
      <c r="I145" s="3">
        <f>SUM(I455)</f>
        <v>167445</v>
      </c>
      <c r="J145" s="3"/>
      <c r="K145" s="3"/>
      <c r="L145" s="3">
        <f t="shared" si="70"/>
        <v>7158.6036000000004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63003</v>
      </c>
      <c r="D146" s="3">
        <f t="shared" si="71"/>
        <v>286884</v>
      </c>
      <c r="E146" s="3">
        <f t="shared" si="71"/>
        <v>0</v>
      </c>
      <c r="F146" s="3">
        <f t="shared" si="71"/>
        <v>0</v>
      </c>
      <c r="G146" s="3">
        <f t="shared" si="71"/>
        <v>-58299</v>
      </c>
      <c r="H146" s="3">
        <f t="shared" si="71"/>
        <v>291522</v>
      </c>
      <c r="I146" s="3">
        <f>SUM(I458)</f>
        <v>225744</v>
      </c>
      <c r="J146" s="3"/>
      <c r="K146" s="3"/>
      <c r="L146" s="3">
        <f>SUM(L456:L458)</f>
        <v>10144.9656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62014</v>
      </c>
      <c r="D147" s="3">
        <f t="shared" ref="D147:L147" si="72">SUM(D459:D461)</f>
        <v>277773</v>
      </c>
      <c r="E147" s="3">
        <f t="shared" si="72"/>
        <v>0</v>
      </c>
      <c r="F147" s="3">
        <f t="shared" si="72"/>
        <v>0</v>
      </c>
      <c r="G147" s="3">
        <f t="shared" si="72"/>
        <v>-10320</v>
      </c>
      <c r="H147" s="3">
        <f t="shared" si="72"/>
        <v>329122</v>
      </c>
      <c r="I147" s="3">
        <f>SUM(I461)</f>
        <v>236064</v>
      </c>
      <c r="J147" s="3"/>
      <c r="K147" s="3"/>
      <c r="L147" s="3">
        <f t="shared" si="72"/>
        <v>11453.445600000001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53951</v>
      </c>
      <c r="D148" s="3">
        <f t="shared" ref="D148:L148" si="73">SUM(D462:D464)</f>
        <v>211380</v>
      </c>
      <c r="E148" s="3">
        <f t="shared" si="73"/>
        <v>0</v>
      </c>
      <c r="F148" s="3">
        <f t="shared" si="73"/>
        <v>0</v>
      </c>
      <c r="G148" s="3">
        <f t="shared" si="73"/>
        <v>12610</v>
      </c>
      <c r="H148" s="3">
        <f t="shared" si="73"/>
        <v>277894</v>
      </c>
      <c r="I148" s="3">
        <f>SUM(I464)</f>
        <v>223454</v>
      </c>
      <c r="J148" s="3"/>
      <c r="K148" s="3"/>
      <c r="L148" s="3">
        <f t="shared" si="73"/>
        <v>9670.7111999999997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35968</v>
      </c>
      <c r="D150" s="3">
        <f t="shared" si="74"/>
        <v>225039</v>
      </c>
      <c r="E150" s="3">
        <f t="shared" si="74"/>
        <v>0</v>
      </c>
      <c r="F150" s="3">
        <f t="shared" si="74"/>
        <v>0</v>
      </c>
      <c r="G150" s="3">
        <f t="shared" si="74"/>
        <v>-25951</v>
      </c>
      <c r="H150" s="3">
        <f t="shared" si="74"/>
        <v>234741</v>
      </c>
      <c r="I150" s="3">
        <f>SUM(I468)</f>
        <v>249405</v>
      </c>
      <c r="J150" s="3"/>
      <c r="K150" s="3"/>
      <c r="L150" s="3">
        <f>SUM(L466:L468)</f>
        <v>8168.9868000000006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64257</v>
      </c>
      <c r="D151" s="3">
        <f t="shared" ref="D151:L151" si="75">SUM(D469:D471)</f>
        <v>277431</v>
      </c>
      <c r="E151" s="3">
        <f t="shared" si="75"/>
        <v>3197</v>
      </c>
      <c r="F151" s="3">
        <f t="shared" si="75"/>
        <v>0</v>
      </c>
      <c r="G151" s="3">
        <f t="shared" si="75"/>
        <v>-16731</v>
      </c>
      <c r="H151" s="3">
        <f t="shared" si="75"/>
        <v>321527</v>
      </c>
      <c r="I151" s="3">
        <f>SUM(I471)</f>
        <v>266136</v>
      </c>
      <c r="J151" s="3"/>
      <c r="K151" s="3"/>
      <c r="L151" s="3">
        <f t="shared" si="75"/>
        <v>11189.1396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43505</v>
      </c>
      <c r="D152" s="3">
        <f t="shared" ref="D152:L152" si="76">SUM(D472:D474)</f>
        <v>269215</v>
      </c>
      <c r="E152" s="3">
        <f t="shared" si="76"/>
        <v>15737</v>
      </c>
      <c r="F152" s="3">
        <f t="shared" si="76"/>
        <v>0</v>
      </c>
      <c r="G152" s="3">
        <f t="shared" si="76"/>
        <v>53416</v>
      </c>
      <c r="H152" s="3">
        <f t="shared" si="76"/>
        <v>350247</v>
      </c>
      <c r="I152" s="3">
        <f>I474</f>
        <v>212720</v>
      </c>
      <c r="J152" s="3"/>
      <c r="K152" s="3"/>
      <c r="L152" s="3">
        <f t="shared" si="76"/>
        <v>12188.595600000001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43279</v>
      </c>
      <c r="D153" s="3">
        <f t="shared" ref="D153:H153" si="77">SUM(D475:D477)</f>
        <v>381288</v>
      </c>
      <c r="E153" s="3">
        <f t="shared" si="77"/>
        <v>22199</v>
      </c>
      <c r="F153" s="3">
        <f t="shared" si="77"/>
        <v>0</v>
      </c>
      <c r="G153" s="3">
        <f t="shared" si="77"/>
        <v>-92917</v>
      </c>
      <c r="H153" s="3">
        <f t="shared" si="77"/>
        <v>309052</v>
      </c>
      <c r="I153" s="3">
        <f>I477</f>
        <v>305637</v>
      </c>
      <c r="J153" s="3"/>
      <c r="K153" s="3"/>
      <c r="L153" s="3">
        <f>SUM(L475:L477)</f>
        <v>10755.009599999999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48080</v>
      </c>
      <c r="D155" s="3">
        <f t="shared" ref="D155:L155" si="78">SUM(D479:D481)</f>
        <v>157253</v>
      </c>
      <c r="E155" s="3">
        <f t="shared" si="78"/>
        <v>6452</v>
      </c>
      <c r="F155" s="3">
        <f t="shared" si="78"/>
        <v>0</v>
      </c>
      <c r="G155" s="3">
        <f t="shared" si="78"/>
        <v>66930</v>
      </c>
      <c r="H155" s="3">
        <f t="shared" si="78"/>
        <v>268241</v>
      </c>
      <c r="I155" s="3">
        <f>I481</f>
        <v>238707</v>
      </c>
      <c r="J155" s="3"/>
      <c r="K155" s="3"/>
      <c r="L155" s="3">
        <f t="shared" si="78"/>
        <v>9334.7868000000017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72111</v>
      </c>
      <c r="D156" s="3">
        <f t="shared" ref="D156:H156" si="79">SUM(D482:D484)</f>
        <v>314908</v>
      </c>
      <c r="E156" s="3">
        <f t="shared" si="79"/>
        <v>0</v>
      </c>
      <c r="F156" s="3">
        <f t="shared" si="79"/>
        <v>0</v>
      </c>
      <c r="G156" s="3">
        <f t="shared" si="79"/>
        <v>-61049</v>
      </c>
      <c r="H156" s="3">
        <f t="shared" si="79"/>
        <v>335170</v>
      </c>
      <c r="I156" s="3">
        <f>I484</f>
        <v>299756</v>
      </c>
      <c r="J156" s="3"/>
      <c r="K156" s="3"/>
      <c r="L156" s="3">
        <f>SUM(L482:L484)</f>
        <v>11663.916000000001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71673</v>
      </c>
      <c r="D157" s="3">
        <f t="shared" ref="D157:L157" si="80">SUM(D485:D487)</f>
        <v>321723</v>
      </c>
      <c r="E157" s="3">
        <f t="shared" si="80"/>
        <v>28918</v>
      </c>
      <c r="F157" s="3">
        <f t="shared" si="80"/>
        <v>0</v>
      </c>
      <c r="G157" s="3">
        <f t="shared" si="80"/>
        <v>14530</v>
      </c>
      <c r="H157" s="3">
        <f t="shared" si="80"/>
        <v>370625</v>
      </c>
      <c r="I157" s="3">
        <f>I487</f>
        <v>285226</v>
      </c>
      <c r="J157" s="3"/>
      <c r="K157" s="3"/>
      <c r="L157" s="3">
        <f t="shared" si="80"/>
        <v>12897.75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72350</v>
      </c>
      <c r="D158" s="3">
        <f t="shared" ref="D158:H158" si="81">SUM(D488:D490)</f>
        <v>273965</v>
      </c>
      <c r="E158" s="3">
        <f t="shared" si="81"/>
        <v>14168</v>
      </c>
      <c r="F158" s="3">
        <f t="shared" si="81"/>
        <v>0</v>
      </c>
      <c r="G158" s="3">
        <f t="shared" si="81"/>
        <v>-12186</v>
      </c>
      <c r="H158" s="3">
        <f t="shared" si="81"/>
        <v>319839</v>
      </c>
      <c r="I158" s="3">
        <f>I490</f>
        <v>297412</v>
      </c>
      <c r="J158"/>
      <c r="K158"/>
      <c r="L158" s="3">
        <f t="shared" ref="L158" si="82">SUM(L488:L490)</f>
        <v>11130.397200000001</v>
      </c>
      <c r="M158" s="65"/>
      <c r="N158" s="26" t="str">
        <f>'Olieforbrug, TJ'!M158</f>
        <v>4. Quarter 2025</v>
      </c>
    </row>
    <row r="159" spans="1:14" s="57" customFormat="1" x14ac:dyDescent="0.25">
      <c r="A159" s="179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0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5">
      <c r="A164" s="32"/>
      <c r="J164" s="3"/>
      <c r="K164" s="57"/>
      <c r="L164" s="3"/>
      <c r="M164" s="3"/>
      <c r="N164" s="26"/>
    </row>
    <row r="165" spans="1:14" ht="13.8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57"/>
      <c r="L165" s="25"/>
      <c r="N165" s="2"/>
    </row>
    <row r="166" spans="1:14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5">
      <c r="A167" s="33" t="s">
        <v>102</v>
      </c>
      <c r="C167" s="3">
        <v>68967</v>
      </c>
      <c r="D167" s="3">
        <v>97898</v>
      </c>
      <c r="E167" s="3">
        <v>51535</v>
      </c>
      <c r="F167" s="3">
        <v>0</v>
      </c>
      <c r="G167" s="3">
        <v>-24078</v>
      </c>
      <c r="H167" s="3">
        <v>89580</v>
      </c>
      <c r="I167" s="3">
        <v>127241</v>
      </c>
      <c r="N167" s="23" t="s">
        <v>115</v>
      </c>
    </row>
    <row r="168" spans="1:14" x14ac:dyDescent="0.25">
      <c r="A168" s="33" t="s">
        <v>103</v>
      </c>
      <c r="C168" s="3">
        <v>53250</v>
      </c>
      <c r="D168" s="3">
        <v>24211</v>
      </c>
      <c r="E168" s="3">
        <v>43773</v>
      </c>
      <c r="F168" s="3">
        <v>2</v>
      </c>
      <c r="G168" s="3">
        <v>26346</v>
      </c>
      <c r="H168" s="3">
        <v>73023</v>
      </c>
      <c r="I168" s="3">
        <v>100895</v>
      </c>
      <c r="N168" s="23" t="s">
        <v>116</v>
      </c>
    </row>
    <row r="169" spans="1:14" x14ac:dyDescent="0.25">
      <c r="A169" s="33" t="s">
        <v>104</v>
      </c>
      <c r="C169" s="3">
        <v>53475</v>
      </c>
      <c r="D169" s="3">
        <v>66434</v>
      </c>
      <c r="E169" s="3">
        <v>35223</v>
      </c>
      <c r="F169" s="3">
        <v>1</v>
      </c>
      <c r="G169" s="3">
        <v>-2599</v>
      </c>
      <c r="H169" s="3">
        <v>81661</v>
      </c>
      <c r="I169" s="3">
        <v>103494</v>
      </c>
      <c r="N169" s="23" t="s">
        <v>117</v>
      </c>
    </row>
    <row r="170" spans="1:14" x14ac:dyDescent="0.25">
      <c r="A170" s="33" t="s">
        <v>105</v>
      </c>
      <c r="B170" s="15"/>
      <c r="C170" s="16">
        <v>49850</v>
      </c>
      <c r="D170" s="16">
        <v>72954</v>
      </c>
      <c r="E170" s="16">
        <v>44434</v>
      </c>
      <c r="F170" s="16">
        <v>0</v>
      </c>
      <c r="G170" s="16">
        <v>4191</v>
      </c>
      <c r="H170" s="16">
        <v>89975</v>
      </c>
      <c r="I170" s="16">
        <v>99303</v>
      </c>
      <c r="J170" s="15"/>
      <c r="K170" s="15"/>
      <c r="L170" s="15"/>
      <c r="N170" s="23" t="s">
        <v>118</v>
      </c>
    </row>
    <row r="171" spans="1:14" x14ac:dyDescent="0.25">
      <c r="A171" s="33" t="s">
        <v>106</v>
      </c>
      <c r="B171" s="15"/>
      <c r="C171" s="16">
        <v>46821</v>
      </c>
      <c r="D171" s="16">
        <v>73176</v>
      </c>
      <c r="E171" s="16">
        <v>40168</v>
      </c>
      <c r="F171" s="16">
        <v>0</v>
      </c>
      <c r="G171" s="16">
        <v>6281</v>
      </c>
      <c r="H171" s="16">
        <v>91786</v>
      </c>
      <c r="I171" s="16">
        <v>93022</v>
      </c>
      <c r="J171" s="15"/>
      <c r="K171" s="15"/>
      <c r="L171" s="15"/>
      <c r="N171" s="23" t="s">
        <v>119</v>
      </c>
    </row>
    <row r="172" spans="1:14" x14ac:dyDescent="0.25">
      <c r="A172" s="33" t="s">
        <v>107</v>
      </c>
      <c r="B172" s="15"/>
      <c r="C172" s="16">
        <v>66658</v>
      </c>
      <c r="D172" s="16">
        <v>119987</v>
      </c>
      <c r="E172" s="16">
        <v>46920</v>
      </c>
      <c r="F172" s="16">
        <v>0</v>
      </c>
      <c r="G172" s="16">
        <v>-40088</v>
      </c>
      <c r="H172" s="16">
        <v>84902</v>
      </c>
      <c r="I172" s="16">
        <v>133110</v>
      </c>
      <c r="J172" s="15"/>
      <c r="K172" s="15"/>
      <c r="L172" s="15"/>
      <c r="N172" s="23" t="s">
        <v>120</v>
      </c>
    </row>
    <row r="173" spans="1:14" x14ac:dyDescent="0.25">
      <c r="A173" s="33" t="s">
        <v>108</v>
      </c>
      <c r="B173" s="15"/>
      <c r="C173" s="16">
        <v>64410</v>
      </c>
      <c r="D173" s="16">
        <v>140272</v>
      </c>
      <c r="E173" s="16">
        <v>46181</v>
      </c>
      <c r="F173" s="16">
        <v>0</v>
      </c>
      <c r="G173" s="16">
        <v>-56786</v>
      </c>
      <c r="H173" s="16">
        <v>95417</v>
      </c>
      <c r="I173" s="16">
        <v>189896</v>
      </c>
      <c r="J173" s="15"/>
      <c r="K173" s="15"/>
      <c r="L173" s="15"/>
      <c r="N173" s="23" t="s">
        <v>121</v>
      </c>
    </row>
    <row r="174" spans="1:14" x14ac:dyDescent="0.25">
      <c r="A174" s="33" t="s">
        <v>109</v>
      </c>
      <c r="B174" s="15"/>
      <c r="C174" s="16">
        <v>59996</v>
      </c>
      <c r="D174" s="16">
        <v>108571</v>
      </c>
      <c r="E174" s="16">
        <v>39249</v>
      </c>
      <c r="F174" s="16">
        <v>0</v>
      </c>
      <c r="G174" s="16">
        <v>-50711</v>
      </c>
      <c r="H174" s="16">
        <v>93443</v>
      </c>
      <c r="I174" s="16">
        <v>240607</v>
      </c>
      <c r="J174" s="15"/>
      <c r="K174" s="15"/>
      <c r="L174" s="15"/>
      <c r="N174" s="23" t="s">
        <v>122</v>
      </c>
    </row>
    <row r="175" spans="1:14" x14ac:dyDescent="0.25">
      <c r="A175" s="33" t="s">
        <v>110</v>
      </c>
      <c r="B175" s="15"/>
      <c r="C175" s="16">
        <v>58319</v>
      </c>
      <c r="D175" s="16">
        <v>58108</v>
      </c>
      <c r="E175" s="16">
        <v>40946</v>
      </c>
      <c r="F175" s="16">
        <v>0</v>
      </c>
      <c r="G175" s="16">
        <v>5359</v>
      </c>
      <c r="H175" s="16">
        <v>80713</v>
      </c>
      <c r="I175" s="16">
        <v>235248</v>
      </c>
      <c r="J175" s="15"/>
      <c r="K175" s="15"/>
      <c r="L175" s="15"/>
      <c r="N175" s="23" t="s">
        <v>123</v>
      </c>
    </row>
    <row r="176" spans="1:14" x14ac:dyDescent="0.25">
      <c r="A176" s="33" t="s">
        <v>111</v>
      </c>
      <c r="B176" s="15"/>
      <c r="C176" s="16">
        <v>50490</v>
      </c>
      <c r="D176" s="16">
        <v>11949</v>
      </c>
      <c r="E176" s="16">
        <v>54598</v>
      </c>
      <c r="F176" s="16">
        <v>0</v>
      </c>
      <c r="G176" s="16">
        <v>95348</v>
      </c>
      <c r="H176" s="16">
        <v>95944</v>
      </c>
      <c r="I176" s="16">
        <v>139900</v>
      </c>
      <c r="J176" s="15"/>
      <c r="K176" s="15"/>
      <c r="L176" s="15"/>
      <c r="N176" s="23" t="s">
        <v>124</v>
      </c>
    </row>
    <row r="177" spans="1:14" x14ac:dyDescent="0.25">
      <c r="A177" s="33" t="s">
        <v>112</v>
      </c>
      <c r="B177" s="15"/>
      <c r="C177" s="16">
        <v>56441</v>
      </c>
      <c r="D177" s="16">
        <v>172599</v>
      </c>
      <c r="E177" s="16">
        <v>30086</v>
      </c>
      <c r="F177" s="16">
        <v>0</v>
      </c>
      <c r="G177" s="16">
        <v>-98650</v>
      </c>
      <c r="H177" s="16">
        <v>87651</v>
      </c>
      <c r="I177" s="16">
        <v>238550</v>
      </c>
      <c r="J177" s="15"/>
      <c r="K177" s="15"/>
      <c r="L177" s="15"/>
      <c r="N177" s="23" t="s">
        <v>125</v>
      </c>
    </row>
    <row r="178" spans="1:14" ht="13.8" thickBot="1" x14ac:dyDescent="0.3">
      <c r="A178" s="41" t="s">
        <v>113</v>
      </c>
      <c r="C178" s="42">
        <v>49487</v>
      </c>
      <c r="D178" s="42">
        <v>53292</v>
      </c>
      <c r="E178" s="42">
        <v>31810</v>
      </c>
      <c r="F178" s="42">
        <v>1</v>
      </c>
      <c r="G178" s="42">
        <v>-4843</v>
      </c>
      <c r="H178" s="42">
        <v>65110</v>
      </c>
      <c r="I178" s="42">
        <v>243393</v>
      </c>
      <c r="J178" s="2"/>
      <c r="K178" s="2"/>
      <c r="L178" s="42"/>
      <c r="N178" s="43" t="s">
        <v>113</v>
      </c>
    </row>
    <row r="179" spans="1:14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5">
      <c r="A180" s="33" t="s">
        <v>102</v>
      </c>
      <c r="B180" s="15"/>
      <c r="C180" s="16">
        <v>59687</v>
      </c>
      <c r="D180" s="16">
        <v>117205</v>
      </c>
      <c r="E180" s="16">
        <v>43445</v>
      </c>
      <c r="F180" s="16">
        <v>0</v>
      </c>
      <c r="G180" s="16">
        <v>-66540</v>
      </c>
      <c r="H180" s="16">
        <v>69164</v>
      </c>
      <c r="I180" s="16">
        <v>309933</v>
      </c>
      <c r="J180" s="15"/>
      <c r="K180" s="15"/>
      <c r="L180" s="15"/>
      <c r="N180" s="23" t="s">
        <v>115</v>
      </c>
    </row>
    <row r="181" spans="1:14" x14ac:dyDescent="0.25">
      <c r="A181" s="33" t="s">
        <v>103</v>
      </c>
      <c r="B181" s="15"/>
      <c r="C181" s="16">
        <v>54104</v>
      </c>
      <c r="D181" s="16">
        <v>48391</v>
      </c>
      <c r="E181" s="16">
        <v>43063</v>
      </c>
      <c r="F181" s="16">
        <v>0</v>
      </c>
      <c r="G181" s="16">
        <v>-5365</v>
      </c>
      <c r="H181" s="16">
        <v>62746</v>
      </c>
      <c r="I181" s="16">
        <v>315298</v>
      </c>
      <c r="J181" s="15"/>
      <c r="K181" s="15"/>
      <c r="L181" s="15"/>
      <c r="N181" s="23" t="s">
        <v>116</v>
      </c>
    </row>
    <row r="182" spans="1:14" x14ac:dyDescent="0.25">
      <c r="A182" s="33" t="s">
        <v>104</v>
      </c>
      <c r="B182" s="15"/>
      <c r="C182" s="16">
        <v>45497</v>
      </c>
      <c r="D182" s="16">
        <v>87962</v>
      </c>
      <c r="E182" s="16">
        <v>35605</v>
      </c>
      <c r="F182" s="16">
        <v>2</v>
      </c>
      <c r="G182" s="16">
        <v>-13629</v>
      </c>
      <c r="H182" s="16">
        <v>74632</v>
      </c>
      <c r="I182" s="16">
        <v>328927</v>
      </c>
      <c r="J182" s="15"/>
      <c r="K182" s="15"/>
      <c r="L182" s="15"/>
      <c r="N182" s="23" t="s">
        <v>117</v>
      </c>
    </row>
    <row r="183" spans="1:14" x14ac:dyDescent="0.25">
      <c r="A183" s="33" t="s">
        <v>105</v>
      </c>
      <c r="B183" s="15"/>
      <c r="C183" s="16">
        <v>54203</v>
      </c>
      <c r="D183" s="16">
        <v>78602</v>
      </c>
      <c r="E183" s="16">
        <v>42345</v>
      </c>
      <c r="F183" s="16">
        <v>0</v>
      </c>
      <c r="G183" s="16">
        <v>-25814</v>
      </c>
      <c r="H183" s="16">
        <v>65268</v>
      </c>
      <c r="I183" s="16">
        <v>354741</v>
      </c>
      <c r="J183" s="15"/>
      <c r="K183" s="15"/>
      <c r="L183" s="15"/>
      <c r="N183" s="23" t="s">
        <v>118</v>
      </c>
    </row>
    <row r="184" spans="1:14" x14ac:dyDescent="0.25">
      <c r="A184" s="33" t="s">
        <v>106</v>
      </c>
      <c r="B184" s="15"/>
      <c r="C184" s="16">
        <v>62228</v>
      </c>
      <c r="D184" s="16">
        <v>8675</v>
      </c>
      <c r="E184" s="16">
        <v>19553</v>
      </c>
      <c r="F184" s="16">
        <v>0</v>
      </c>
      <c r="G184" s="16">
        <v>28102</v>
      </c>
      <c r="H184" s="16">
        <v>79644</v>
      </c>
      <c r="I184" s="16">
        <v>326639</v>
      </c>
      <c r="J184" s="15"/>
      <c r="K184" s="15"/>
      <c r="L184" s="15"/>
      <c r="N184" s="23" t="s">
        <v>119</v>
      </c>
    </row>
    <row r="185" spans="1:14" x14ac:dyDescent="0.25">
      <c r="A185" s="33" t="s">
        <v>107</v>
      </c>
      <c r="B185" s="15"/>
      <c r="C185" s="16">
        <v>58193</v>
      </c>
      <c r="D185" s="16">
        <v>24110</v>
      </c>
      <c r="E185" s="16">
        <v>33867</v>
      </c>
      <c r="F185" s="16">
        <v>0</v>
      </c>
      <c r="G185" s="16">
        <v>25806</v>
      </c>
      <c r="H185" s="16">
        <v>76328</v>
      </c>
      <c r="I185" s="16">
        <v>300833</v>
      </c>
      <c r="J185" s="15"/>
      <c r="K185" s="15"/>
      <c r="L185" s="15"/>
      <c r="N185" s="23" t="s">
        <v>120</v>
      </c>
    </row>
    <row r="186" spans="1:14" x14ac:dyDescent="0.25">
      <c r="A186" s="33" t="s">
        <v>108</v>
      </c>
      <c r="B186" s="15"/>
      <c r="C186" s="16">
        <v>72436</v>
      </c>
      <c r="D186" s="16">
        <v>71420</v>
      </c>
      <c r="E186" s="16">
        <v>51123</v>
      </c>
      <c r="F186" s="16">
        <v>0</v>
      </c>
      <c r="G186" s="16">
        <v>-13969</v>
      </c>
      <c r="H186" s="16">
        <v>79408</v>
      </c>
      <c r="I186" s="16">
        <v>314802</v>
      </c>
      <c r="J186" s="15"/>
      <c r="K186" s="15"/>
      <c r="L186" s="15"/>
      <c r="N186" s="23" t="s">
        <v>121</v>
      </c>
    </row>
    <row r="187" spans="1:14" x14ac:dyDescent="0.25">
      <c r="A187" s="33" t="s">
        <v>109</v>
      </c>
      <c r="B187" s="15"/>
      <c r="C187" s="16">
        <v>59425</v>
      </c>
      <c r="D187" s="16">
        <v>126593</v>
      </c>
      <c r="E187" s="16">
        <v>62684</v>
      </c>
      <c r="F187" s="16">
        <v>2</v>
      </c>
      <c r="G187" s="16">
        <v>-34546</v>
      </c>
      <c r="H187" s="16">
        <v>92063</v>
      </c>
      <c r="I187" s="16">
        <v>349348</v>
      </c>
      <c r="J187" s="15"/>
      <c r="K187" s="15"/>
      <c r="L187" s="15"/>
      <c r="N187" s="23" t="s">
        <v>122</v>
      </c>
    </row>
    <row r="188" spans="1:14" x14ac:dyDescent="0.25">
      <c r="A188" s="33" t="s">
        <v>110</v>
      </c>
      <c r="B188" s="15"/>
      <c r="C188" s="16">
        <v>68677</v>
      </c>
      <c r="D188" s="16">
        <v>68416</v>
      </c>
      <c r="E188" s="16">
        <v>38770</v>
      </c>
      <c r="F188" s="16">
        <v>1</v>
      </c>
      <c r="G188" s="16">
        <v>-11194</v>
      </c>
      <c r="H188" s="16">
        <v>87958</v>
      </c>
      <c r="I188" s="16">
        <v>360542</v>
      </c>
      <c r="J188" s="15"/>
      <c r="K188" s="15"/>
      <c r="L188" s="15"/>
      <c r="N188" s="23" t="s">
        <v>123</v>
      </c>
    </row>
    <row r="189" spans="1:14" x14ac:dyDescent="0.25">
      <c r="A189" s="33" t="s">
        <v>111</v>
      </c>
      <c r="B189" s="15"/>
      <c r="C189" s="16">
        <v>32812</v>
      </c>
      <c r="D189" s="16">
        <v>59827</v>
      </c>
      <c r="E189" s="16">
        <v>36525</v>
      </c>
      <c r="F189" s="16">
        <v>0</v>
      </c>
      <c r="G189" s="16">
        <v>20107</v>
      </c>
      <c r="H189" s="16">
        <v>75615</v>
      </c>
      <c r="I189" s="16">
        <v>340435</v>
      </c>
      <c r="J189" s="15"/>
      <c r="K189" s="15"/>
      <c r="L189" s="15"/>
      <c r="N189" s="23" t="s">
        <v>124</v>
      </c>
    </row>
    <row r="190" spans="1:14" x14ac:dyDescent="0.25">
      <c r="A190" s="33" t="s">
        <v>112</v>
      </c>
      <c r="B190" s="15"/>
      <c r="C190" s="16">
        <v>45095</v>
      </c>
      <c r="D190" s="16">
        <v>15867</v>
      </c>
      <c r="E190" s="16">
        <v>10644</v>
      </c>
      <c r="F190" s="16">
        <v>0</v>
      </c>
      <c r="G190" s="16">
        <v>19147</v>
      </c>
      <c r="H190" s="16">
        <v>69412</v>
      </c>
      <c r="I190" s="16">
        <v>321318</v>
      </c>
      <c r="J190" s="15"/>
      <c r="K190" s="15"/>
      <c r="L190" s="15"/>
      <c r="N190" s="23" t="s">
        <v>125</v>
      </c>
    </row>
    <row r="191" spans="1:14" ht="13.8" thickBot="1" x14ac:dyDescent="0.3">
      <c r="A191" s="41" t="s">
        <v>113</v>
      </c>
      <c r="C191" s="42">
        <v>48856</v>
      </c>
      <c r="D191" s="42">
        <v>6169</v>
      </c>
      <c r="E191" s="42">
        <v>42044</v>
      </c>
      <c r="F191" s="42">
        <v>1</v>
      </c>
      <c r="G191" s="42">
        <v>58800</v>
      </c>
      <c r="H191" s="42">
        <v>70664</v>
      </c>
      <c r="I191" s="42">
        <v>262488</v>
      </c>
      <c r="J191" s="2"/>
      <c r="K191" s="2"/>
      <c r="L191" s="42"/>
      <c r="N191" s="43" t="s">
        <v>113</v>
      </c>
    </row>
    <row r="192" spans="1:14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5">
      <c r="A193" s="33" t="s">
        <v>102</v>
      </c>
      <c r="B193" s="15"/>
      <c r="C193" s="16">
        <v>63921</v>
      </c>
      <c r="D193" s="16">
        <v>0</v>
      </c>
      <c r="E193" s="16">
        <v>37333</v>
      </c>
      <c r="F193" s="16">
        <v>0</v>
      </c>
      <c r="G193" s="16">
        <v>41301</v>
      </c>
      <c r="H193" s="16">
        <v>67823</v>
      </c>
      <c r="I193" s="16">
        <v>221187</v>
      </c>
      <c r="J193" s="15"/>
      <c r="K193" s="15"/>
      <c r="L193" s="15"/>
      <c r="N193" s="23" t="s">
        <v>115</v>
      </c>
    </row>
    <row r="194" spans="1:14" x14ac:dyDescent="0.25">
      <c r="A194" s="33" t="s">
        <v>103</v>
      </c>
      <c r="B194" s="15"/>
      <c r="C194" s="16">
        <v>54977</v>
      </c>
      <c r="D194" s="16">
        <v>26124</v>
      </c>
      <c r="E194" s="16">
        <v>68937</v>
      </c>
      <c r="F194" s="16">
        <v>0</v>
      </c>
      <c r="G194" s="16">
        <v>51348</v>
      </c>
      <c r="H194" s="16">
        <v>62795</v>
      </c>
      <c r="I194" s="16">
        <v>169839</v>
      </c>
      <c r="J194" s="15"/>
      <c r="K194" s="15"/>
      <c r="L194" s="15"/>
      <c r="N194" s="23" t="s">
        <v>116</v>
      </c>
    </row>
    <row r="195" spans="1:14" x14ac:dyDescent="0.25">
      <c r="A195" s="33" t="s">
        <v>104</v>
      </c>
      <c r="B195" s="15"/>
      <c r="C195" s="16">
        <v>72841</v>
      </c>
      <c r="D195" s="16">
        <v>48819</v>
      </c>
      <c r="E195" s="16">
        <v>59310</v>
      </c>
      <c r="F195" s="16">
        <v>0</v>
      </c>
      <c r="G195" s="16">
        <v>9660</v>
      </c>
      <c r="H195" s="16">
        <v>72160</v>
      </c>
      <c r="I195" s="16">
        <v>160179</v>
      </c>
      <c r="J195" s="15"/>
      <c r="K195" s="15"/>
      <c r="L195" s="15"/>
      <c r="N195" s="23" t="s">
        <v>117</v>
      </c>
    </row>
    <row r="196" spans="1:14" x14ac:dyDescent="0.25">
      <c r="A196" s="33" t="s">
        <v>105</v>
      </c>
      <c r="B196" s="15"/>
      <c r="C196" s="16">
        <v>70563</v>
      </c>
      <c r="D196" s="16">
        <v>60012</v>
      </c>
      <c r="E196" s="16">
        <v>96765</v>
      </c>
      <c r="F196" s="16">
        <v>0</v>
      </c>
      <c r="G196" s="16">
        <v>32600</v>
      </c>
      <c r="H196" s="16">
        <v>66997</v>
      </c>
      <c r="I196" s="16">
        <v>127579</v>
      </c>
      <c r="J196" s="15"/>
      <c r="K196" s="15"/>
      <c r="L196" s="15"/>
      <c r="N196" s="23" t="s">
        <v>118</v>
      </c>
    </row>
    <row r="197" spans="1:14" x14ac:dyDescent="0.25">
      <c r="A197" s="33" t="s">
        <v>106</v>
      </c>
      <c r="B197" s="15"/>
      <c r="C197" s="16">
        <v>76062</v>
      </c>
      <c r="D197" s="16">
        <v>43487</v>
      </c>
      <c r="E197" s="16">
        <v>65718</v>
      </c>
      <c r="F197" s="16">
        <v>0</v>
      </c>
      <c r="G197" s="16">
        <v>5477</v>
      </c>
      <c r="H197" s="16">
        <v>89020</v>
      </c>
      <c r="I197" s="16">
        <v>122102</v>
      </c>
      <c r="J197" s="15"/>
      <c r="K197" s="15"/>
      <c r="L197" s="15"/>
      <c r="N197" s="23" t="s">
        <v>119</v>
      </c>
    </row>
    <row r="198" spans="1:14" x14ac:dyDescent="0.25">
      <c r="A198" s="33" t="s">
        <v>107</v>
      </c>
      <c r="B198" s="15"/>
      <c r="C198" s="16">
        <v>63492</v>
      </c>
      <c r="D198" s="16">
        <v>113154</v>
      </c>
      <c r="E198" s="16">
        <v>30597</v>
      </c>
      <c r="F198" s="16">
        <v>0</v>
      </c>
      <c r="G198" s="16">
        <v>-35633</v>
      </c>
      <c r="H198" s="16">
        <v>91053</v>
      </c>
      <c r="I198" s="16">
        <v>157735</v>
      </c>
      <c r="J198" s="15"/>
      <c r="K198" s="15"/>
      <c r="L198" s="15"/>
      <c r="N198" s="23" t="s">
        <v>120</v>
      </c>
    </row>
    <row r="199" spans="1:14" x14ac:dyDescent="0.25">
      <c r="A199" s="33" t="s">
        <v>108</v>
      </c>
      <c r="B199" s="15"/>
      <c r="C199" s="16">
        <v>64906</v>
      </c>
      <c r="D199" s="16">
        <v>60577</v>
      </c>
      <c r="E199" s="16">
        <v>62885</v>
      </c>
      <c r="F199" s="16">
        <v>0</v>
      </c>
      <c r="G199" s="16">
        <v>18095</v>
      </c>
      <c r="H199" s="16">
        <v>76906</v>
      </c>
      <c r="I199" s="16">
        <v>139640</v>
      </c>
      <c r="J199" s="15"/>
      <c r="K199" s="15"/>
      <c r="L199" s="15"/>
      <c r="N199" s="23" t="s">
        <v>121</v>
      </c>
    </row>
    <row r="200" spans="1:14" x14ac:dyDescent="0.25">
      <c r="A200" s="33" t="s">
        <v>109</v>
      </c>
      <c r="B200" s="15"/>
      <c r="C200" s="16">
        <v>69606</v>
      </c>
      <c r="D200" s="16">
        <v>68640</v>
      </c>
      <c r="E200" s="16">
        <v>44747</v>
      </c>
      <c r="F200" s="16">
        <v>0</v>
      </c>
      <c r="G200" s="16">
        <v>-9725</v>
      </c>
      <c r="H200" s="16">
        <v>87329</v>
      </c>
      <c r="I200" s="16">
        <v>149365</v>
      </c>
      <c r="J200" s="15"/>
      <c r="K200" s="15"/>
      <c r="L200" s="15"/>
      <c r="N200" s="23" t="s">
        <v>122</v>
      </c>
    </row>
    <row r="201" spans="1:14" x14ac:dyDescent="0.25">
      <c r="A201" s="33" t="s">
        <v>110</v>
      </c>
      <c r="B201" s="15"/>
      <c r="C201" s="16">
        <v>40612</v>
      </c>
      <c r="D201" s="16">
        <v>82446</v>
      </c>
      <c r="E201" s="16">
        <v>42294</v>
      </c>
      <c r="F201" s="16">
        <v>0</v>
      </c>
      <c r="G201" s="16">
        <v>1837</v>
      </c>
      <c r="H201" s="16">
        <v>81074</v>
      </c>
      <c r="I201" s="16">
        <v>147528</v>
      </c>
      <c r="J201" s="15"/>
      <c r="K201" s="15"/>
      <c r="L201" s="15"/>
      <c r="N201" s="23" t="s">
        <v>123</v>
      </c>
    </row>
    <row r="202" spans="1:14" x14ac:dyDescent="0.25">
      <c r="A202" s="33" t="s">
        <v>111</v>
      </c>
      <c r="B202" s="15"/>
      <c r="C202" s="16">
        <v>48067</v>
      </c>
      <c r="D202" s="16">
        <v>42094</v>
      </c>
      <c r="E202" s="16">
        <v>24269</v>
      </c>
      <c r="F202" s="16">
        <v>0</v>
      </c>
      <c r="G202" s="16">
        <v>14336</v>
      </c>
      <c r="H202" s="16">
        <v>83004</v>
      </c>
      <c r="I202" s="16">
        <v>133192</v>
      </c>
      <c r="J202" s="15"/>
      <c r="K202" s="15"/>
      <c r="L202" s="15"/>
      <c r="N202" s="23" t="s">
        <v>124</v>
      </c>
    </row>
    <row r="203" spans="1:14" x14ac:dyDescent="0.25">
      <c r="A203" s="33" t="s">
        <v>112</v>
      </c>
      <c r="B203" s="15"/>
      <c r="C203" s="16">
        <v>65814</v>
      </c>
      <c r="D203" s="16">
        <v>52906</v>
      </c>
      <c r="E203" s="16">
        <v>51411</v>
      </c>
      <c r="F203" s="16">
        <v>0</v>
      </c>
      <c r="G203" s="16">
        <v>8540</v>
      </c>
      <c r="H203" s="16">
        <v>75985</v>
      </c>
      <c r="I203" s="16">
        <v>124652</v>
      </c>
      <c r="J203" s="15"/>
      <c r="K203" s="15"/>
      <c r="L203" s="15"/>
      <c r="N203" s="23" t="s">
        <v>125</v>
      </c>
    </row>
    <row r="204" spans="1:14" ht="13.8" thickBot="1" x14ac:dyDescent="0.3">
      <c r="A204" s="41" t="s">
        <v>113</v>
      </c>
      <c r="C204" s="42">
        <v>73076</v>
      </c>
      <c r="D204" s="42">
        <v>61950</v>
      </c>
      <c r="E204" s="42">
        <v>33390</v>
      </c>
      <c r="F204" s="42">
        <v>0</v>
      </c>
      <c r="G204" s="42">
        <v>-21772</v>
      </c>
      <c r="H204" s="42">
        <v>76990</v>
      </c>
      <c r="I204" s="42">
        <v>146424</v>
      </c>
      <c r="J204" s="2"/>
      <c r="K204" s="2"/>
      <c r="L204" s="42"/>
      <c r="N204" s="43" t="s">
        <v>113</v>
      </c>
    </row>
    <row r="205" spans="1:14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5">
      <c r="A206" s="33" t="s">
        <v>102</v>
      </c>
      <c r="B206" s="15"/>
      <c r="C206" s="16">
        <v>69426</v>
      </c>
      <c r="D206" s="16">
        <v>117232</v>
      </c>
      <c r="E206" s="16">
        <v>26811</v>
      </c>
      <c r="F206" s="16">
        <v>0</v>
      </c>
      <c r="G206" s="16">
        <v>-82148</v>
      </c>
      <c r="H206" s="16">
        <v>78559</v>
      </c>
      <c r="I206" s="16">
        <v>228572</v>
      </c>
      <c r="J206" s="15"/>
      <c r="K206" s="15"/>
      <c r="L206" s="15"/>
      <c r="N206" s="23" t="s">
        <v>115</v>
      </c>
    </row>
    <row r="207" spans="1:14" x14ac:dyDescent="0.25">
      <c r="A207" s="33" t="s">
        <v>103</v>
      </c>
      <c r="B207" s="15"/>
      <c r="C207" s="16">
        <v>64905</v>
      </c>
      <c r="D207" s="16">
        <v>10938</v>
      </c>
      <c r="E207" s="16">
        <v>53178</v>
      </c>
      <c r="F207" s="16">
        <v>0</v>
      </c>
      <c r="G207" s="16">
        <v>64565</v>
      </c>
      <c r="H207" s="16">
        <v>86453</v>
      </c>
      <c r="I207" s="16">
        <v>164007</v>
      </c>
      <c r="J207" s="15"/>
      <c r="K207" s="15"/>
      <c r="L207" s="15"/>
      <c r="N207" s="23" t="s">
        <v>116</v>
      </c>
    </row>
    <row r="208" spans="1:14" x14ac:dyDescent="0.25">
      <c r="A208" s="33" t="s">
        <v>104</v>
      </c>
      <c r="B208" s="15"/>
      <c r="C208" s="16">
        <v>58336</v>
      </c>
      <c r="D208" s="16">
        <v>38093</v>
      </c>
      <c r="E208" s="16">
        <v>39740</v>
      </c>
      <c r="F208" s="16">
        <v>0</v>
      </c>
      <c r="G208" s="16">
        <v>24376</v>
      </c>
      <c r="H208" s="16">
        <v>81048</v>
      </c>
      <c r="I208" s="16">
        <v>139631</v>
      </c>
      <c r="J208" s="15"/>
      <c r="K208" s="15"/>
      <c r="L208" s="15"/>
      <c r="N208" s="23" t="s">
        <v>117</v>
      </c>
    </row>
    <row r="209" spans="1:14" x14ac:dyDescent="0.25">
      <c r="A209" s="33" t="s">
        <v>105</v>
      </c>
      <c r="B209" s="15"/>
      <c r="C209" s="16">
        <v>50053</v>
      </c>
      <c r="D209" s="16">
        <v>49304</v>
      </c>
      <c r="E209" s="16">
        <v>41755</v>
      </c>
      <c r="F209" s="16">
        <v>0</v>
      </c>
      <c r="G209" s="16">
        <v>24092</v>
      </c>
      <c r="H209" s="16">
        <v>81945</v>
      </c>
      <c r="I209" s="16">
        <v>115539</v>
      </c>
      <c r="J209" s="15"/>
      <c r="K209" s="15"/>
      <c r="L209" s="15"/>
      <c r="N209" s="23" t="s">
        <v>118</v>
      </c>
    </row>
    <row r="210" spans="1:14" x14ac:dyDescent="0.25">
      <c r="A210" s="33" t="s">
        <v>106</v>
      </c>
      <c r="B210" s="15"/>
      <c r="C210" s="16">
        <v>76792</v>
      </c>
      <c r="D210" s="16">
        <v>71316</v>
      </c>
      <c r="E210" s="16">
        <v>31727</v>
      </c>
      <c r="F210" s="16">
        <v>0</v>
      </c>
      <c r="G210" s="16">
        <v>-30103</v>
      </c>
      <c r="H210" s="16">
        <v>86894</v>
      </c>
      <c r="I210" s="16">
        <v>145642</v>
      </c>
      <c r="J210" s="15"/>
      <c r="K210" s="15"/>
      <c r="L210" s="15"/>
      <c r="N210" s="23" t="s">
        <v>119</v>
      </c>
    </row>
    <row r="211" spans="1:14" x14ac:dyDescent="0.25">
      <c r="A211" s="33" t="s">
        <v>107</v>
      </c>
      <c r="B211" s="15"/>
      <c r="C211" s="16">
        <v>64281</v>
      </c>
      <c r="D211" s="16">
        <v>78056</v>
      </c>
      <c r="E211" s="16">
        <v>34598</v>
      </c>
      <c r="F211" s="16">
        <v>0</v>
      </c>
      <c r="G211" s="16">
        <v>-8732</v>
      </c>
      <c r="H211" s="16">
        <v>99572</v>
      </c>
      <c r="I211" s="16">
        <v>154374</v>
      </c>
      <c r="J211" s="15"/>
      <c r="K211" s="15"/>
      <c r="L211" s="15"/>
      <c r="N211" s="23" t="s">
        <v>120</v>
      </c>
    </row>
    <row r="212" spans="1:14" x14ac:dyDescent="0.25">
      <c r="A212" s="33" t="s">
        <v>108</v>
      </c>
      <c r="B212" s="15"/>
      <c r="C212" s="16">
        <v>71870</v>
      </c>
      <c r="D212" s="16">
        <v>65488</v>
      </c>
      <c r="E212" s="16">
        <v>75122</v>
      </c>
      <c r="F212" s="16">
        <v>0</v>
      </c>
      <c r="G212" s="16">
        <v>29141</v>
      </c>
      <c r="H212" s="16">
        <v>92849</v>
      </c>
      <c r="I212" s="16">
        <v>125233</v>
      </c>
      <c r="J212" s="15"/>
      <c r="K212" s="15"/>
      <c r="L212" s="15"/>
      <c r="N212" s="23" t="s">
        <v>121</v>
      </c>
    </row>
    <row r="213" spans="1:14" x14ac:dyDescent="0.25">
      <c r="A213" s="33" t="s">
        <v>109</v>
      </c>
      <c r="B213" s="15"/>
      <c r="C213" s="16">
        <v>65951</v>
      </c>
      <c r="D213" s="16">
        <v>154500</v>
      </c>
      <c r="E213" s="16">
        <v>25416</v>
      </c>
      <c r="F213" s="16">
        <v>0</v>
      </c>
      <c r="G213" s="16">
        <v>-88183</v>
      </c>
      <c r="H213" s="16">
        <v>103094</v>
      </c>
      <c r="I213" s="16">
        <v>213416</v>
      </c>
      <c r="J213" s="15"/>
      <c r="K213" s="15"/>
      <c r="L213" s="15"/>
      <c r="N213" s="23" t="s">
        <v>122</v>
      </c>
    </row>
    <row r="214" spans="1:14" x14ac:dyDescent="0.25">
      <c r="A214" s="33" t="s">
        <v>110</v>
      </c>
      <c r="B214" s="15"/>
      <c r="C214" s="16">
        <v>40594</v>
      </c>
      <c r="D214" s="16">
        <v>79217</v>
      </c>
      <c r="E214" s="16">
        <v>24692</v>
      </c>
      <c r="F214" s="16">
        <v>0</v>
      </c>
      <c r="G214" s="16">
        <v>-3406</v>
      </c>
      <c r="H214" s="16">
        <v>91305</v>
      </c>
      <c r="I214" s="16">
        <v>216822</v>
      </c>
      <c r="J214" s="15"/>
      <c r="K214" s="15"/>
      <c r="L214" s="15"/>
      <c r="N214" s="23" t="s">
        <v>123</v>
      </c>
    </row>
    <row r="215" spans="1:14" x14ac:dyDescent="0.25">
      <c r="A215" s="33" t="s">
        <v>111</v>
      </c>
      <c r="B215" s="15"/>
      <c r="C215" s="16">
        <v>57511</v>
      </c>
      <c r="D215" s="16">
        <v>65430</v>
      </c>
      <c r="E215" s="16">
        <v>42209</v>
      </c>
      <c r="F215" s="16">
        <v>0</v>
      </c>
      <c r="G215" s="16">
        <v>16865</v>
      </c>
      <c r="H215" s="16">
        <v>94666</v>
      </c>
      <c r="I215" s="16">
        <v>199957</v>
      </c>
      <c r="J215" s="15"/>
      <c r="K215" s="15"/>
      <c r="L215" s="15"/>
      <c r="N215" s="23" t="s">
        <v>124</v>
      </c>
    </row>
    <row r="216" spans="1:14" x14ac:dyDescent="0.25">
      <c r="A216" s="33" t="s">
        <v>112</v>
      </c>
      <c r="B216" s="15"/>
      <c r="C216" s="16">
        <v>71305</v>
      </c>
      <c r="D216" s="16">
        <v>79393</v>
      </c>
      <c r="E216" s="16">
        <v>74780</v>
      </c>
      <c r="F216" s="16">
        <v>0</v>
      </c>
      <c r="G216" s="16">
        <v>11770</v>
      </c>
      <c r="H216" s="16">
        <v>89914</v>
      </c>
      <c r="I216" s="16">
        <v>188187</v>
      </c>
      <c r="J216" s="15"/>
      <c r="K216" s="15"/>
      <c r="L216" s="15"/>
      <c r="N216" s="23" t="s">
        <v>125</v>
      </c>
    </row>
    <row r="217" spans="1:14" ht="13.8" thickBot="1" x14ac:dyDescent="0.3">
      <c r="A217" s="41" t="s">
        <v>113</v>
      </c>
      <c r="C217" s="42">
        <v>67070</v>
      </c>
      <c r="D217" s="42">
        <v>77276</v>
      </c>
      <c r="E217" s="42">
        <v>56012</v>
      </c>
      <c r="F217" s="42">
        <v>0</v>
      </c>
      <c r="G217" s="42">
        <v>-1978</v>
      </c>
      <c r="H217" s="42">
        <v>85561</v>
      </c>
      <c r="I217" s="42">
        <v>190165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58048</v>
      </c>
      <c r="D219" s="16">
        <v>99976</v>
      </c>
      <c r="E219" s="16">
        <v>105054</v>
      </c>
      <c r="F219" s="16">
        <v>0</v>
      </c>
      <c r="G219" s="16">
        <v>16466</v>
      </c>
      <c r="H219" s="16">
        <v>82964</v>
      </c>
      <c r="I219" s="16">
        <v>173699</v>
      </c>
      <c r="J219" s="15"/>
      <c r="K219" s="15"/>
      <c r="L219" s="14">
        <v>2887.1471999999999</v>
      </c>
      <c r="N219" s="23" t="s">
        <v>115</v>
      </c>
    </row>
    <row r="220" spans="1:14" x14ac:dyDescent="0.25">
      <c r="A220" s="33" t="s">
        <v>103</v>
      </c>
      <c r="B220" s="15"/>
      <c r="C220" s="16">
        <v>58327</v>
      </c>
      <c r="D220" s="16">
        <v>12490</v>
      </c>
      <c r="E220" s="16">
        <v>39749</v>
      </c>
      <c r="F220" s="16">
        <v>0</v>
      </c>
      <c r="G220" s="16">
        <v>49779</v>
      </c>
      <c r="H220" s="16">
        <v>88582</v>
      </c>
      <c r="I220" s="16">
        <v>123920</v>
      </c>
      <c r="J220" s="15"/>
      <c r="K220" s="15"/>
      <c r="L220" s="14">
        <v>3082.6536000000001</v>
      </c>
      <c r="N220" s="23" t="s">
        <v>116</v>
      </c>
    </row>
    <row r="221" spans="1:14" x14ac:dyDescent="0.25">
      <c r="A221" s="33" t="s">
        <v>104</v>
      </c>
      <c r="B221" s="15"/>
      <c r="C221" s="16">
        <v>64728</v>
      </c>
      <c r="D221" s="16">
        <v>59765</v>
      </c>
      <c r="E221" s="16">
        <v>33639</v>
      </c>
      <c r="F221" s="16">
        <v>0</v>
      </c>
      <c r="G221" s="16">
        <v>1245</v>
      </c>
      <c r="H221" s="16">
        <v>89461</v>
      </c>
      <c r="I221" s="16">
        <v>122675</v>
      </c>
      <c r="J221" s="15"/>
      <c r="K221" s="15"/>
      <c r="L221" s="14">
        <v>3113.2428000000004</v>
      </c>
      <c r="N221" s="23" t="s">
        <v>117</v>
      </c>
    </row>
    <row r="222" spans="1:14" x14ac:dyDescent="0.25">
      <c r="A222" s="33" t="s">
        <v>105</v>
      </c>
      <c r="B222" s="15"/>
      <c r="C222" s="16">
        <v>20510</v>
      </c>
      <c r="D222" s="16">
        <v>109601</v>
      </c>
      <c r="E222" s="16">
        <v>19670</v>
      </c>
      <c r="F222" s="16">
        <v>0</v>
      </c>
      <c r="G222" s="16">
        <v>-18641</v>
      </c>
      <c r="H222" s="16">
        <v>88455</v>
      </c>
      <c r="I222" s="16">
        <v>141316</v>
      </c>
      <c r="J222" s="15"/>
      <c r="K222" s="15"/>
      <c r="L222" s="14">
        <v>3078.2339999999999</v>
      </c>
      <c r="N222" s="23" t="s">
        <v>118</v>
      </c>
    </row>
    <row r="223" spans="1:14" x14ac:dyDescent="0.25">
      <c r="A223" s="33" t="s">
        <v>106</v>
      </c>
      <c r="B223" s="15"/>
      <c r="C223" s="16">
        <v>33332</v>
      </c>
      <c r="D223" s="16">
        <v>115673</v>
      </c>
      <c r="E223" s="16">
        <v>27626</v>
      </c>
      <c r="F223" s="16">
        <v>0</v>
      </c>
      <c r="G223" s="16">
        <v>-32529</v>
      </c>
      <c r="H223" s="16">
        <v>89115</v>
      </c>
      <c r="I223" s="16">
        <v>173845</v>
      </c>
      <c r="J223" s="15"/>
      <c r="K223" s="15"/>
      <c r="L223" s="14">
        <v>3101.2020000000002</v>
      </c>
      <c r="N223" s="23" t="s">
        <v>119</v>
      </c>
    </row>
    <row r="224" spans="1:14" x14ac:dyDescent="0.25">
      <c r="A224" s="33" t="s">
        <v>107</v>
      </c>
      <c r="B224" s="15"/>
      <c r="C224" s="16">
        <v>63960</v>
      </c>
      <c r="D224" s="16">
        <v>239334</v>
      </c>
      <c r="E224" s="16">
        <v>38811</v>
      </c>
      <c r="F224" s="16">
        <v>0</v>
      </c>
      <c r="G224" s="16">
        <v>-158330</v>
      </c>
      <c r="H224" s="16">
        <v>110840</v>
      </c>
      <c r="I224" s="16">
        <v>332175</v>
      </c>
      <c r="J224" s="15"/>
      <c r="K224" s="15"/>
      <c r="L224" s="14">
        <v>3857.232</v>
      </c>
      <c r="N224" s="23" t="s">
        <v>120</v>
      </c>
    </row>
    <row r="225" spans="1:14" x14ac:dyDescent="0.25">
      <c r="A225" s="33" t="s">
        <v>108</v>
      </c>
      <c r="B225" s="15"/>
      <c r="C225" s="16">
        <v>63968</v>
      </c>
      <c r="D225" s="16">
        <v>185869</v>
      </c>
      <c r="E225" s="16">
        <v>57633</v>
      </c>
      <c r="F225" s="16">
        <v>0</v>
      </c>
      <c r="G225" s="16">
        <v>-95701</v>
      </c>
      <c r="H225" s="16">
        <v>106849</v>
      </c>
      <c r="I225" s="16">
        <v>427876</v>
      </c>
      <c r="J225" s="15"/>
      <c r="K225" s="15"/>
      <c r="L225" s="14">
        <v>3718.3452000000007</v>
      </c>
      <c r="N225" s="23" t="s">
        <v>121</v>
      </c>
    </row>
    <row r="226" spans="1:14" x14ac:dyDescent="0.25">
      <c r="A226" s="33" t="s">
        <v>109</v>
      </c>
      <c r="B226" s="15"/>
      <c r="C226" s="16">
        <v>70086</v>
      </c>
      <c r="D226" s="16">
        <v>14629</v>
      </c>
      <c r="E226" s="16">
        <v>29500</v>
      </c>
      <c r="F226" s="16">
        <v>0</v>
      </c>
      <c r="G226" s="16">
        <v>38558</v>
      </c>
      <c r="H226" s="16">
        <v>94763</v>
      </c>
      <c r="I226" s="16">
        <v>389318</v>
      </c>
      <c r="J226" s="15"/>
      <c r="K226" s="15"/>
      <c r="L226" s="14">
        <v>3297.7524000000003</v>
      </c>
      <c r="N226" s="23" t="s">
        <v>122</v>
      </c>
    </row>
    <row r="227" spans="1:14" x14ac:dyDescent="0.25">
      <c r="A227" s="33" t="s">
        <v>110</v>
      </c>
      <c r="B227" s="15"/>
      <c r="C227" s="16">
        <v>66663</v>
      </c>
      <c r="D227" s="16">
        <v>105967</v>
      </c>
      <c r="E227" s="16">
        <v>47229</v>
      </c>
      <c r="F227" s="16">
        <v>0</v>
      </c>
      <c r="G227" s="16">
        <v>-9900</v>
      </c>
      <c r="H227" s="16">
        <v>120883</v>
      </c>
      <c r="I227" s="16">
        <v>399218</v>
      </c>
      <c r="J227" s="15"/>
      <c r="K227" s="15"/>
      <c r="L227" s="14">
        <v>3057.7368000000001</v>
      </c>
      <c r="N227" s="23" t="s">
        <v>123</v>
      </c>
    </row>
    <row r="228" spans="1:14" x14ac:dyDescent="0.25">
      <c r="A228" s="33" t="s">
        <v>111</v>
      </c>
      <c r="B228" s="15"/>
      <c r="C228" s="16">
        <v>58908</v>
      </c>
      <c r="D228" s="16">
        <v>35963</v>
      </c>
      <c r="E228" s="16">
        <v>19925</v>
      </c>
      <c r="F228" s="16">
        <v>0</v>
      </c>
      <c r="G228" s="16">
        <v>29658</v>
      </c>
      <c r="H228" s="16">
        <v>100420</v>
      </c>
      <c r="I228" s="16">
        <v>369560</v>
      </c>
      <c r="J228" s="15"/>
      <c r="K228" s="15"/>
      <c r="L228" s="14">
        <v>3494.616</v>
      </c>
      <c r="N228" s="23" t="s">
        <v>124</v>
      </c>
    </row>
    <row r="229" spans="1:14" x14ac:dyDescent="0.25">
      <c r="A229" s="33" t="s">
        <v>112</v>
      </c>
      <c r="B229" s="15"/>
      <c r="C229" s="16">
        <v>31058</v>
      </c>
      <c r="D229" s="16">
        <v>67600</v>
      </c>
      <c r="E229" s="16">
        <v>37868</v>
      </c>
      <c r="F229" s="16">
        <v>0</v>
      </c>
      <c r="G229" s="16">
        <v>-4595</v>
      </c>
      <c r="H229" s="16">
        <v>88060</v>
      </c>
      <c r="I229" s="16">
        <v>374155</v>
      </c>
      <c r="J229" s="15"/>
      <c r="K229" s="15"/>
      <c r="L229" s="14">
        <v>3064.4879999999998</v>
      </c>
      <c r="N229" s="23" t="s">
        <v>125</v>
      </c>
    </row>
    <row r="230" spans="1:14" ht="13.8" thickBot="1" x14ac:dyDescent="0.3">
      <c r="A230" s="41" t="s">
        <v>113</v>
      </c>
      <c r="C230" s="42">
        <v>44246</v>
      </c>
      <c r="D230" s="42">
        <v>166303</v>
      </c>
      <c r="E230" s="42">
        <v>16760</v>
      </c>
      <c r="F230" s="42">
        <v>0</v>
      </c>
      <c r="G230" s="42">
        <v>-88485</v>
      </c>
      <c r="H230" s="42">
        <v>87866</v>
      </c>
      <c r="I230" s="42">
        <v>462640</v>
      </c>
      <c r="J230" s="2"/>
      <c r="K230" s="2"/>
      <c r="L230" s="42">
        <v>3057.7368000000001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5">
      <c r="A232" s="33" t="s">
        <v>102</v>
      </c>
      <c r="B232" s="15"/>
      <c r="C232" s="16">
        <v>55234</v>
      </c>
      <c r="D232" s="16">
        <v>72477</v>
      </c>
      <c r="E232" s="16">
        <v>30426</v>
      </c>
      <c r="F232" s="16">
        <v>0</v>
      </c>
      <c r="G232" s="16">
        <v>-13029</v>
      </c>
      <c r="H232" s="16">
        <v>82772</v>
      </c>
      <c r="I232" s="16">
        <v>475669</v>
      </c>
      <c r="J232" s="15"/>
      <c r="K232" s="15"/>
      <c r="L232" s="14">
        <v>2880.4656</v>
      </c>
      <c r="N232" s="23" t="s">
        <v>115</v>
      </c>
    </row>
    <row r="233" spans="1:14" x14ac:dyDescent="0.25">
      <c r="A233" s="33" t="s">
        <v>103</v>
      </c>
      <c r="B233" s="15"/>
      <c r="C233" s="16">
        <v>67481</v>
      </c>
      <c r="D233" s="16">
        <v>53026</v>
      </c>
      <c r="E233" s="16">
        <v>37535</v>
      </c>
      <c r="F233" s="16">
        <v>0</v>
      </c>
      <c r="G233" s="16">
        <v>-2626</v>
      </c>
      <c r="H233" s="16">
        <v>79772</v>
      </c>
      <c r="I233" s="16">
        <v>478295</v>
      </c>
      <c r="J233" s="15"/>
      <c r="K233" s="15"/>
      <c r="L233" s="14">
        <v>2776.0655999999999</v>
      </c>
      <c r="N233" s="23" t="s">
        <v>116</v>
      </c>
    </row>
    <row r="234" spans="1:14" x14ac:dyDescent="0.25">
      <c r="A234" s="33" t="s">
        <v>104</v>
      </c>
      <c r="B234" s="15"/>
      <c r="C234" s="16">
        <v>59662</v>
      </c>
      <c r="D234" s="16">
        <v>51659</v>
      </c>
      <c r="E234" s="16">
        <v>69603</v>
      </c>
      <c r="F234" s="16">
        <v>0</v>
      </c>
      <c r="G234" s="16">
        <v>48189</v>
      </c>
      <c r="H234" s="16">
        <v>89630</v>
      </c>
      <c r="I234" s="16">
        <v>430106</v>
      </c>
      <c r="J234" s="15"/>
      <c r="K234" s="15"/>
      <c r="L234" s="14">
        <v>3119.1239999999998</v>
      </c>
      <c r="N234" s="23" t="s">
        <v>117</v>
      </c>
    </row>
    <row r="235" spans="1:14" x14ac:dyDescent="0.25">
      <c r="A235" s="33" t="s">
        <v>105</v>
      </c>
      <c r="B235" s="15"/>
      <c r="C235" s="16">
        <v>73794</v>
      </c>
      <c r="D235" s="16">
        <v>81070</v>
      </c>
      <c r="E235" s="16">
        <v>27853</v>
      </c>
      <c r="F235" s="16">
        <v>0</v>
      </c>
      <c r="G235" s="16">
        <v>-41234</v>
      </c>
      <c r="H235" s="16">
        <v>85601</v>
      </c>
      <c r="I235" s="16">
        <v>471340</v>
      </c>
      <c r="J235" s="15"/>
      <c r="K235" s="15"/>
      <c r="L235" s="14">
        <v>2978.9148000000005</v>
      </c>
      <c r="N235" s="23" t="s">
        <v>118</v>
      </c>
    </row>
    <row r="236" spans="1:14" x14ac:dyDescent="0.25">
      <c r="A236" s="33" t="s">
        <v>106</v>
      </c>
      <c r="B236" s="15"/>
      <c r="C236" s="16">
        <v>72430</v>
      </c>
      <c r="D236" s="16">
        <v>105746</v>
      </c>
      <c r="E236" s="16">
        <v>46857</v>
      </c>
      <c r="F236" s="16">
        <v>0</v>
      </c>
      <c r="G236" s="16">
        <v>-37628</v>
      </c>
      <c r="H236" s="16">
        <v>94614</v>
      </c>
      <c r="I236" s="16">
        <v>508968</v>
      </c>
      <c r="J236" s="15"/>
      <c r="K236" s="15"/>
      <c r="L236" s="14">
        <v>3292.5671999999995</v>
      </c>
      <c r="N236" s="23" t="s">
        <v>119</v>
      </c>
    </row>
    <row r="237" spans="1:14" x14ac:dyDescent="0.25">
      <c r="A237" s="33" t="s">
        <v>107</v>
      </c>
      <c r="B237" s="15"/>
      <c r="C237" s="16">
        <v>43444</v>
      </c>
      <c r="D237" s="16">
        <v>27010</v>
      </c>
      <c r="E237" s="16">
        <v>37413</v>
      </c>
      <c r="F237" s="16">
        <v>0</v>
      </c>
      <c r="G237" s="16">
        <v>77885</v>
      </c>
      <c r="H237" s="16">
        <v>104474</v>
      </c>
      <c r="I237" s="16">
        <v>431083</v>
      </c>
      <c r="J237" s="15"/>
      <c r="K237" s="15"/>
      <c r="L237" s="14">
        <v>3635.6952000000006</v>
      </c>
      <c r="N237" s="23" t="s">
        <v>120</v>
      </c>
    </row>
    <row r="238" spans="1:14" x14ac:dyDescent="0.25">
      <c r="A238" s="33" t="s">
        <v>108</v>
      </c>
      <c r="B238" s="15"/>
      <c r="C238" s="16">
        <v>76541</v>
      </c>
      <c r="D238" s="16">
        <v>61719</v>
      </c>
      <c r="E238" s="16">
        <v>39752</v>
      </c>
      <c r="F238" s="16">
        <v>0</v>
      </c>
      <c r="G238" s="16">
        <v>1203</v>
      </c>
      <c r="H238" s="16">
        <v>104851</v>
      </c>
      <c r="I238" s="16">
        <v>429880</v>
      </c>
      <c r="J238" s="15"/>
      <c r="K238" s="15"/>
      <c r="L238" s="14">
        <v>3648.8148000000001</v>
      </c>
      <c r="N238" s="23" t="s">
        <v>121</v>
      </c>
    </row>
    <row r="239" spans="1:14" x14ac:dyDescent="0.25">
      <c r="A239" s="33" t="s">
        <v>109</v>
      </c>
      <c r="B239" s="15"/>
      <c r="C239" s="16">
        <v>75669</v>
      </c>
      <c r="D239" s="16">
        <v>8704</v>
      </c>
      <c r="E239" s="16">
        <v>41096</v>
      </c>
      <c r="F239" s="16">
        <v>0</v>
      </c>
      <c r="G239" s="16">
        <v>71107</v>
      </c>
      <c r="H239" s="16">
        <v>114764</v>
      </c>
      <c r="I239" s="16">
        <v>358773</v>
      </c>
      <c r="J239" s="15"/>
      <c r="K239" s="15"/>
      <c r="L239" s="14">
        <v>3993.7872000000007</v>
      </c>
      <c r="N239" s="23" t="s">
        <v>122</v>
      </c>
    </row>
    <row r="240" spans="1:14" x14ac:dyDescent="0.25">
      <c r="A240" s="33" t="s">
        <v>110</v>
      </c>
      <c r="B240" s="15"/>
      <c r="C240" s="16">
        <v>68611</v>
      </c>
      <c r="D240" s="16">
        <v>168382</v>
      </c>
      <c r="E240" s="16">
        <v>29888</v>
      </c>
      <c r="F240" s="16">
        <v>0</v>
      </c>
      <c r="G240" s="16">
        <v>-114077</v>
      </c>
      <c r="H240" s="16">
        <v>93230</v>
      </c>
      <c r="I240" s="16">
        <v>472850</v>
      </c>
      <c r="J240" s="15"/>
      <c r="K240" s="15"/>
      <c r="L240" s="14">
        <v>3244.404</v>
      </c>
      <c r="N240" s="23" t="s">
        <v>123</v>
      </c>
    </row>
    <row r="241" spans="1:14" x14ac:dyDescent="0.25">
      <c r="A241" s="33" t="s">
        <v>111</v>
      </c>
      <c r="B241" s="15"/>
      <c r="C241" s="16">
        <v>64650</v>
      </c>
      <c r="D241" s="16">
        <v>50105</v>
      </c>
      <c r="E241" s="16">
        <v>40785</v>
      </c>
      <c r="F241" s="16">
        <v>0</v>
      </c>
      <c r="G241" s="16">
        <v>26562</v>
      </c>
      <c r="H241" s="16">
        <v>100781</v>
      </c>
      <c r="I241" s="16">
        <v>446288</v>
      </c>
      <c r="J241" s="15"/>
      <c r="K241" s="15"/>
      <c r="L241" s="14">
        <v>3507.1788000000001</v>
      </c>
      <c r="N241" s="23" t="s">
        <v>124</v>
      </c>
    </row>
    <row r="242" spans="1:14" x14ac:dyDescent="0.25">
      <c r="A242" s="33" t="s">
        <v>112</v>
      </c>
      <c r="B242" s="15"/>
      <c r="C242" s="16">
        <v>51078</v>
      </c>
      <c r="D242" s="16">
        <v>66836</v>
      </c>
      <c r="E242" s="16">
        <v>58390</v>
      </c>
      <c r="F242" s="16">
        <v>0</v>
      </c>
      <c r="G242" s="16">
        <v>26938</v>
      </c>
      <c r="H242" s="16">
        <v>86015</v>
      </c>
      <c r="I242" s="16">
        <v>419350</v>
      </c>
      <c r="J242" s="15"/>
      <c r="K242" s="15"/>
      <c r="L242" s="14">
        <v>2993.3220000000001</v>
      </c>
      <c r="N242" s="23" t="s">
        <v>125</v>
      </c>
    </row>
    <row r="243" spans="1:14" ht="13.8" thickBot="1" x14ac:dyDescent="0.3">
      <c r="A243" s="41" t="s">
        <v>113</v>
      </c>
      <c r="C243" s="42">
        <v>51137</v>
      </c>
      <c r="D243" s="42">
        <v>0</v>
      </c>
      <c r="E243" s="42">
        <v>95175</v>
      </c>
      <c r="F243" s="42">
        <v>0</v>
      </c>
      <c r="G243" s="42">
        <v>129037</v>
      </c>
      <c r="H243" s="42">
        <v>86019</v>
      </c>
      <c r="I243" s="42">
        <v>290313</v>
      </c>
      <c r="J243" s="2"/>
      <c r="K243" s="2"/>
      <c r="L243" s="42">
        <v>2993.4611999999997</v>
      </c>
      <c r="N243" s="43" t="s">
        <v>113</v>
      </c>
    </row>
    <row r="244" spans="1:14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5">
      <c r="A245" s="33" t="s">
        <v>102</v>
      </c>
      <c r="B245" s="15"/>
      <c r="C245" s="16">
        <v>63196</v>
      </c>
      <c r="D245" s="16">
        <v>99720</v>
      </c>
      <c r="E245" s="16">
        <v>189511</v>
      </c>
      <c r="F245" s="16">
        <v>0</v>
      </c>
      <c r="G245" s="16">
        <v>103415</v>
      </c>
      <c r="H245" s="16">
        <v>93059</v>
      </c>
      <c r="I245" s="16">
        <v>186898</v>
      </c>
      <c r="J245" s="15"/>
      <c r="K245" s="15"/>
      <c r="L245" s="14">
        <v>3238.4531999999999</v>
      </c>
      <c r="N245" s="23" t="s">
        <v>115</v>
      </c>
    </row>
    <row r="246" spans="1:14" x14ac:dyDescent="0.25">
      <c r="A246" s="33" t="s">
        <v>103</v>
      </c>
      <c r="B246" s="15"/>
      <c r="C246" s="16">
        <v>63508</v>
      </c>
      <c r="D246" s="16">
        <v>148529</v>
      </c>
      <c r="E246" s="16">
        <v>14723</v>
      </c>
      <c r="F246" s="16">
        <v>0</v>
      </c>
      <c r="G246" s="16">
        <v>-125303</v>
      </c>
      <c r="H246" s="16">
        <v>99347</v>
      </c>
      <c r="I246" s="16">
        <v>312201</v>
      </c>
      <c r="J246" s="15"/>
      <c r="K246" s="15"/>
      <c r="L246" s="14">
        <v>3457.2755999999999</v>
      </c>
      <c r="N246" s="23" t="s">
        <v>116</v>
      </c>
    </row>
    <row r="247" spans="1:14" x14ac:dyDescent="0.25">
      <c r="A247" s="33" t="s">
        <v>104</v>
      </c>
      <c r="B247" s="15"/>
      <c r="C247" s="16">
        <v>69105</v>
      </c>
      <c r="D247" s="16">
        <v>50983</v>
      </c>
      <c r="E247" s="16">
        <v>26343</v>
      </c>
      <c r="F247" s="16">
        <v>0</v>
      </c>
      <c r="G247" s="16">
        <v>-3462</v>
      </c>
      <c r="H247" s="16">
        <v>93555</v>
      </c>
      <c r="I247" s="16">
        <v>315663</v>
      </c>
      <c r="J247" s="15"/>
      <c r="K247" s="15"/>
      <c r="L247" s="14">
        <v>3255.7139999999999</v>
      </c>
      <c r="N247" s="23" t="s">
        <v>117</v>
      </c>
    </row>
    <row r="248" spans="1:14" x14ac:dyDescent="0.25">
      <c r="A248" s="33" t="s">
        <v>105</v>
      </c>
      <c r="B248" s="15"/>
      <c r="C248" s="16">
        <v>46411</v>
      </c>
      <c r="D248" s="16">
        <v>96679</v>
      </c>
      <c r="E248" s="16">
        <v>46974</v>
      </c>
      <c r="F248" s="16">
        <v>0</v>
      </c>
      <c r="G248" s="16">
        <v>-19277</v>
      </c>
      <c r="H248" s="16">
        <v>81699</v>
      </c>
      <c r="I248" s="16">
        <v>334940</v>
      </c>
      <c r="J248" s="15"/>
      <c r="K248" s="15"/>
      <c r="L248" s="14">
        <v>2843.1252000000004</v>
      </c>
      <c r="N248" s="23" t="s">
        <v>118</v>
      </c>
    </row>
    <row r="249" spans="1:14" x14ac:dyDescent="0.25">
      <c r="A249" s="33" t="s">
        <v>106</v>
      </c>
      <c r="B249" s="15"/>
      <c r="C249" s="16">
        <v>40566</v>
      </c>
      <c r="D249" s="16">
        <v>121665</v>
      </c>
      <c r="E249" s="16">
        <v>27347</v>
      </c>
      <c r="F249" s="16">
        <v>0</v>
      </c>
      <c r="G249" s="16">
        <v>-37841</v>
      </c>
      <c r="H249" s="16">
        <v>93523</v>
      </c>
      <c r="I249" s="16">
        <v>372781</v>
      </c>
      <c r="J249" s="15"/>
      <c r="K249" s="15"/>
      <c r="L249" s="14">
        <v>3254.6004000000003</v>
      </c>
      <c r="N249" s="23" t="s">
        <v>119</v>
      </c>
    </row>
    <row r="250" spans="1:14" x14ac:dyDescent="0.25">
      <c r="A250" s="33" t="s">
        <v>107</v>
      </c>
      <c r="B250" s="15"/>
      <c r="C250" s="16">
        <v>70820</v>
      </c>
      <c r="D250" s="16">
        <v>28509</v>
      </c>
      <c r="E250" s="16">
        <v>36017</v>
      </c>
      <c r="F250" s="16">
        <v>0</v>
      </c>
      <c r="G250" s="16">
        <v>41245</v>
      </c>
      <c r="H250" s="16">
        <v>104539</v>
      </c>
      <c r="I250" s="16">
        <v>331536</v>
      </c>
      <c r="J250" s="15"/>
      <c r="K250" s="15"/>
      <c r="L250" s="14">
        <v>3637.9572000000007</v>
      </c>
      <c r="N250" s="23" t="s">
        <v>120</v>
      </c>
    </row>
    <row r="251" spans="1:14" x14ac:dyDescent="0.25">
      <c r="A251" s="33" t="s">
        <v>108</v>
      </c>
      <c r="B251" s="15"/>
      <c r="C251" s="16">
        <v>75263</v>
      </c>
      <c r="D251" s="16">
        <v>67049</v>
      </c>
      <c r="E251" s="16">
        <v>30923</v>
      </c>
      <c r="F251" s="16">
        <v>0</v>
      </c>
      <c r="G251" s="16">
        <v>18857</v>
      </c>
      <c r="H251" s="16">
        <v>117224</v>
      </c>
      <c r="I251" s="16">
        <v>312679</v>
      </c>
      <c r="J251" s="15"/>
      <c r="K251" s="15"/>
      <c r="L251" s="14">
        <v>4079.3952000000008</v>
      </c>
      <c r="N251" s="23" t="s">
        <v>121</v>
      </c>
    </row>
    <row r="252" spans="1:14" x14ac:dyDescent="0.25">
      <c r="A252" s="33" t="s">
        <v>109</v>
      </c>
      <c r="B252" s="15"/>
      <c r="C252" s="16">
        <v>50592</v>
      </c>
      <c r="D252" s="16">
        <v>109085</v>
      </c>
      <c r="E252" s="16">
        <v>37597</v>
      </c>
      <c r="F252" s="16">
        <v>0</v>
      </c>
      <c r="G252" s="16">
        <v>-16825</v>
      </c>
      <c r="H252" s="16">
        <v>106393</v>
      </c>
      <c r="I252" s="16">
        <v>329504</v>
      </c>
      <c r="J252" s="15"/>
      <c r="K252" s="15"/>
      <c r="L252" s="14">
        <v>3702.4764000000005</v>
      </c>
      <c r="N252" s="23" t="s">
        <v>122</v>
      </c>
    </row>
    <row r="253" spans="1:14" x14ac:dyDescent="0.25">
      <c r="A253" s="33" t="s">
        <v>110</v>
      </c>
      <c r="B253" s="15"/>
      <c r="C253" s="16">
        <v>51111</v>
      </c>
      <c r="D253" s="16">
        <v>74364</v>
      </c>
      <c r="E253" s="16">
        <v>24723</v>
      </c>
      <c r="F253" s="16">
        <v>0</v>
      </c>
      <c r="G253" s="16">
        <v>718</v>
      </c>
      <c r="H253" s="16">
        <v>101316</v>
      </c>
      <c r="I253" s="16">
        <v>328786</v>
      </c>
      <c r="J253" s="15"/>
      <c r="K253" s="15"/>
      <c r="L253" s="14">
        <v>3525.7968000000001</v>
      </c>
      <c r="N253" s="23" t="s">
        <v>123</v>
      </c>
    </row>
    <row r="254" spans="1:14" x14ac:dyDescent="0.25">
      <c r="A254" s="33" t="s">
        <v>111</v>
      </c>
      <c r="B254" s="15"/>
      <c r="C254" s="16">
        <v>64211</v>
      </c>
      <c r="D254" s="16">
        <v>79476</v>
      </c>
      <c r="E254" s="16">
        <v>55117</v>
      </c>
      <c r="F254" s="16">
        <v>0</v>
      </c>
      <c r="G254" s="16">
        <v>12536</v>
      </c>
      <c r="H254" s="16">
        <v>105902</v>
      </c>
      <c r="I254" s="16">
        <v>316250</v>
      </c>
      <c r="J254" s="15"/>
      <c r="K254" s="15"/>
      <c r="L254" s="14">
        <v>3685.3896</v>
      </c>
      <c r="N254" s="23" t="s">
        <v>124</v>
      </c>
    </row>
    <row r="255" spans="1:14" x14ac:dyDescent="0.25">
      <c r="A255" s="33" t="s">
        <v>112</v>
      </c>
      <c r="B255" s="15"/>
      <c r="C255" s="16">
        <v>33838</v>
      </c>
      <c r="D255" s="16">
        <v>17281</v>
      </c>
      <c r="E255" s="16">
        <v>64354</v>
      </c>
      <c r="F255" s="16">
        <v>0</v>
      </c>
      <c r="G255" s="16">
        <v>107884</v>
      </c>
      <c r="H255" s="16">
        <v>89388</v>
      </c>
      <c r="I255" s="16">
        <v>208366</v>
      </c>
      <c r="J255" s="15"/>
      <c r="K255" s="15"/>
      <c r="L255" s="14">
        <v>3110.7024000000006</v>
      </c>
      <c r="N255" s="23" t="s">
        <v>125</v>
      </c>
    </row>
    <row r="256" spans="1:14" ht="13.8" thickBot="1" x14ac:dyDescent="0.3">
      <c r="A256" s="41" t="s">
        <v>113</v>
      </c>
      <c r="C256" s="42">
        <v>49093</v>
      </c>
      <c r="D256" s="42">
        <v>29451</v>
      </c>
      <c r="E256" s="42">
        <v>83470</v>
      </c>
      <c r="F256" s="42">
        <v>0</v>
      </c>
      <c r="G256" s="42">
        <v>73135</v>
      </c>
      <c r="H256" s="42">
        <v>84693</v>
      </c>
      <c r="I256" s="42">
        <v>135231</v>
      </c>
      <c r="J256" s="2"/>
      <c r="K256" s="2"/>
      <c r="L256" s="42">
        <v>2947.3164000000002</v>
      </c>
      <c r="N256" s="43" t="s">
        <v>113</v>
      </c>
    </row>
    <row r="257" spans="1:15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5">
      <c r="A258" s="33" t="s">
        <v>102</v>
      </c>
      <c r="B258" s="15"/>
      <c r="C258" s="16">
        <v>48619</v>
      </c>
      <c r="D258" s="16">
        <v>191668</v>
      </c>
      <c r="E258" s="16">
        <v>21049</v>
      </c>
      <c r="F258" s="16">
        <v>0</v>
      </c>
      <c r="G258" s="16">
        <v>-144651</v>
      </c>
      <c r="H258" s="16">
        <v>81420</v>
      </c>
      <c r="I258" s="16">
        <v>279882</v>
      </c>
      <c r="J258" s="15"/>
      <c r="K258" s="15"/>
      <c r="L258" s="14">
        <v>2833.4160000000002</v>
      </c>
      <c r="N258" s="23" t="s">
        <v>115</v>
      </c>
    </row>
    <row r="259" spans="1:15" x14ac:dyDescent="0.25">
      <c r="A259" s="33" t="s">
        <v>103</v>
      </c>
      <c r="B259" s="15"/>
      <c r="C259" s="16">
        <v>53898</v>
      </c>
      <c r="D259" s="16">
        <v>95018</v>
      </c>
      <c r="E259" s="16">
        <v>56229</v>
      </c>
      <c r="F259" s="16">
        <v>0</v>
      </c>
      <c r="G259" s="16">
        <v>17813</v>
      </c>
      <c r="H259" s="16">
        <v>104899</v>
      </c>
      <c r="I259" s="16">
        <v>262069</v>
      </c>
      <c r="J259" s="15"/>
      <c r="K259" s="15"/>
      <c r="L259" s="14">
        <v>3650.4852000000005</v>
      </c>
      <c r="N259" s="23" t="s">
        <v>116</v>
      </c>
    </row>
    <row r="260" spans="1:15" x14ac:dyDescent="0.25">
      <c r="A260" s="33" t="s">
        <v>104</v>
      </c>
      <c r="B260" s="15"/>
      <c r="C260" s="16">
        <v>51284</v>
      </c>
      <c r="D260" s="16">
        <v>72283</v>
      </c>
      <c r="E260" s="16">
        <v>34872</v>
      </c>
      <c r="F260" s="16">
        <v>0</v>
      </c>
      <c r="G260" s="16">
        <v>15689</v>
      </c>
      <c r="H260" s="16">
        <v>108300</v>
      </c>
      <c r="I260" s="16">
        <v>246380</v>
      </c>
      <c r="J260" s="15"/>
      <c r="K260" s="15"/>
      <c r="L260" s="14">
        <v>3768.84</v>
      </c>
      <c r="N260" s="23" t="s">
        <v>117</v>
      </c>
    </row>
    <row r="261" spans="1:15" x14ac:dyDescent="0.25">
      <c r="A261" s="33" t="s">
        <v>105</v>
      </c>
      <c r="B261" s="15"/>
      <c r="C261" s="16">
        <v>30705</v>
      </c>
      <c r="D261" s="16">
        <v>79566</v>
      </c>
      <c r="E261" s="16">
        <v>45042</v>
      </c>
      <c r="F261" s="16">
        <v>0</v>
      </c>
      <c r="G261" s="16">
        <v>16268</v>
      </c>
      <c r="H261" s="16">
        <v>87931</v>
      </c>
      <c r="I261" s="16">
        <v>230112</v>
      </c>
      <c r="J261" s="15"/>
      <c r="K261" s="15"/>
      <c r="L261" s="14">
        <v>3059.9988000000003</v>
      </c>
      <c r="N261" s="23" t="s">
        <v>118</v>
      </c>
    </row>
    <row r="262" spans="1:15" x14ac:dyDescent="0.25">
      <c r="A262" s="33" t="s">
        <v>106</v>
      </c>
      <c r="B262" s="15"/>
      <c r="C262" s="16">
        <v>69520</v>
      </c>
      <c r="D262" s="16">
        <v>25149</v>
      </c>
      <c r="E262" s="16">
        <v>32953</v>
      </c>
      <c r="F262" s="16">
        <v>0</v>
      </c>
      <c r="G262" s="16">
        <v>17149</v>
      </c>
      <c r="H262" s="16">
        <v>91205</v>
      </c>
      <c r="I262" s="16">
        <v>212963</v>
      </c>
      <c r="J262" s="15"/>
      <c r="K262" s="15"/>
      <c r="L262" s="14">
        <v>3173.9340000000002</v>
      </c>
      <c r="N262" s="23" t="s">
        <v>119</v>
      </c>
    </row>
    <row r="263" spans="1:15" x14ac:dyDescent="0.25">
      <c r="A263" s="33" t="s">
        <v>107</v>
      </c>
      <c r="B263" s="15"/>
      <c r="C263" s="16">
        <v>73494</v>
      </c>
      <c r="D263" s="16">
        <v>94122</v>
      </c>
      <c r="E263" s="16">
        <v>42768</v>
      </c>
      <c r="F263" s="16">
        <v>0</v>
      </c>
      <c r="G263" s="16">
        <v>-30770</v>
      </c>
      <c r="H263" s="16">
        <v>99165</v>
      </c>
      <c r="I263" s="16">
        <v>243733</v>
      </c>
      <c r="J263" s="15"/>
      <c r="K263" s="15"/>
      <c r="L263" s="14">
        <v>3450.942</v>
      </c>
      <c r="N263" s="23" t="s">
        <v>120</v>
      </c>
    </row>
    <row r="264" spans="1:15" x14ac:dyDescent="0.25">
      <c r="A264" s="33" t="s">
        <v>108</v>
      </c>
      <c r="B264" s="15"/>
      <c r="C264" s="16">
        <v>73604</v>
      </c>
      <c r="D264" s="16">
        <v>132729</v>
      </c>
      <c r="E264" s="16">
        <v>38973</v>
      </c>
      <c r="F264" s="16">
        <v>0</v>
      </c>
      <c r="G264" s="16">
        <v>-76923</v>
      </c>
      <c r="H264" s="16">
        <v>101809</v>
      </c>
      <c r="I264" s="16">
        <v>320656</v>
      </c>
      <c r="J264" s="15"/>
      <c r="K264" s="15"/>
      <c r="L264" s="14">
        <v>3542.9532000000008</v>
      </c>
      <c r="N264" s="23" t="s">
        <v>121</v>
      </c>
    </row>
    <row r="265" spans="1:15" x14ac:dyDescent="0.25">
      <c r="A265" s="33" t="s">
        <v>109</v>
      </c>
      <c r="B265" s="15"/>
      <c r="C265" s="16">
        <v>62650</v>
      </c>
      <c r="D265" s="16">
        <v>99653</v>
      </c>
      <c r="E265" s="16">
        <v>47059</v>
      </c>
      <c r="F265" s="16">
        <v>0</v>
      </c>
      <c r="G265" s="16">
        <v>-15561</v>
      </c>
      <c r="H265" s="16">
        <v>99606</v>
      </c>
      <c r="I265" s="16">
        <v>336217</v>
      </c>
      <c r="J265" s="15"/>
      <c r="K265" s="15"/>
      <c r="L265" s="14">
        <v>3466.2888000000003</v>
      </c>
      <c r="N265" s="23" t="s">
        <v>122</v>
      </c>
    </row>
    <row r="266" spans="1:15" x14ac:dyDescent="0.25">
      <c r="A266" s="33" t="s">
        <v>110</v>
      </c>
      <c r="B266" s="15"/>
      <c r="C266" s="16">
        <v>59893</v>
      </c>
      <c r="D266" s="16">
        <v>56260</v>
      </c>
      <c r="E266" s="16">
        <v>47362</v>
      </c>
      <c r="F266" s="16">
        <v>0</v>
      </c>
      <c r="G266" s="16">
        <v>17820</v>
      </c>
      <c r="H266" s="16">
        <v>93229</v>
      </c>
      <c r="I266" s="16">
        <v>318397</v>
      </c>
      <c r="J266" s="15"/>
      <c r="K266" s="15"/>
      <c r="L266" s="14">
        <v>3244.3691999999996</v>
      </c>
      <c r="N266" s="23" t="s">
        <v>123</v>
      </c>
    </row>
    <row r="267" spans="1:15" x14ac:dyDescent="0.25">
      <c r="A267" s="33" t="s">
        <v>111</v>
      </c>
      <c r="B267" s="15"/>
      <c r="C267" s="16">
        <v>50160</v>
      </c>
      <c r="D267" s="16">
        <v>267496</v>
      </c>
      <c r="E267" s="16">
        <v>44648</v>
      </c>
      <c r="F267" s="16">
        <v>0</v>
      </c>
      <c r="G267" s="16">
        <v>-172689</v>
      </c>
      <c r="H267" s="16">
        <v>110742</v>
      </c>
      <c r="I267" s="16">
        <v>491086</v>
      </c>
      <c r="J267" s="15"/>
      <c r="K267" s="15"/>
      <c r="L267" s="14">
        <v>3853.8216000000002</v>
      </c>
      <c r="N267" s="23" t="s">
        <v>124</v>
      </c>
    </row>
    <row r="268" spans="1:15" x14ac:dyDescent="0.25">
      <c r="A268" s="33" t="s">
        <v>112</v>
      </c>
      <c r="B268" s="15"/>
      <c r="C268" s="16">
        <v>32203</v>
      </c>
      <c r="D268" s="16">
        <v>15319</v>
      </c>
      <c r="E268" s="16">
        <v>28112</v>
      </c>
      <c r="F268" s="16">
        <v>0</v>
      </c>
      <c r="G268" s="16">
        <v>64721</v>
      </c>
      <c r="H268" s="16">
        <v>92749</v>
      </c>
      <c r="I268" s="16">
        <v>426365</v>
      </c>
      <c r="J268" s="15"/>
      <c r="K268" s="15"/>
      <c r="L268" s="14">
        <v>3227.6651999999999</v>
      </c>
      <c r="N268" s="23" t="s">
        <v>125</v>
      </c>
    </row>
    <row r="269" spans="1:15" ht="13.8" thickBot="1" x14ac:dyDescent="0.3">
      <c r="A269" s="41" t="s">
        <v>113</v>
      </c>
      <c r="C269" s="42">
        <v>18633</v>
      </c>
      <c r="D269" s="42">
        <v>165152</v>
      </c>
      <c r="E269" s="42">
        <v>6969</v>
      </c>
      <c r="F269" s="42">
        <v>0</v>
      </c>
      <c r="G269" s="42">
        <v>-112105</v>
      </c>
      <c r="H269" s="42">
        <v>71278</v>
      </c>
      <c r="I269" s="42">
        <v>538470</v>
      </c>
      <c r="J269" s="2"/>
      <c r="K269" s="2"/>
      <c r="L269" s="42">
        <v>2480.4744000000001</v>
      </c>
      <c r="N269" s="43" t="s">
        <v>113</v>
      </c>
    </row>
    <row r="270" spans="1:15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5">
      <c r="A271" s="33" t="s">
        <v>102</v>
      </c>
      <c r="B271" s="16"/>
      <c r="C271" s="16">
        <v>50942</v>
      </c>
      <c r="D271" s="16">
        <v>199277</v>
      </c>
      <c r="E271" s="16">
        <v>26132</v>
      </c>
      <c r="F271" s="16">
        <v>0</v>
      </c>
      <c r="G271" s="16">
        <v>-141163</v>
      </c>
      <c r="H271" s="16">
        <v>83355</v>
      </c>
      <c r="I271" s="16">
        <v>679633</v>
      </c>
      <c r="J271" s="15"/>
      <c r="K271" s="15"/>
      <c r="L271" s="14">
        <v>2900.7539999999999</v>
      </c>
      <c r="N271" s="23" t="s">
        <v>115</v>
      </c>
      <c r="O271" s="10"/>
    </row>
    <row r="272" spans="1:15" x14ac:dyDescent="0.25">
      <c r="A272" s="33" t="s">
        <v>103</v>
      </c>
      <c r="B272" s="15"/>
      <c r="C272" s="16">
        <v>40077</v>
      </c>
      <c r="D272" s="16">
        <v>95206</v>
      </c>
      <c r="E272" s="16">
        <v>19116</v>
      </c>
      <c r="F272" s="16">
        <v>0</v>
      </c>
      <c r="G272" s="16">
        <v>-44389</v>
      </c>
      <c r="H272" s="16">
        <v>70092</v>
      </c>
      <c r="I272" s="16">
        <v>724022</v>
      </c>
      <c r="J272" s="15"/>
      <c r="K272" s="15"/>
      <c r="L272" s="14">
        <v>2439.2015999999999</v>
      </c>
      <c r="N272" s="23" t="s">
        <v>116</v>
      </c>
      <c r="O272" s="10"/>
    </row>
    <row r="273" spans="1:15" x14ac:dyDescent="0.25">
      <c r="A273" s="33" t="s">
        <v>104</v>
      </c>
      <c r="B273" s="15"/>
      <c r="C273" s="16">
        <v>47814</v>
      </c>
      <c r="D273" s="16">
        <v>100728</v>
      </c>
      <c r="E273" s="16">
        <v>22104</v>
      </c>
      <c r="F273" s="16">
        <v>0</v>
      </c>
      <c r="G273" s="16">
        <v>-52316</v>
      </c>
      <c r="H273" s="16">
        <v>86715</v>
      </c>
      <c r="I273" s="16">
        <v>776338</v>
      </c>
      <c r="J273" s="15"/>
      <c r="K273" s="15"/>
      <c r="L273" s="14">
        <v>3017.6819999999998</v>
      </c>
      <c r="N273" s="23" t="s">
        <v>117</v>
      </c>
      <c r="O273" s="10"/>
    </row>
    <row r="274" spans="1:15" x14ac:dyDescent="0.25">
      <c r="A274" s="33" t="s">
        <v>105</v>
      </c>
      <c r="B274" s="15"/>
      <c r="C274" s="16">
        <v>35507</v>
      </c>
      <c r="D274" s="16">
        <v>104613</v>
      </c>
      <c r="E274" s="16">
        <v>20556</v>
      </c>
      <c r="F274" s="16">
        <v>0</v>
      </c>
      <c r="G274" s="16">
        <v>-41049</v>
      </c>
      <c r="H274" s="16">
        <v>86589</v>
      </c>
      <c r="I274" s="16">
        <v>817387</v>
      </c>
      <c r="J274" s="15"/>
      <c r="K274" s="15"/>
      <c r="L274" s="14">
        <v>3013.2971999999995</v>
      </c>
      <c r="N274" s="23" t="s">
        <v>118</v>
      </c>
      <c r="O274" s="10"/>
    </row>
    <row r="275" spans="1:15" x14ac:dyDescent="0.25">
      <c r="A275" s="33" t="s">
        <v>106</v>
      </c>
      <c r="B275" s="15"/>
      <c r="C275" s="16">
        <v>39403</v>
      </c>
      <c r="D275" s="16">
        <v>22659</v>
      </c>
      <c r="E275" s="16">
        <v>11967</v>
      </c>
      <c r="F275" s="16">
        <v>0</v>
      </c>
      <c r="G275" s="16">
        <v>50752</v>
      </c>
      <c r="H275" s="16">
        <v>84074</v>
      </c>
      <c r="I275" s="16">
        <v>766635</v>
      </c>
      <c r="J275" s="15"/>
      <c r="K275" s="15"/>
      <c r="L275" s="14">
        <v>2925.7751999999996</v>
      </c>
      <c r="N275" s="23" t="s">
        <v>119</v>
      </c>
      <c r="O275" s="10"/>
    </row>
    <row r="276" spans="1:15" x14ac:dyDescent="0.25">
      <c r="A276" s="33" t="s">
        <v>107</v>
      </c>
      <c r="B276" s="15"/>
      <c r="C276" s="16">
        <v>41115</v>
      </c>
      <c r="D276" s="16">
        <v>86902</v>
      </c>
      <c r="E276" s="16">
        <v>38452</v>
      </c>
      <c r="F276" s="16">
        <v>0</v>
      </c>
      <c r="G276" s="16">
        <v>-144</v>
      </c>
      <c r="H276" s="16">
        <v>90694</v>
      </c>
      <c r="I276" s="16">
        <v>766779</v>
      </c>
      <c r="J276" s="15"/>
      <c r="K276" s="15"/>
      <c r="L276" s="14">
        <v>3156.1511999999998</v>
      </c>
      <c r="N276" s="23" t="s">
        <v>120</v>
      </c>
      <c r="O276" s="10"/>
    </row>
    <row r="277" spans="1:15" x14ac:dyDescent="0.25">
      <c r="A277" s="33" t="s">
        <v>108</v>
      </c>
      <c r="B277" s="15"/>
      <c r="C277" s="16">
        <v>45382</v>
      </c>
      <c r="D277" s="16">
        <v>94969</v>
      </c>
      <c r="E277" s="16">
        <v>17115</v>
      </c>
      <c r="F277" s="16">
        <v>0</v>
      </c>
      <c r="G277" s="16">
        <v>-30472</v>
      </c>
      <c r="H277" s="16">
        <v>92554</v>
      </c>
      <c r="I277" s="16">
        <v>797251</v>
      </c>
      <c r="J277" s="15"/>
      <c r="K277" s="15"/>
      <c r="L277" s="14">
        <v>3220.8791999999999</v>
      </c>
      <c r="N277" s="23" t="s">
        <v>121</v>
      </c>
      <c r="O277" s="10"/>
    </row>
    <row r="278" spans="1:15" x14ac:dyDescent="0.25">
      <c r="A278" s="33" t="s">
        <v>109</v>
      </c>
      <c r="B278" s="15"/>
      <c r="C278" s="16">
        <v>19714</v>
      </c>
      <c r="D278" s="16">
        <v>54425</v>
      </c>
      <c r="E278" s="16">
        <v>14551</v>
      </c>
      <c r="F278" s="16">
        <v>0</v>
      </c>
      <c r="G278" s="16">
        <v>21101</v>
      </c>
      <c r="H278" s="16">
        <v>88240</v>
      </c>
      <c r="I278" s="16">
        <v>776150</v>
      </c>
      <c r="J278" s="15"/>
      <c r="K278" s="15"/>
      <c r="L278" s="14">
        <v>3070.752</v>
      </c>
      <c r="N278" s="23" t="s">
        <v>122</v>
      </c>
      <c r="O278" s="10"/>
    </row>
    <row r="279" spans="1:15" x14ac:dyDescent="0.25">
      <c r="A279" s="33" t="s">
        <v>110</v>
      </c>
      <c r="B279" s="15"/>
      <c r="C279" s="16">
        <v>61009</v>
      </c>
      <c r="D279" s="16">
        <v>45421</v>
      </c>
      <c r="E279" s="16">
        <v>36640</v>
      </c>
      <c r="F279" s="16">
        <v>0</v>
      </c>
      <c r="G279" s="16">
        <v>29506</v>
      </c>
      <c r="H279" s="16">
        <v>82820</v>
      </c>
      <c r="I279" s="16">
        <v>746644</v>
      </c>
      <c r="J279" s="15"/>
      <c r="K279" s="15"/>
      <c r="L279" s="14">
        <v>2882.136</v>
      </c>
      <c r="N279" s="23" t="s">
        <v>123</v>
      </c>
      <c r="O279" s="10"/>
    </row>
    <row r="280" spans="1:15" x14ac:dyDescent="0.25">
      <c r="A280" s="33" t="s">
        <v>111</v>
      </c>
      <c r="B280" s="15"/>
      <c r="C280" s="16">
        <v>38628</v>
      </c>
      <c r="D280" s="16">
        <v>51509</v>
      </c>
      <c r="E280" s="16">
        <v>27073</v>
      </c>
      <c r="F280" s="16">
        <v>0</v>
      </c>
      <c r="G280" s="16">
        <v>27394</v>
      </c>
      <c r="H280" s="16">
        <v>88088</v>
      </c>
      <c r="I280" s="16">
        <v>719250</v>
      </c>
      <c r="J280" s="15"/>
      <c r="K280" s="15"/>
      <c r="L280" s="14">
        <v>3065.4624000000003</v>
      </c>
      <c r="N280" s="23" t="s">
        <v>124</v>
      </c>
      <c r="O280" s="10"/>
    </row>
    <row r="281" spans="1:15" x14ac:dyDescent="0.25">
      <c r="A281" s="33" t="s">
        <v>112</v>
      </c>
      <c r="B281" s="15"/>
      <c r="C281" s="16">
        <v>34934</v>
      </c>
      <c r="D281" s="16">
        <v>130262</v>
      </c>
      <c r="E281" s="16">
        <v>87989</v>
      </c>
      <c r="F281" s="16">
        <v>0</v>
      </c>
      <c r="G281" s="16">
        <v>9368</v>
      </c>
      <c r="H281" s="16">
        <v>75593</v>
      </c>
      <c r="I281" s="16">
        <v>709882</v>
      </c>
      <c r="J281" s="15"/>
      <c r="K281" s="15"/>
      <c r="L281" s="14">
        <v>2630.6363999999999</v>
      </c>
      <c r="N281" s="23" t="s">
        <v>125</v>
      </c>
      <c r="O281" s="10"/>
    </row>
    <row r="282" spans="1:15" ht="13.8" thickBot="1" x14ac:dyDescent="0.3">
      <c r="A282" s="41" t="s">
        <v>113</v>
      </c>
      <c r="C282" s="42">
        <v>56286</v>
      </c>
      <c r="D282" s="42">
        <v>51670</v>
      </c>
      <c r="E282" s="42">
        <v>119836</v>
      </c>
      <c r="F282" s="42">
        <v>0</v>
      </c>
      <c r="G282" s="42">
        <v>92382</v>
      </c>
      <c r="H282" s="42">
        <v>85468</v>
      </c>
      <c r="I282" s="42">
        <v>617500</v>
      </c>
      <c r="J282" s="2"/>
      <c r="K282" s="2"/>
      <c r="L282" s="42">
        <v>2974.2864000000004</v>
      </c>
      <c r="N282" s="43" t="s">
        <v>113</v>
      </c>
    </row>
    <row r="283" spans="1:15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5">
      <c r="A284" s="33" t="s">
        <v>102</v>
      </c>
      <c r="B284" s="15"/>
      <c r="C284" s="16">
        <v>47583</v>
      </c>
      <c r="D284" s="16">
        <v>143958</v>
      </c>
      <c r="E284" s="16">
        <v>38848</v>
      </c>
      <c r="F284" s="16">
        <v>0</v>
      </c>
      <c r="G284" s="16">
        <v>-74767</v>
      </c>
      <c r="H284" s="16">
        <v>76445</v>
      </c>
      <c r="I284" s="16">
        <v>692267</v>
      </c>
      <c r="J284" s="15"/>
      <c r="K284" s="15"/>
      <c r="L284" s="14">
        <v>2660.2860000000001</v>
      </c>
      <c r="N284" s="23" t="s">
        <v>115</v>
      </c>
      <c r="O284" s="10"/>
    </row>
    <row r="285" spans="1:15" x14ac:dyDescent="0.25">
      <c r="A285" s="33" t="s">
        <v>103</v>
      </c>
      <c r="B285" s="15"/>
      <c r="C285" s="16">
        <v>20520</v>
      </c>
      <c r="D285" s="16">
        <v>42079</v>
      </c>
      <c r="E285" s="16">
        <v>24928</v>
      </c>
      <c r="F285" s="16">
        <v>0</v>
      </c>
      <c r="G285" s="16">
        <v>28668</v>
      </c>
      <c r="H285" s="16">
        <v>71556</v>
      </c>
      <c r="I285" s="16">
        <v>663599</v>
      </c>
      <c r="J285" s="15"/>
      <c r="K285" s="15"/>
      <c r="L285" s="14">
        <v>2490.1488000000004</v>
      </c>
      <c r="N285" s="23" t="s">
        <v>116</v>
      </c>
      <c r="O285" s="10"/>
    </row>
    <row r="286" spans="1:15" x14ac:dyDescent="0.25">
      <c r="A286" s="33" t="s">
        <v>104</v>
      </c>
      <c r="B286" s="15"/>
      <c r="C286" s="16">
        <v>46932</v>
      </c>
      <c r="D286" s="16">
        <v>62126</v>
      </c>
      <c r="E286" s="16">
        <v>23768</v>
      </c>
      <c r="F286" s="16">
        <v>0</v>
      </c>
      <c r="G286" s="16">
        <v>-7846</v>
      </c>
      <c r="H286" s="16">
        <v>80646</v>
      </c>
      <c r="I286" s="16">
        <v>671445</v>
      </c>
      <c r="J286" s="15"/>
      <c r="K286" s="15"/>
      <c r="L286" s="14">
        <v>2806.4808000000003</v>
      </c>
      <c r="N286" s="23" t="s">
        <v>117</v>
      </c>
      <c r="O286" s="10"/>
    </row>
    <row r="287" spans="1:15" x14ac:dyDescent="0.25">
      <c r="A287" s="33" t="s">
        <v>105</v>
      </c>
      <c r="B287" s="15"/>
      <c r="C287" s="16">
        <v>58665</v>
      </c>
      <c r="D287" s="16">
        <v>79365</v>
      </c>
      <c r="E287" s="16">
        <v>35663</v>
      </c>
      <c r="F287" s="16">
        <v>0</v>
      </c>
      <c r="G287" s="16">
        <v>-29739</v>
      </c>
      <c r="H287" s="16">
        <v>65644</v>
      </c>
      <c r="I287" s="16">
        <v>701184</v>
      </c>
      <c r="J287" s="15"/>
      <c r="K287" s="15"/>
      <c r="L287" s="14">
        <v>2284.4112</v>
      </c>
      <c r="N287" s="23" t="s">
        <v>118</v>
      </c>
      <c r="O287" s="10"/>
    </row>
    <row r="288" spans="1:15" x14ac:dyDescent="0.25">
      <c r="A288" s="33" t="s">
        <v>106</v>
      </c>
      <c r="B288" s="15"/>
      <c r="C288" s="16">
        <v>28538</v>
      </c>
      <c r="D288" s="16">
        <v>66581</v>
      </c>
      <c r="E288" s="16">
        <v>33502</v>
      </c>
      <c r="F288" s="16">
        <v>0</v>
      </c>
      <c r="G288" s="16">
        <v>23676</v>
      </c>
      <c r="H288" s="16">
        <v>88525</v>
      </c>
      <c r="I288" s="16">
        <v>677508</v>
      </c>
      <c r="J288" s="15"/>
      <c r="K288" s="15"/>
      <c r="L288" s="14">
        <v>3080.67</v>
      </c>
      <c r="N288" s="23" t="s">
        <v>119</v>
      </c>
      <c r="O288" s="10"/>
    </row>
    <row r="289" spans="1:15" x14ac:dyDescent="0.25">
      <c r="A289" s="33" t="s">
        <v>107</v>
      </c>
      <c r="B289" s="15"/>
      <c r="C289" s="16">
        <v>49753</v>
      </c>
      <c r="D289" s="16">
        <v>155976</v>
      </c>
      <c r="E289" s="16">
        <v>23878</v>
      </c>
      <c r="F289" s="16">
        <v>0</v>
      </c>
      <c r="G289" s="16">
        <v>-80387</v>
      </c>
      <c r="H289" s="16">
        <v>102565</v>
      </c>
      <c r="I289" s="16">
        <v>757895</v>
      </c>
      <c r="J289" s="15"/>
      <c r="K289" s="15"/>
      <c r="L289" s="14">
        <v>3569.2620000000002</v>
      </c>
      <c r="N289" s="23" t="s">
        <v>120</v>
      </c>
      <c r="O289" s="10"/>
    </row>
    <row r="290" spans="1:15" x14ac:dyDescent="0.25">
      <c r="A290" s="33" t="s">
        <v>129</v>
      </c>
      <c r="B290" s="15"/>
      <c r="C290" s="16">
        <v>49452</v>
      </c>
      <c r="D290" s="16">
        <v>39545</v>
      </c>
      <c r="E290" s="16">
        <v>45417</v>
      </c>
      <c r="F290" s="16">
        <v>0</v>
      </c>
      <c r="G290" s="16">
        <v>49275</v>
      </c>
      <c r="H290" s="16">
        <v>101501</v>
      </c>
      <c r="I290" s="16">
        <v>708620</v>
      </c>
      <c r="J290" s="15"/>
      <c r="K290" s="15"/>
      <c r="L290" s="14">
        <v>3532.2348000000002</v>
      </c>
      <c r="N290" s="23" t="s">
        <v>121</v>
      </c>
    </row>
    <row r="291" spans="1:15" x14ac:dyDescent="0.25">
      <c r="A291" s="33" t="s">
        <v>122</v>
      </c>
      <c r="C291" s="16">
        <v>53801</v>
      </c>
      <c r="D291" s="16">
        <v>77836</v>
      </c>
      <c r="E291" s="16">
        <v>22450</v>
      </c>
      <c r="F291" s="16">
        <v>0</v>
      </c>
      <c r="G291" s="16">
        <v>-8923</v>
      </c>
      <c r="H291" s="16">
        <v>99467</v>
      </c>
      <c r="I291" s="16">
        <v>717543</v>
      </c>
      <c r="J291" s="15"/>
      <c r="K291" s="15"/>
      <c r="L291" s="14">
        <v>3461.4515999999999</v>
      </c>
      <c r="N291" s="23" t="s">
        <v>122</v>
      </c>
    </row>
    <row r="292" spans="1:15" x14ac:dyDescent="0.25">
      <c r="A292" s="33" t="s">
        <v>123</v>
      </c>
      <c r="C292" s="16">
        <v>9547</v>
      </c>
      <c r="D292" s="16">
        <v>76237</v>
      </c>
      <c r="E292" s="16">
        <v>41981</v>
      </c>
      <c r="F292" s="16">
        <v>0</v>
      </c>
      <c r="G292" s="16">
        <v>46770</v>
      </c>
      <c r="H292" s="16">
        <v>92603</v>
      </c>
      <c r="I292" s="16">
        <v>670773</v>
      </c>
      <c r="J292" s="15"/>
      <c r="K292" s="15"/>
      <c r="L292" s="14">
        <v>3222.5844000000002</v>
      </c>
      <c r="N292" s="23" t="s">
        <v>123</v>
      </c>
    </row>
    <row r="293" spans="1:15" x14ac:dyDescent="0.25">
      <c r="A293" s="33" t="s">
        <v>131</v>
      </c>
      <c r="C293" s="3">
        <v>41343</v>
      </c>
      <c r="D293" s="3">
        <v>37024</v>
      </c>
      <c r="E293" s="3">
        <v>68615</v>
      </c>
      <c r="F293" s="3">
        <v>274</v>
      </c>
      <c r="G293" s="3">
        <v>94752</v>
      </c>
      <c r="H293" s="16">
        <v>103051</v>
      </c>
      <c r="I293" s="16">
        <v>576021</v>
      </c>
      <c r="J293" s="15"/>
      <c r="K293" s="15"/>
      <c r="L293" s="14">
        <v>3586.1748000000002</v>
      </c>
      <c r="N293" s="23" t="s">
        <v>124</v>
      </c>
    </row>
    <row r="294" spans="1:15" x14ac:dyDescent="0.25">
      <c r="A294" s="33" t="s">
        <v>125</v>
      </c>
      <c r="C294" s="3">
        <v>46694</v>
      </c>
      <c r="D294" s="3">
        <v>38133</v>
      </c>
      <c r="E294" s="3">
        <v>46381</v>
      </c>
      <c r="F294" s="3">
        <v>0</v>
      </c>
      <c r="G294" s="3">
        <v>52379</v>
      </c>
      <c r="H294" s="16">
        <v>80040</v>
      </c>
      <c r="I294" s="16">
        <v>523642</v>
      </c>
      <c r="J294" s="15"/>
      <c r="K294" s="15"/>
      <c r="L294" s="14">
        <v>2785.3919999999998</v>
      </c>
      <c r="N294" s="23" t="s">
        <v>125</v>
      </c>
    </row>
    <row r="295" spans="1:15" ht="13.8" thickBot="1" x14ac:dyDescent="0.3">
      <c r="A295" s="41" t="s">
        <v>113</v>
      </c>
      <c r="C295" s="42">
        <v>55421</v>
      </c>
      <c r="D295" s="42">
        <v>196914</v>
      </c>
      <c r="E295" s="42">
        <v>29042</v>
      </c>
      <c r="F295" s="42">
        <v>0</v>
      </c>
      <c r="G295" s="42">
        <v>-115068</v>
      </c>
      <c r="H295" s="42">
        <v>89006</v>
      </c>
      <c r="I295" s="42">
        <v>638710</v>
      </c>
      <c r="J295" s="2"/>
      <c r="K295" s="2"/>
      <c r="L295" s="42">
        <v>3097.4088000000002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39633</v>
      </c>
      <c r="D297" s="3">
        <v>37595</v>
      </c>
      <c r="E297" s="3">
        <v>55307</v>
      </c>
      <c r="F297" s="3">
        <v>0</v>
      </c>
      <c r="G297" s="3">
        <v>56551</v>
      </c>
      <c r="H297" s="16">
        <v>77691</v>
      </c>
      <c r="I297" s="16">
        <v>582159</v>
      </c>
      <c r="J297" s="15"/>
      <c r="K297" s="15"/>
      <c r="L297" s="14">
        <v>2703.6468000000004</v>
      </c>
      <c r="N297" s="23" t="s">
        <v>115</v>
      </c>
    </row>
    <row r="298" spans="1:15" x14ac:dyDescent="0.25">
      <c r="A298" s="33" t="s">
        <v>103</v>
      </c>
      <c r="C298" s="3">
        <v>31587</v>
      </c>
      <c r="D298" s="3">
        <v>43315</v>
      </c>
      <c r="E298" s="3">
        <v>8510</v>
      </c>
      <c r="F298" s="3">
        <v>0</v>
      </c>
      <c r="G298" s="3">
        <v>8953</v>
      </c>
      <c r="H298" s="16">
        <v>74512</v>
      </c>
      <c r="I298" s="16">
        <v>573206</v>
      </c>
      <c r="J298" s="15"/>
      <c r="K298" s="15"/>
      <c r="L298" s="14">
        <v>2593.0176000000001</v>
      </c>
      <c r="N298" s="23" t="s">
        <v>116</v>
      </c>
    </row>
    <row r="299" spans="1:15" x14ac:dyDescent="0.25">
      <c r="A299" s="33" t="s">
        <v>104</v>
      </c>
      <c r="C299" s="3">
        <v>9875</v>
      </c>
      <c r="D299" s="3">
        <v>48038</v>
      </c>
      <c r="E299" s="3">
        <v>15916</v>
      </c>
      <c r="F299" s="3">
        <v>0</v>
      </c>
      <c r="G299" s="3">
        <v>44636</v>
      </c>
      <c r="H299" s="16">
        <v>86537</v>
      </c>
      <c r="I299" s="16">
        <v>528570</v>
      </c>
      <c r="J299" s="15"/>
      <c r="K299" s="15"/>
      <c r="L299" s="14">
        <v>3011.4875999999999</v>
      </c>
      <c r="N299" s="23" t="s">
        <v>117</v>
      </c>
    </row>
    <row r="300" spans="1:15" x14ac:dyDescent="0.25">
      <c r="A300" s="33" t="s">
        <v>105</v>
      </c>
      <c r="C300" s="3">
        <v>14976</v>
      </c>
      <c r="D300" s="3">
        <v>126759</v>
      </c>
      <c r="E300" s="3">
        <v>0</v>
      </c>
      <c r="F300" s="3">
        <v>0</v>
      </c>
      <c r="G300" s="3">
        <v>-50909</v>
      </c>
      <c r="H300" s="16">
        <v>84801</v>
      </c>
      <c r="I300" s="16">
        <v>579479</v>
      </c>
      <c r="J300" s="15"/>
      <c r="K300" s="15"/>
      <c r="L300" s="14">
        <v>2951.0748000000003</v>
      </c>
      <c r="N300" s="23" t="s">
        <v>118</v>
      </c>
    </row>
    <row r="301" spans="1:15" x14ac:dyDescent="0.25">
      <c r="A301" s="33" t="s">
        <v>137</v>
      </c>
      <c r="C301" s="3">
        <v>13720</v>
      </c>
      <c r="D301" s="3">
        <v>57740</v>
      </c>
      <c r="E301" s="3">
        <v>15191</v>
      </c>
      <c r="F301" s="3">
        <v>0</v>
      </c>
      <c r="G301" s="3">
        <v>23768</v>
      </c>
      <c r="H301" s="16">
        <v>95802</v>
      </c>
      <c r="I301" s="16">
        <v>555711</v>
      </c>
      <c r="J301" s="15"/>
      <c r="K301" s="15"/>
      <c r="L301" s="14">
        <v>3333.9096</v>
      </c>
      <c r="N301" s="23" t="s">
        <v>119</v>
      </c>
    </row>
    <row r="302" spans="1:15" x14ac:dyDescent="0.25">
      <c r="A302" s="33" t="s">
        <v>138</v>
      </c>
      <c r="C302" s="3">
        <v>23536</v>
      </c>
      <c r="D302" s="3">
        <v>86211</v>
      </c>
      <c r="E302" s="3">
        <v>8776</v>
      </c>
      <c r="F302" s="3">
        <v>0</v>
      </c>
      <c r="G302" s="3">
        <v>-5579</v>
      </c>
      <c r="H302" s="16">
        <v>104230</v>
      </c>
      <c r="I302" s="16">
        <v>561290</v>
      </c>
      <c r="J302" s="15"/>
      <c r="K302" s="15"/>
      <c r="L302" s="14">
        <v>3627.2040000000002</v>
      </c>
      <c r="N302" s="23" t="s">
        <v>120</v>
      </c>
    </row>
    <row r="303" spans="1:15" x14ac:dyDescent="0.25">
      <c r="A303" s="33" t="s">
        <v>129</v>
      </c>
      <c r="C303" s="3">
        <v>58015</v>
      </c>
      <c r="D303" s="3">
        <v>143463</v>
      </c>
      <c r="E303" s="3">
        <v>27460</v>
      </c>
      <c r="F303" s="3">
        <v>0</v>
      </c>
      <c r="G303" s="3">
        <v>-66604</v>
      </c>
      <c r="H303" s="16">
        <v>102284</v>
      </c>
      <c r="I303" s="16">
        <v>627894</v>
      </c>
      <c r="J303" s="15"/>
      <c r="K303" s="15"/>
      <c r="L303" s="14">
        <v>3559.4832000000006</v>
      </c>
      <c r="N303" s="23" t="s">
        <v>121</v>
      </c>
    </row>
    <row r="304" spans="1:15" x14ac:dyDescent="0.25">
      <c r="A304" s="33" t="s">
        <v>122</v>
      </c>
      <c r="C304" s="3">
        <v>53393</v>
      </c>
      <c r="D304" s="3">
        <v>71720</v>
      </c>
      <c r="E304" s="3">
        <v>61201</v>
      </c>
      <c r="F304" s="3">
        <v>0</v>
      </c>
      <c r="G304" s="3">
        <v>36700</v>
      </c>
      <c r="H304" s="16">
        <v>97617</v>
      </c>
      <c r="I304" s="16">
        <v>591194</v>
      </c>
      <c r="J304" s="15"/>
      <c r="K304" s="15"/>
      <c r="L304" s="14">
        <v>3397.0716000000002</v>
      </c>
      <c r="N304" s="23" t="s">
        <v>122</v>
      </c>
    </row>
    <row r="305" spans="1:15" x14ac:dyDescent="0.25">
      <c r="A305" s="33" t="s">
        <v>123</v>
      </c>
      <c r="C305" s="3">
        <v>17893</v>
      </c>
      <c r="D305" s="3">
        <v>66452</v>
      </c>
      <c r="E305" s="3">
        <v>8513</v>
      </c>
      <c r="F305" s="3">
        <v>0</v>
      </c>
      <c r="G305" s="3">
        <v>15034</v>
      </c>
      <c r="H305" s="16">
        <v>91108</v>
      </c>
      <c r="I305" s="16">
        <v>576160</v>
      </c>
      <c r="J305" s="15"/>
      <c r="K305" s="15"/>
      <c r="L305" s="14">
        <v>3170.5584000000003</v>
      </c>
      <c r="N305" s="23" t="s">
        <v>123</v>
      </c>
    </row>
    <row r="306" spans="1:15" x14ac:dyDescent="0.25">
      <c r="A306" s="33" t="s">
        <v>131</v>
      </c>
      <c r="C306" s="3">
        <v>26902</v>
      </c>
      <c r="D306" s="3">
        <v>37543</v>
      </c>
      <c r="E306" s="3">
        <v>144668</v>
      </c>
      <c r="F306" s="3">
        <v>0</v>
      </c>
      <c r="G306" s="3">
        <v>181921</v>
      </c>
      <c r="H306" s="16">
        <v>100987</v>
      </c>
      <c r="I306" s="16">
        <v>394239</v>
      </c>
      <c r="J306" s="15"/>
      <c r="K306" s="15"/>
      <c r="L306" s="14">
        <v>3514.3476000000001</v>
      </c>
      <c r="N306" s="23" t="s">
        <v>124</v>
      </c>
    </row>
    <row r="307" spans="1:15" x14ac:dyDescent="0.25">
      <c r="A307" s="33" t="s">
        <v>125</v>
      </c>
      <c r="C307" s="3">
        <v>27272</v>
      </c>
      <c r="D307" s="3">
        <v>161113</v>
      </c>
      <c r="E307" s="3">
        <v>93790</v>
      </c>
      <c r="F307" s="3">
        <v>0</v>
      </c>
      <c r="G307" s="3">
        <v>2622</v>
      </c>
      <c r="H307" s="16">
        <v>95994</v>
      </c>
      <c r="I307" s="16">
        <v>391617</v>
      </c>
      <c r="J307" s="15"/>
      <c r="K307" s="15"/>
      <c r="L307" s="14">
        <v>3340.5911999999998</v>
      </c>
      <c r="N307" s="23" t="s">
        <v>125</v>
      </c>
    </row>
    <row r="308" spans="1:15" ht="13.8" thickBot="1" x14ac:dyDescent="0.3">
      <c r="A308" s="41" t="s">
        <v>113</v>
      </c>
      <c r="C308" s="42">
        <v>26656</v>
      </c>
      <c r="D308" s="42">
        <v>162351</v>
      </c>
      <c r="E308" s="42">
        <v>110941</v>
      </c>
      <c r="F308" s="42">
        <v>0</v>
      </c>
      <c r="G308" s="42">
        <v>8257</v>
      </c>
      <c r="H308" s="42">
        <v>85500</v>
      </c>
      <c r="I308" s="42">
        <v>383360</v>
      </c>
      <c r="J308" s="2"/>
      <c r="K308" s="2"/>
      <c r="L308" s="42">
        <v>2975.4</v>
      </c>
      <c r="N308" s="43" t="s">
        <v>113</v>
      </c>
    </row>
    <row r="309" spans="1:15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5" x14ac:dyDescent="0.25">
      <c r="A310" s="33" t="s">
        <v>153</v>
      </c>
      <c r="C310" s="3">
        <v>10807</v>
      </c>
      <c r="D310" s="3">
        <v>18878</v>
      </c>
      <c r="E310" s="3">
        <v>8951</v>
      </c>
      <c r="F310" s="3">
        <v>0</v>
      </c>
      <c r="G310" s="3">
        <v>60355</v>
      </c>
      <c r="H310" s="16">
        <v>78438</v>
      </c>
      <c r="I310" s="16">
        <v>323005</v>
      </c>
      <c r="J310" s="15"/>
      <c r="K310" s="15"/>
      <c r="L310" s="14">
        <v>2729.6423999999997</v>
      </c>
      <c r="N310" s="23" t="s">
        <v>115</v>
      </c>
      <c r="O310" s="3"/>
    </row>
    <row r="311" spans="1:15" x14ac:dyDescent="0.25">
      <c r="A311" s="33" t="s">
        <v>154</v>
      </c>
      <c r="C311" s="3">
        <v>28069</v>
      </c>
      <c r="D311" s="3">
        <v>82180</v>
      </c>
      <c r="E311" s="3">
        <v>25903</v>
      </c>
      <c r="F311" s="3">
        <v>0</v>
      </c>
      <c r="G311" s="3">
        <v>-5857</v>
      </c>
      <c r="H311" s="16">
        <v>78242</v>
      </c>
      <c r="I311" s="16">
        <v>328862</v>
      </c>
      <c r="J311" s="15"/>
      <c r="K311" s="15"/>
      <c r="L311" s="14">
        <v>2722.8216000000002</v>
      </c>
      <c r="N311" s="23" t="s">
        <v>116</v>
      </c>
    </row>
    <row r="312" spans="1:15" x14ac:dyDescent="0.25">
      <c r="A312" s="33" t="s">
        <v>155</v>
      </c>
      <c r="C312" s="3">
        <v>32384</v>
      </c>
      <c r="D312" s="3">
        <v>76566</v>
      </c>
      <c r="E312" s="3">
        <v>12467</v>
      </c>
      <c r="F312" s="3">
        <v>0</v>
      </c>
      <c r="G312" s="3">
        <v>-9364</v>
      </c>
      <c r="H312" s="16">
        <v>86901</v>
      </c>
      <c r="I312" s="16">
        <v>338226</v>
      </c>
      <c r="J312" s="15"/>
      <c r="K312" s="15"/>
      <c r="L312" s="14">
        <v>3024.1548000000003</v>
      </c>
      <c r="N312" s="23" t="s">
        <v>117</v>
      </c>
    </row>
    <row r="313" spans="1:15" x14ac:dyDescent="0.25">
      <c r="A313" s="33" t="s">
        <v>118</v>
      </c>
      <c r="C313" s="3">
        <v>23847</v>
      </c>
      <c r="D313" s="3">
        <v>70686</v>
      </c>
      <c r="E313" s="3">
        <v>6579</v>
      </c>
      <c r="F313" s="3">
        <v>0</v>
      </c>
      <c r="G313" s="3">
        <v>-3649</v>
      </c>
      <c r="H313" s="16">
        <v>84140</v>
      </c>
      <c r="I313" s="16">
        <v>341875</v>
      </c>
      <c r="J313" s="15"/>
      <c r="K313" s="15"/>
      <c r="L313" s="14">
        <v>2928.0720000000001</v>
      </c>
      <c r="N313" s="23" t="s">
        <v>118</v>
      </c>
      <c r="O313" s="3"/>
    </row>
    <row r="314" spans="1:15" x14ac:dyDescent="0.25">
      <c r="A314" s="33" t="s">
        <v>137</v>
      </c>
      <c r="C314" s="3">
        <v>17717</v>
      </c>
      <c r="D314" s="3">
        <v>32331</v>
      </c>
      <c r="E314" s="3">
        <v>2012</v>
      </c>
      <c r="F314" s="3">
        <v>0</v>
      </c>
      <c r="G314" s="3">
        <v>38900</v>
      </c>
      <c r="H314" s="16">
        <v>86640</v>
      </c>
      <c r="I314" s="16">
        <v>302975</v>
      </c>
      <c r="J314" s="15"/>
      <c r="K314" s="15"/>
      <c r="L314" s="14">
        <v>3015.0720000000001</v>
      </c>
      <c r="N314" s="23" t="s">
        <v>119</v>
      </c>
    </row>
    <row r="315" spans="1:15" x14ac:dyDescent="0.25">
      <c r="A315" s="33" t="s">
        <v>138</v>
      </c>
      <c r="C315" s="3">
        <v>36296</v>
      </c>
      <c r="D315" s="3">
        <v>70317</v>
      </c>
      <c r="E315" s="3">
        <v>12306</v>
      </c>
      <c r="F315" s="3">
        <v>0</v>
      </c>
      <c r="G315" s="3">
        <v>1061</v>
      </c>
      <c r="H315" s="16">
        <v>95295</v>
      </c>
      <c r="I315" s="16">
        <v>301914</v>
      </c>
      <c r="J315" s="15"/>
      <c r="K315" s="15"/>
      <c r="L315" s="14">
        <v>3316.2660000000001</v>
      </c>
      <c r="N315" s="23" t="s">
        <v>120</v>
      </c>
    </row>
    <row r="316" spans="1:15" x14ac:dyDescent="0.25">
      <c r="A316" s="33" t="s">
        <v>129</v>
      </c>
      <c r="C316" s="3">
        <v>21675</v>
      </c>
      <c r="D316" s="3">
        <v>100215</v>
      </c>
      <c r="E316" s="3">
        <v>12477</v>
      </c>
      <c r="F316" s="3">
        <v>0</v>
      </c>
      <c r="G316" s="3">
        <v>3127</v>
      </c>
      <c r="H316" s="16">
        <v>108838</v>
      </c>
      <c r="I316" s="16">
        <v>298787</v>
      </c>
      <c r="J316" s="15"/>
      <c r="K316" s="15"/>
      <c r="L316" s="14">
        <v>3787.5624000000003</v>
      </c>
      <c r="N316" s="23" t="s">
        <v>121</v>
      </c>
      <c r="O316" s="3"/>
    </row>
    <row r="317" spans="1:15" x14ac:dyDescent="0.25">
      <c r="A317" s="33" t="s">
        <v>122</v>
      </c>
      <c r="C317" s="3">
        <v>29463</v>
      </c>
      <c r="D317" s="3">
        <v>58993</v>
      </c>
      <c r="E317" s="3">
        <v>18418</v>
      </c>
      <c r="F317" s="3">
        <v>0</v>
      </c>
      <c r="G317" s="3">
        <v>24487</v>
      </c>
      <c r="H317" s="16">
        <v>94023</v>
      </c>
      <c r="I317" s="16">
        <v>274300</v>
      </c>
      <c r="J317" s="15"/>
      <c r="K317" s="15"/>
      <c r="L317" s="14">
        <v>3272.0004000000004</v>
      </c>
      <c r="N317" s="23" t="s">
        <v>122</v>
      </c>
    </row>
    <row r="318" spans="1:15" x14ac:dyDescent="0.25">
      <c r="A318" s="33" t="s">
        <v>123</v>
      </c>
      <c r="C318" s="3">
        <v>23089</v>
      </c>
      <c r="D318" s="3">
        <v>78981</v>
      </c>
      <c r="E318" s="3">
        <v>15660</v>
      </c>
      <c r="F318" s="3">
        <v>0</v>
      </c>
      <c r="G318" s="3">
        <v>13330</v>
      </c>
      <c r="H318" s="16">
        <v>99629</v>
      </c>
      <c r="I318" s="16">
        <v>260970</v>
      </c>
      <c r="J318" s="15"/>
      <c r="K318" s="15"/>
      <c r="L318" s="14">
        <v>3467.0892000000008</v>
      </c>
      <c r="N318" s="23" t="s">
        <v>123</v>
      </c>
    </row>
    <row r="319" spans="1:15" x14ac:dyDescent="0.25">
      <c r="A319" s="33" t="s">
        <v>131</v>
      </c>
      <c r="C319" s="3">
        <v>27961</v>
      </c>
      <c r="D319" s="3">
        <v>85672</v>
      </c>
      <c r="E319" s="3">
        <v>20765</v>
      </c>
      <c r="F319" s="3">
        <v>0</v>
      </c>
      <c r="G319" s="3">
        <v>-1021</v>
      </c>
      <c r="H319" s="16">
        <v>91511</v>
      </c>
      <c r="I319" s="16">
        <v>261991</v>
      </c>
      <c r="J319" s="15"/>
      <c r="K319" s="15"/>
      <c r="L319" s="14">
        <v>3184.5828000000001</v>
      </c>
      <c r="N319" s="23" t="s">
        <v>124</v>
      </c>
      <c r="O319" s="3"/>
    </row>
    <row r="320" spans="1:15" x14ac:dyDescent="0.25">
      <c r="A320" s="33" t="s">
        <v>125</v>
      </c>
      <c r="C320" s="3">
        <v>14796</v>
      </c>
      <c r="D320" s="3">
        <v>82990</v>
      </c>
      <c r="E320" s="3">
        <v>45972</v>
      </c>
      <c r="F320" s="3">
        <v>0</v>
      </c>
      <c r="G320" s="3">
        <v>31399</v>
      </c>
      <c r="H320" s="16">
        <v>83048</v>
      </c>
      <c r="I320" s="16">
        <v>230592</v>
      </c>
      <c r="J320" s="15"/>
      <c r="K320" s="15"/>
      <c r="L320" s="14">
        <v>2890.0704000000005</v>
      </c>
      <c r="N320" s="23" t="s">
        <v>125</v>
      </c>
    </row>
    <row r="321" spans="1:16" ht="13.8" thickBot="1" x14ac:dyDescent="0.3">
      <c r="A321" s="41" t="s">
        <v>113</v>
      </c>
      <c r="C321" s="42">
        <v>14349</v>
      </c>
      <c r="D321" s="42">
        <v>95880</v>
      </c>
      <c r="E321" s="42">
        <v>6006</v>
      </c>
      <c r="F321" s="42">
        <v>0</v>
      </c>
      <c r="G321" s="42">
        <v>-18264</v>
      </c>
      <c r="H321" s="42">
        <v>85293</v>
      </c>
      <c r="I321" s="42">
        <v>248856</v>
      </c>
      <c r="J321" s="2"/>
      <c r="K321" s="2"/>
      <c r="L321" s="42">
        <v>2968.1964000000003</v>
      </c>
      <c r="N321" s="43" t="s">
        <v>113</v>
      </c>
      <c r="P321" s="3"/>
    </row>
    <row r="322" spans="1:16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L322" s="14"/>
      <c r="M322" s="3"/>
      <c r="N322" s="37">
        <v>2013</v>
      </c>
    </row>
    <row r="323" spans="1:16" x14ac:dyDescent="0.25">
      <c r="A323" s="33" t="s">
        <v>153</v>
      </c>
      <c r="C323" s="3">
        <v>6782</v>
      </c>
      <c r="D323" s="3">
        <v>36721</v>
      </c>
      <c r="E323" s="3">
        <v>33941</v>
      </c>
      <c r="F323" s="3">
        <v>0</v>
      </c>
      <c r="G323" s="3">
        <v>67021</v>
      </c>
      <c r="H323" s="16">
        <v>76308</v>
      </c>
      <c r="I323" s="16">
        <v>181835</v>
      </c>
      <c r="J323" s="15"/>
      <c r="K323" s="15"/>
      <c r="L323" s="14">
        <v>2655.5183999999999</v>
      </c>
      <c r="N323" s="23" t="s">
        <v>115</v>
      </c>
    </row>
    <row r="324" spans="1:16" x14ac:dyDescent="0.25">
      <c r="A324" s="33" t="s">
        <v>154</v>
      </c>
      <c r="C324" s="3">
        <v>3857</v>
      </c>
      <c r="D324" s="3">
        <v>82338</v>
      </c>
      <c r="E324" s="3">
        <v>1490</v>
      </c>
      <c r="F324" s="3">
        <v>0</v>
      </c>
      <c r="G324" s="3">
        <v>-17419</v>
      </c>
      <c r="H324" s="16">
        <v>68634</v>
      </c>
      <c r="I324" s="16">
        <v>199254</v>
      </c>
      <c r="J324" s="15"/>
      <c r="K324" s="15"/>
      <c r="L324" s="14">
        <v>2388.4632000000001</v>
      </c>
      <c r="N324" s="23" t="s">
        <v>116</v>
      </c>
    </row>
    <row r="325" spans="1:16" x14ac:dyDescent="0.25">
      <c r="A325" s="33" t="s">
        <v>155</v>
      </c>
      <c r="C325" s="3">
        <v>6065</v>
      </c>
      <c r="D325" s="3">
        <v>79373</v>
      </c>
      <c r="E325" s="3">
        <v>1370</v>
      </c>
      <c r="F325" s="3">
        <v>0</v>
      </c>
      <c r="G325" s="3">
        <v>-1445</v>
      </c>
      <c r="H325" s="16">
        <v>82401</v>
      </c>
      <c r="I325" s="16">
        <v>200699</v>
      </c>
      <c r="J325" s="15"/>
      <c r="K325" s="15"/>
      <c r="L325" s="14">
        <v>2867.5548000000003</v>
      </c>
      <c r="N325" s="23" t="s">
        <v>117</v>
      </c>
    </row>
    <row r="326" spans="1:16" x14ac:dyDescent="0.25">
      <c r="A326" s="33" t="s">
        <v>118</v>
      </c>
      <c r="C326" s="3">
        <v>10232</v>
      </c>
      <c r="D326" s="3">
        <v>75910</v>
      </c>
      <c r="E326" s="3">
        <v>4809</v>
      </c>
      <c r="F326" s="3">
        <v>0</v>
      </c>
      <c r="G326" s="3">
        <v>20818</v>
      </c>
      <c r="H326" s="16">
        <v>101647</v>
      </c>
      <c r="I326" s="16">
        <v>179881</v>
      </c>
      <c r="J326" s="15"/>
      <c r="K326" s="15"/>
      <c r="L326" s="14">
        <v>3537.3155999999999</v>
      </c>
      <c r="N326" s="23" t="s">
        <v>118</v>
      </c>
    </row>
    <row r="327" spans="1:16" x14ac:dyDescent="0.25">
      <c r="A327" s="33" t="s">
        <v>137</v>
      </c>
      <c r="C327" s="3">
        <v>15344</v>
      </c>
      <c r="D327" s="3">
        <v>81826</v>
      </c>
      <c r="E327" s="3">
        <v>6073</v>
      </c>
      <c r="F327" s="3">
        <v>0</v>
      </c>
      <c r="G327" s="3">
        <v>7502</v>
      </c>
      <c r="H327" s="16">
        <v>88917</v>
      </c>
      <c r="I327" s="16">
        <v>172379</v>
      </c>
      <c r="J327" s="15"/>
      <c r="K327" s="15"/>
      <c r="L327" s="14">
        <v>3094.3116</v>
      </c>
      <c r="N327" s="23" t="s">
        <v>119</v>
      </c>
    </row>
    <row r="328" spans="1:16" x14ac:dyDescent="0.25">
      <c r="A328" s="33" t="s">
        <v>138</v>
      </c>
      <c r="C328" s="3">
        <v>23919</v>
      </c>
      <c r="D328" s="3">
        <v>73694</v>
      </c>
      <c r="E328" s="3">
        <v>6020</v>
      </c>
      <c r="F328" s="3">
        <v>0</v>
      </c>
      <c r="G328" s="3">
        <v>-9703</v>
      </c>
      <c r="H328" s="16">
        <v>82536</v>
      </c>
      <c r="I328" s="16">
        <v>182082</v>
      </c>
      <c r="J328" s="15"/>
      <c r="K328" s="15"/>
      <c r="L328" s="14">
        <v>2872.2528000000002</v>
      </c>
      <c r="N328" s="23" t="s">
        <v>120</v>
      </c>
    </row>
    <row r="329" spans="1:16" x14ac:dyDescent="0.25">
      <c r="A329" s="33" t="s">
        <v>129</v>
      </c>
      <c r="C329" s="3">
        <v>30440</v>
      </c>
      <c r="D329" s="3">
        <v>119481</v>
      </c>
      <c r="E329" s="3">
        <v>21791</v>
      </c>
      <c r="F329" s="3">
        <v>0</v>
      </c>
      <c r="G329" s="3">
        <v>-17716</v>
      </c>
      <c r="H329" s="16">
        <v>108739</v>
      </c>
      <c r="I329" s="16">
        <v>199798</v>
      </c>
      <c r="J329" s="15"/>
      <c r="K329" s="15"/>
      <c r="L329" s="14">
        <v>3784.1172000000006</v>
      </c>
      <c r="N329" s="23" t="s">
        <v>121</v>
      </c>
    </row>
    <row r="330" spans="1:16" x14ac:dyDescent="0.25">
      <c r="A330" s="33" t="s">
        <v>122</v>
      </c>
      <c r="C330" s="3">
        <v>19604</v>
      </c>
      <c r="D330" s="3">
        <v>123317</v>
      </c>
      <c r="E330" s="3">
        <v>789</v>
      </c>
      <c r="F330" s="3">
        <v>0</v>
      </c>
      <c r="G330" s="3">
        <v>-35640</v>
      </c>
      <c r="H330" s="16">
        <v>106816</v>
      </c>
      <c r="I330" s="16">
        <v>235438</v>
      </c>
      <c r="J330" s="15"/>
      <c r="K330" s="15"/>
      <c r="L330" s="14">
        <v>3717.1968000000002</v>
      </c>
      <c r="N330" s="23" t="s">
        <v>122</v>
      </c>
    </row>
    <row r="331" spans="1:16" x14ac:dyDescent="0.25">
      <c r="A331" s="33" t="s">
        <v>123</v>
      </c>
      <c r="C331" s="3">
        <v>16400</v>
      </c>
      <c r="D331" s="3">
        <v>46487</v>
      </c>
      <c r="E331" s="3">
        <v>750</v>
      </c>
      <c r="F331" s="3">
        <v>0</v>
      </c>
      <c r="G331" s="3">
        <v>32836</v>
      </c>
      <c r="H331" s="16">
        <v>94691</v>
      </c>
      <c r="I331" s="16">
        <v>202602</v>
      </c>
      <c r="J331" s="15"/>
      <c r="K331" s="15"/>
      <c r="L331" s="14">
        <v>3295.2468000000003</v>
      </c>
      <c r="N331" s="23" t="s">
        <v>123</v>
      </c>
    </row>
    <row r="332" spans="1:16" x14ac:dyDescent="0.25">
      <c r="A332" s="33" t="s">
        <v>131</v>
      </c>
      <c r="C332" s="3">
        <v>17406</v>
      </c>
      <c r="D332" s="3">
        <v>93980</v>
      </c>
      <c r="E332" s="3">
        <v>4412</v>
      </c>
      <c r="F332" s="3">
        <v>0</v>
      </c>
      <c r="G332" s="3">
        <v>-8143</v>
      </c>
      <c r="H332" s="16">
        <v>98609</v>
      </c>
      <c r="I332" s="16">
        <v>210745</v>
      </c>
      <c r="J332" s="15"/>
      <c r="K332" s="15"/>
      <c r="L332" s="14">
        <v>3431.5932000000007</v>
      </c>
      <c r="N332" s="23" t="s">
        <v>124</v>
      </c>
    </row>
    <row r="333" spans="1:16" x14ac:dyDescent="0.25">
      <c r="A333" s="33" t="s">
        <v>125</v>
      </c>
      <c r="C333" s="3">
        <v>13095</v>
      </c>
      <c r="D333" s="3">
        <v>51659</v>
      </c>
      <c r="E333" s="3">
        <v>3111</v>
      </c>
      <c r="F333" s="3">
        <v>0</v>
      </c>
      <c r="G333" s="3">
        <v>21553</v>
      </c>
      <c r="H333" s="16">
        <v>82968</v>
      </c>
      <c r="I333" s="16">
        <v>189192</v>
      </c>
      <c r="J333" s="15"/>
      <c r="K333" s="15"/>
      <c r="L333" s="14">
        <v>2887.2864000000004</v>
      </c>
      <c r="N333" s="23" t="s">
        <v>125</v>
      </c>
    </row>
    <row r="334" spans="1:16" ht="13.8" thickBot="1" x14ac:dyDescent="0.3">
      <c r="A334" s="41" t="s">
        <v>113</v>
      </c>
      <c r="C334" s="42">
        <v>18456</v>
      </c>
      <c r="D334" s="42">
        <v>128662</v>
      </c>
      <c r="E334" s="42">
        <v>268</v>
      </c>
      <c r="F334" s="42">
        <v>0</v>
      </c>
      <c r="G334" s="42">
        <v>-69578</v>
      </c>
      <c r="H334" s="42">
        <v>76849</v>
      </c>
      <c r="I334" s="42">
        <v>258770</v>
      </c>
      <c r="J334" s="2"/>
      <c r="K334" s="2"/>
      <c r="L334" s="42">
        <v>2674.3452000000002</v>
      </c>
      <c r="N334" s="43" t="s">
        <v>113</v>
      </c>
    </row>
    <row r="335" spans="1:16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L335" s="14"/>
      <c r="M335" s="3"/>
      <c r="N335" s="37">
        <f>'Olieforbrug, TJ'!M335</f>
        <v>2014</v>
      </c>
    </row>
    <row r="336" spans="1:16" x14ac:dyDescent="0.25">
      <c r="A336" s="33" t="s">
        <v>153</v>
      </c>
      <c r="C336" s="3">
        <v>8252</v>
      </c>
      <c r="D336" s="3">
        <v>44911</v>
      </c>
      <c r="E336" s="3">
        <v>37554</v>
      </c>
      <c r="F336" s="3">
        <v>0</v>
      </c>
      <c r="G336" s="3">
        <v>72557</v>
      </c>
      <c r="H336" s="16">
        <v>87550</v>
      </c>
      <c r="I336" s="16">
        <v>186213</v>
      </c>
      <c r="J336" s="15"/>
      <c r="K336" s="15"/>
      <c r="L336" s="14">
        <v>3046.74</v>
      </c>
      <c r="N336" s="23" t="s">
        <v>115</v>
      </c>
    </row>
    <row r="337" spans="1:14" x14ac:dyDescent="0.25">
      <c r="A337" s="33" t="s">
        <v>154</v>
      </c>
      <c r="C337" s="3">
        <v>7869</v>
      </c>
      <c r="D337" s="3">
        <v>0</v>
      </c>
      <c r="E337" s="3">
        <v>89</v>
      </c>
      <c r="F337" s="3">
        <v>0</v>
      </c>
      <c r="G337" s="3">
        <v>75282</v>
      </c>
      <c r="H337" s="16">
        <v>83001</v>
      </c>
      <c r="I337" s="16">
        <v>110931</v>
      </c>
      <c r="J337" s="15"/>
      <c r="K337" s="15"/>
      <c r="L337" s="14">
        <v>2888.4348000000005</v>
      </c>
      <c r="N337" s="23" t="s">
        <v>116</v>
      </c>
    </row>
    <row r="338" spans="1:14" x14ac:dyDescent="0.25">
      <c r="A338" s="33" t="s">
        <v>155</v>
      </c>
      <c r="C338" s="3">
        <v>8323</v>
      </c>
      <c r="D338" s="3">
        <v>83693</v>
      </c>
      <c r="E338" s="3">
        <v>174</v>
      </c>
      <c r="F338" s="3">
        <v>0</v>
      </c>
      <c r="G338" s="3">
        <v>-6571</v>
      </c>
      <c r="H338" s="16">
        <v>85208</v>
      </c>
      <c r="I338" s="16">
        <v>117502</v>
      </c>
      <c r="J338" s="15"/>
      <c r="K338" s="15"/>
      <c r="L338" s="14">
        <v>2965.2384000000002</v>
      </c>
      <c r="N338" s="23" t="s">
        <v>117</v>
      </c>
    </row>
    <row r="339" spans="1:14" x14ac:dyDescent="0.25">
      <c r="A339" s="33" t="s">
        <v>118</v>
      </c>
      <c r="C339" s="3">
        <v>7732</v>
      </c>
      <c r="D339" s="3">
        <v>100928</v>
      </c>
      <c r="E339" s="3">
        <v>355</v>
      </c>
      <c r="F339" s="3">
        <v>0</v>
      </c>
      <c r="G339" s="3">
        <v>-14232</v>
      </c>
      <c r="H339" s="16">
        <v>94102</v>
      </c>
      <c r="I339" s="16">
        <v>131734</v>
      </c>
      <c r="J339" s="15"/>
      <c r="K339" s="15"/>
      <c r="L339" s="14">
        <v>3274.7496000000001</v>
      </c>
      <c r="N339" s="23" t="s">
        <v>118</v>
      </c>
    </row>
    <row r="340" spans="1:14" x14ac:dyDescent="0.25">
      <c r="A340" s="33" t="s">
        <v>137</v>
      </c>
      <c r="C340" s="3">
        <v>7745</v>
      </c>
      <c r="D340" s="3">
        <v>13941</v>
      </c>
      <c r="E340" s="3">
        <v>398</v>
      </c>
      <c r="F340" s="3">
        <v>0</v>
      </c>
      <c r="G340" s="3">
        <v>73355</v>
      </c>
      <c r="H340" s="16">
        <v>95169</v>
      </c>
      <c r="I340" s="16">
        <v>58379</v>
      </c>
      <c r="J340" s="15"/>
      <c r="K340" s="15"/>
      <c r="L340" s="14">
        <v>3311.8811999999998</v>
      </c>
      <c r="N340" s="23" t="s">
        <v>119</v>
      </c>
    </row>
    <row r="341" spans="1:14" x14ac:dyDescent="0.25">
      <c r="A341" s="33" t="s">
        <v>138</v>
      </c>
      <c r="C341" s="3">
        <v>26987</v>
      </c>
      <c r="D341" s="3">
        <v>114647</v>
      </c>
      <c r="E341" s="3">
        <v>8571</v>
      </c>
      <c r="F341" s="3">
        <v>0</v>
      </c>
      <c r="G341" s="3">
        <v>-30215</v>
      </c>
      <c r="H341" s="16">
        <v>102952</v>
      </c>
      <c r="I341" s="16">
        <v>88594</v>
      </c>
      <c r="J341" s="15"/>
      <c r="K341" s="15"/>
      <c r="L341" s="14">
        <v>3582.7296000000001</v>
      </c>
      <c r="N341" s="23" t="s">
        <v>120</v>
      </c>
    </row>
    <row r="342" spans="1:14" x14ac:dyDescent="0.25">
      <c r="A342" s="33" t="s">
        <v>129</v>
      </c>
      <c r="C342" s="3">
        <v>25671</v>
      </c>
      <c r="D342" s="3">
        <v>159240</v>
      </c>
      <c r="E342" s="3">
        <v>12536</v>
      </c>
      <c r="F342" s="3">
        <v>0</v>
      </c>
      <c r="G342" s="3">
        <v>-72407</v>
      </c>
      <c r="H342" s="16">
        <v>100555</v>
      </c>
      <c r="I342" s="16">
        <v>161001</v>
      </c>
      <c r="J342" s="15"/>
      <c r="K342" s="15"/>
      <c r="L342" s="14">
        <v>3499.3139999999999</v>
      </c>
      <c r="N342" s="23" t="s">
        <v>121</v>
      </c>
    </row>
    <row r="343" spans="1:14" ht="15" customHeight="1" x14ac:dyDescent="0.25">
      <c r="A343" s="33" t="s">
        <v>122</v>
      </c>
      <c r="C343" s="3">
        <v>34726</v>
      </c>
      <c r="D343" s="3">
        <v>32499</v>
      </c>
      <c r="E343" s="3">
        <v>16856</v>
      </c>
      <c r="F343" s="3">
        <v>0</v>
      </c>
      <c r="G343" s="3">
        <v>72133</v>
      </c>
      <c r="H343" s="16">
        <v>122509</v>
      </c>
      <c r="I343" s="16">
        <v>88868</v>
      </c>
      <c r="J343" s="15"/>
      <c r="K343" s="15"/>
      <c r="L343" s="14">
        <v>4263.3132000000005</v>
      </c>
      <c r="N343" s="23" t="s">
        <v>122</v>
      </c>
    </row>
    <row r="344" spans="1:14" x14ac:dyDescent="0.25">
      <c r="A344" s="33" t="s">
        <v>123</v>
      </c>
      <c r="C344" s="3">
        <v>11257</v>
      </c>
      <c r="D344" s="3">
        <v>151739</v>
      </c>
      <c r="E344" s="3">
        <v>413</v>
      </c>
      <c r="F344" s="3">
        <v>0</v>
      </c>
      <c r="G344" s="3">
        <v>-64072</v>
      </c>
      <c r="H344" s="16">
        <v>98721</v>
      </c>
      <c r="I344" s="16">
        <v>152940</v>
      </c>
      <c r="J344" s="15"/>
      <c r="K344" s="15"/>
      <c r="L344" s="14">
        <v>3435.4908000000005</v>
      </c>
      <c r="N344" s="23" t="s">
        <v>123</v>
      </c>
    </row>
    <row r="345" spans="1:14" ht="15" customHeight="1" x14ac:dyDescent="0.25">
      <c r="A345" s="33" t="s">
        <v>131</v>
      </c>
      <c r="C345" s="3">
        <v>12444</v>
      </c>
      <c r="D345" s="3">
        <v>49402</v>
      </c>
      <c r="E345" s="3">
        <v>228</v>
      </c>
      <c r="F345" s="3">
        <v>0</v>
      </c>
      <c r="G345" s="3">
        <v>32118</v>
      </c>
      <c r="H345" s="16">
        <v>94162</v>
      </c>
      <c r="I345" s="16">
        <v>120822</v>
      </c>
      <c r="J345" s="15"/>
      <c r="K345" s="15"/>
      <c r="L345" s="14">
        <v>3276.8376000000003</v>
      </c>
      <c r="N345" s="23" t="s">
        <v>124</v>
      </c>
    </row>
    <row r="346" spans="1:14" x14ac:dyDescent="0.25">
      <c r="A346" s="33" t="s">
        <v>125</v>
      </c>
      <c r="C346" s="3">
        <v>20597</v>
      </c>
      <c r="D346" s="3">
        <v>100471</v>
      </c>
      <c r="E346" s="3">
        <v>2693</v>
      </c>
      <c r="F346" s="3">
        <v>0</v>
      </c>
      <c r="G346" s="3">
        <v>-17223</v>
      </c>
      <c r="H346" s="16">
        <v>100153</v>
      </c>
      <c r="I346" s="16">
        <v>138045</v>
      </c>
      <c r="J346" s="15"/>
      <c r="K346" s="15"/>
      <c r="L346" s="14">
        <v>3485.3244000000004</v>
      </c>
      <c r="N346" s="23" t="s">
        <v>125</v>
      </c>
    </row>
    <row r="347" spans="1:14" ht="13.8" thickBot="1" x14ac:dyDescent="0.3">
      <c r="A347" s="41" t="s">
        <v>113</v>
      </c>
      <c r="C347" s="42">
        <v>25</v>
      </c>
      <c r="D347" s="42">
        <v>81262</v>
      </c>
      <c r="E347" s="42">
        <v>191</v>
      </c>
      <c r="F347" s="42">
        <v>0</v>
      </c>
      <c r="G347" s="42">
        <v>4963</v>
      </c>
      <c r="H347" s="42">
        <v>85751</v>
      </c>
      <c r="I347" s="42">
        <v>133082</v>
      </c>
      <c r="J347" s="2"/>
      <c r="K347" s="2"/>
      <c r="L347" s="42">
        <v>2984.1348000000003</v>
      </c>
      <c r="N347" s="43" t="s">
        <v>113</v>
      </c>
    </row>
    <row r="348" spans="1:14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L348" s="14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67">
        <v>20767</v>
      </c>
      <c r="D349" s="67">
        <v>121111</v>
      </c>
      <c r="E349" s="67">
        <v>12664</v>
      </c>
      <c r="F349" s="67">
        <v>0</v>
      </c>
      <c r="G349" s="67">
        <f>I347-I349</f>
        <v>-48786</v>
      </c>
      <c r="H349" s="67">
        <v>80330</v>
      </c>
      <c r="I349" s="67">
        <v>181868</v>
      </c>
      <c r="J349" s="15"/>
      <c r="K349" s="15"/>
      <c r="L349" s="14">
        <v>2795.4839999999999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C350" s="67">
        <v>19114</v>
      </c>
      <c r="D350" s="67">
        <v>40927</v>
      </c>
      <c r="E350" s="67">
        <v>10782</v>
      </c>
      <c r="F350" s="67">
        <v>0</v>
      </c>
      <c r="G350" s="67">
        <f t="shared" ref="G350:G355" si="83">I349-I350</f>
        <v>27978</v>
      </c>
      <c r="H350" s="67">
        <v>77295</v>
      </c>
      <c r="I350" s="67">
        <v>153890</v>
      </c>
      <c r="J350" s="15"/>
      <c r="K350" s="15"/>
      <c r="L350" s="14">
        <v>2689.866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C351" s="67">
        <v>13119</v>
      </c>
      <c r="D351" s="67">
        <v>110601</v>
      </c>
      <c r="E351" s="67">
        <v>90</v>
      </c>
      <c r="F351" s="67">
        <v>0</v>
      </c>
      <c r="G351" s="67">
        <f t="shared" si="83"/>
        <v>-44556</v>
      </c>
      <c r="H351" s="67">
        <v>78784</v>
      </c>
      <c r="I351" s="67">
        <v>198446</v>
      </c>
      <c r="J351" s="15"/>
      <c r="K351" s="15"/>
      <c r="L351" s="14">
        <v>2741.6832000000004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C352" s="67">
        <v>23007</v>
      </c>
      <c r="D352" s="67">
        <v>84613</v>
      </c>
      <c r="E352" s="67">
        <v>22331</v>
      </c>
      <c r="F352" s="67">
        <v>0</v>
      </c>
      <c r="G352" s="67">
        <f t="shared" si="83"/>
        <v>-6963</v>
      </c>
      <c r="H352" s="67">
        <v>78252</v>
      </c>
      <c r="I352" s="67">
        <v>205409</v>
      </c>
      <c r="L352" s="14">
        <v>2723.1696000000002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C353" s="67">
        <v>7902</v>
      </c>
      <c r="D353" s="67">
        <v>0</v>
      </c>
      <c r="E353" s="67">
        <v>50</v>
      </c>
      <c r="F353" s="67">
        <v>0</v>
      </c>
      <c r="G353" s="67">
        <f t="shared" si="83"/>
        <v>87419</v>
      </c>
      <c r="H353" s="67">
        <v>95425</v>
      </c>
      <c r="I353" s="67">
        <v>117990</v>
      </c>
      <c r="L353" s="14">
        <v>3320.79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C354" s="67">
        <v>16263</v>
      </c>
      <c r="D354" s="67">
        <v>230801</v>
      </c>
      <c r="E354" s="67">
        <v>13995</v>
      </c>
      <c r="F354" s="67">
        <v>0</v>
      </c>
      <c r="G354" s="67">
        <f t="shared" si="83"/>
        <v>-131385</v>
      </c>
      <c r="H354" s="67">
        <v>101217</v>
      </c>
      <c r="I354" s="67">
        <v>249375</v>
      </c>
      <c r="L354" s="14">
        <v>3522.3516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C355" s="67">
        <v>10508</v>
      </c>
      <c r="D355" s="67">
        <v>60372</v>
      </c>
      <c r="E355" s="67">
        <v>2099</v>
      </c>
      <c r="F355" s="67">
        <v>0</v>
      </c>
      <c r="G355" s="67">
        <f t="shared" si="83"/>
        <v>46145</v>
      </c>
      <c r="H355" s="67">
        <v>114021</v>
      </c>
      <c r="I355" s="67">
        <v>203230</v>
      </c>
      <c r="L355" s="14">
        <v>3967.9308000000001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C356" s="67">
        <v>29218</v>
      </c>
      <c r="D356" s="67">
        <v>135016</v>
      </c>
      <c r="E356" s="67">
        <v>2095</v>
      </c>
      <c r="F356" s="67">
        <v>0</v>
      </c>
      <c r="G356" s="67">
        <f>I355-I356</f>
        <v>-44443</v>
      </c>
      <c r="H356" s="67">
        <v>117606</v>
      </c>
      <c r="I356" s="67">
        <v>247673</v>
      </c>
      <c r="L356" s="14">
        <v>4092.6888000000004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C357" s="67">
        <v>5086</v>
      </c>
      <c r="D357" s="67">
        <v>44087</v>
      </c>
      <c r="E357" s="67">
        <v>0</v>
      </c>
      <c r="F357" s="67">
        <v>0</v>
      </c>
      <c r="G357" s="67">
        <f>I356-I357</f>
        <v>49906</v>
      </c>
      <c r="H357" s="67">
        <v>99085</v>
      </c>
      <c r="I357" s="67">
        <v>197767</v>
      </c>
      <c r="L357" s="14">
        <v>3448.1579999999999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C358" s="67">
        <v>12104</v>
      </c>
      <c r="D358" s="67">
        <v>161935</v>
      </c>
      <c r="E358" s="67">
        <v>0</v>
      </c>
      <c r="F358" s="67">
        <v>0</v>
      </c>
      <c r="G358" s="67">
        <f>I357-I358</f>
        <v>-74896</v>
      </c>
      <c r="H358" s="67">
        <v>98928</v>
      </c>
      <c r="I358" s="67">
        <v>272663</v>
      </c>
      <c r="L358" s="14">
        <v>3442.6944000000003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C359" s="67">
        <v>8745</v>
      </c>
      <c r="D359" s="67">
        <v>26856</v>
      </c>
      <c r="E359" s="67">
        <v>12601</v>
      </c>
      <c r="F359" s="67">
        <v>0</v>
      </c>
      <c r="G359" s="67">
        <f>I358-I359</f>
        <v>61590</v>
      </c>
      <c r="H359" s="67">
        <v>84450</v>
      </c>
      <c r="I359" s="67">
        <v>211073</v>
      </c>
      <c r="L359" s="14">
        <v>2938.86</v>
      </c>
      <c r="N359" s="23" t="str">
        <f>'Olieforbrug, TJ'!M359</f>
        <v>November</v>
      </c>
    </row>
    <row r="360" spans="1:14" ht="13.8" thickBot="1" x14ac:dyDescent="0.3">
      <c r="A360" s="41" t="str">
        <f>'Olieforbrug, TJ'!A360</f>
        <v>December</v>
      </c>
      <c r="C360" s="42">
        <v>13836</v>
      </c>
      <c r="D360" s="42">
        <v>106086</v>
      </c>
      <c r="E360" s="42">
        <v>1428</v>
      </c>
      <c r="F360" s="42">
        <v>0</v>
      </c>
      <c r="G360" s="42">
        <f>I359-I360</f>
        <v>-25707</v>
      </c>
      <c r="H360" s="42">
        <v>93198</v>
      </c>
      <c r="I360" s="42">
        <v>236780</v>
      </c>
      <c r="J360" s="2"/>
      <c r="K360" s="2"/>
      <c r="L360" s="42">
        <v>3243.2904000000003</v>
      </c>
      <c r="N360" s="43" t="str">
        <f>'Olieforbrug, TJ'!M360</f>
        <v>December</v>
      </c>
    </row>
    <row r="361" spans="1:14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5">
      <c r="A362" s="33" t="str">
        <f>'Olieforbrug, TJ'!A362</f>
        <v>Januar</v>
      </c>
      <c r="C362" s="67">
        <v>7935</v>
      </c>
      <c r="D362" s="67">
        <v>68029</v>
      </c>
      <c r="E362" s="67">
        <v>2465</v>
      </c>
      <c r="F362" s="67">
        <v>0</v>
      </c>
      <c r="G362" s="67">
        <v>10303</v>
      </c>
      <c r="H362" s="67">
        <v>83526</v>
      </c>
      <c r="I362" s="67">
        <v>226477</v>
      </c>
      <c r="J362" s="15"/>
      <c r="K362" s="15"/>
      <c r="L362" s="14">
        <v>2906.7048000000004</v>
      </c>
      <c r="N362" s="23" t="str">
        <f>'Olieforbrug, TJ'!M362</f>
        <v>January</v>
      </c>
    </row>
    <row r="363" spans="1:14" x14ac:dyDescent="0.25">
      <c r="A363" s="33" t="str">
        <f>'Olieforbrug, TJ'!A363</f>
        <v>Februar</v>
      </c>
      <c r="C363" s="67">
        <v>9013</v>
      </c>
      <c r="D363" s="67">
        <v>98967</v>
      </c>
      <c r="E363" s="67">
        <v>2691</v>
      </c>
      <c r="F363" s="67">
        <v>0</v>
      </c>
      <c r="G363" s="67">
        <v>-19614</v>
      </c>
      <c r="H363" s="67">
        <v>85501</v>
      </c>
      <c r="I363" s="67">
        <v>246091</v>
      </c>
      <c r="J363" s="15"/>
      <c r="K363" s="15"/>
      <c r="L363" s="14">
        <v>2975.4348000000005</v>
      </c>
      <c r="N363" s="23" t="str">
        <f>'Olieforbrug, TJ'!M363</f>
        <v>February</v>
      </c>
    </row>
    <row r="364" spans="1:14" x14ac:dyDescent="0.25">
      <c r="A364" s="33" t="str">
        <f>'Olieforbrug, TJ'!A364</f>
        <v>Marts</v>
      </c>
      <c r="C364" s="67">
        <v>28494</v>
      </c>
      <c r="D364" s="67">
        <v>93921</v>
      </c>
      <c r="E364" s="67">
        <v>8037</v>
      </c>
      <c r="F364" s="67">
        <v>0</v>
      </c>
      <c r="G364" s="67">
        <v>-16310</v>
      </c>
      <c r="H364" s="67">
        <v>97870</v>
      </c>
      <c r="I364" s="67">
        <v>262401</v>
      </c>
      <c r="J364" s="15"/>
      <c r="K364" s="15"/>
      <c r="L364" s="14">
        <v>3405.8760000000002</v>
      </c>
      <c r="N364" s="23" t="str">
        <f>'Olieforbrug, TJ'!M364</f>
        <v>March</v>
      </c>
    </row>
    <row r="365" spans="1:14" x14ac:dyDescent="0.25">
      <c r="A365" s="33" t="str">
        <f>'Olieforbrug, TJ'!A365</f>
        <v>April</v>
      </c>
      <c r="C365" s="67">
        <v>12693</v>
      </c>
      <c r="D365" s="67">
        <v>120026</v>
      </c>
      <c r="E365" s="67">
        <v>8019</v>
      </c>
      <c r="F365" s="67">
        <v>0</v>
      </c>
      <c r="G365" s="67">
        <v>-28147</v>
      </c>
      <c r="H365" s="67">
        <v>96711</v>
      </c>
      <c r="I365" s="67">
        <v>290548</v>
      </c>
      <c r="J365" s="15"/>
      <c r="K365" s="15"/>
      <c r="L365" s="14">
        <v>3365.5428000000002</v>
      </c>
      <c r="N365" s="23" t="str">
        <f>'Olieforbrug, TJ'!M365</f>
        <v>April</v>
      </c>
    </row>
    <row r="366" spans="1:14" x14ac:dyDescent="0.25">
      <c r="A366" s="33" t="str">
        <f>'Olieforbrug, TJ'!A366</f>
        <v>Maj</v>
      </c>
      <c r="C366" s="67">
        <v>17669</v>
      </c>
      <c r="D366" s="67">
        <v>126631</v>
      </c>
      <c r="E366" s="67">
        <v>7996</v>
      </c>
      <c r="F366" s="67">
        <v>0</v>
      </c>
      <c r="G366" s="67">
        <v>-32672</v>
      </c>
      <c r="H366" s="67">
        <v>103747</v>
      </c>
      <c r="I366" s="67">
        <v>323220</v>
      </c>
      <c r="J366" s="15"/>
      <c r="K366" s="15"/>
      <c r="L366" s="14">
        <v>3610.3956000000003</v>
      </c>
      <c r="N366" s="23" t="str">
        <f>'Olieforbrug, TJ'!M366</f>
        <v>May</v>
      </c>
    </row>
    <row r="367" spans="1:14" x14ac:dyDescent="0.25">
      <c r="A367" s="33" t="str">
        <f>'Olieforbrug, TJ'!A367</f>
        <v>Juni</v>
      </c>
      <c r="C367" s="67">
        <v>6500</v>
      </c>
      <c r="D367" s="67">
        <v>136811</v>
      </c>
      <c r="E367" s="67">
        <v>944</v>
      </c>
      <c r="F367" s="67">
        <v>0</v>
      </c>
      <c r="G367" s="67">
        <v>-28995</v>
      </c>
      <c r="H367" s="67">
        <v>113029</v>
      </c>
      <c r="I367" s="67">
        <v>352215</v>
      </c>
      <c r="J367" s="15"/>
      <c r="K367" s="15"/>
      <c r="L367" s="14">
        <v>3933.4092000000005</v>
      </c>
      <c r="N367" s="23" t="str">
        <f>'Olieforbrug, TJ'!M367</f>
        <v>June</v>
      </c>
    </row>
    <row r="368" spans="1:14" x14ac:dyDescent="0.25">
      <c r="A368" s="33" t="str">
        <f>'Olieforbrug, TJ'!A368</f>
        <v>Juli</v>
      </c>
      <c r="C368" s="67">
        <v>16558</v>
      </c>
      <c r="D368" s="67">
        <v>143850</v>
      </c>
      <c r="E368" s="67">
        <v>84</v>
      </c>
      <c r="F368" s="67">
        <v>0</v>
      </c>
      <c r="G368" s="67">
        <v>-7549</v>
      </c>
      <c r="H368" s="67">
        <v>121269</v>
      </c>
      <c r="I368" s="67">
        <v>359764</v>
      </c>
      <c r="J368" s="15"/>
      <c r="K368" s="15"/>
      <c r="L368" s="14">
        <v>4220.1612000000005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C369" s="67">
        <v>16128</v>
      </c>
      <c r="D369" s="67">
        <v>64640</v>
      </c>
      <c r="E369" s="67">
        <v>42</v>
      </c>
      <c r="F369" s="67">
        <v>0</v>
      </c>
      <c r="G369" s="67">
        <v>25992</v>
      </c>
      <c r="H369" s="67">
        <v>106735</v>
      </c>
      <c r="I369" s="67">
        <v>333772</v>
      </c>
      <c r="J369" s="15"/>
      <c r="K369" s="15"/>
      <c r="L369" s="14">
        <v>3714.3780000000002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C370" s="67">
        <v>8503</v>
      </c>
      <c r="D370" s="67">
        <v>153883</v>
      </c>
      <c r="E370" s="67">
        <v>198</v>
      </c>
      <c r="F370" s="67">
        <v>0</v>
      </c>
      <c r="G370" s="67">
        <v>-42390</v>
      </c>
      <c r="H370" s="67">
        <v>119608</v>
      </c>
      <c r="I370" s="67">
        <v>376162</v>
      </c>
      <c r="J370" s="15"/>
      <c r="K370" s="15"/>
      <c r="L370" s="14">
        <v>4162.3584000000001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C371" s="67">
        <v>20283</v>
      </c>
      <c r="D371" s="67">
        <v>91748</v>
      </c>
      <c r="E371" s="67">
        <v>4410</v>
      </c>
      <c r="F371" s="67">
        <v>0</v>
      </c>
      <c r="G371" s="67">
        <v>25478</v>
      </c>
      <c r="H371" s="67">
        <v>122400</v>
      </c>
      <c r="I371" s="67">
        <v>350684</v>
      </c>
      <c r="J371" s="15"/>
      <c r="K371" s="15"/>
      <c r="L371" s="14">
        <v>4259.5200000000004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C372" s="67">
        <v>6655</v>
      </c>
      <c r="D372" s="67">
        <v>76478</v>
      </c>
      <c r="E372" s="67">
        <v>33904</v>
      </c>
      <c r="F372" s="67">
        <v>0</v>
      </c>
      <c r="G372" s="67">
        <v>42606</v>
      </c>
      <c r="H372" s="67">
        <v>91802</v>
      </c>
      <c r="I372" s="67">
        <v>308078</v>
      </c>
      <c r="J372" s="15"/>
      <c r="K372" s="15"/>
      <c r="L372" s="14">
        <v>3194.7096000000001</v>
      </c>
      <c r="N372" s="23" t="str">
        <f>'Olieforbrug, TJ'!M372</f>
        <v>November</v>
      </c>
    </row>
    <row r="373" spans="1:14" ht="13.8" thickBot="1" x14ac:dyDescent="0.3">
      <c r="A373" s="41" t="str">
        <f>'Olieforbrug, TJ'!A373</f>
        <v>December</v>
      </c>
      <c r="C373" s="42">
        <v>12351</v>
      </c>
      <c r="D373" s="42">
        <v>149483</v>
      </c>
      <c r="E373" s="42">
        <v>0</v>
      </c>
      <c r="F373" s="42">
        <v>352</v>
      </c>
      <c r="G373" s="42">
        <v>-71204</v>
      </c>
      <c r="H373" s="42">
        <v>90408</v>
      </c>
      <c r="I373" s="42">
        <v>379282</v>
      </c>
      <c r="J373" s="2"/>
      <c r="K373" s="2"/>
      <c r="L373" s="54">
        <v>3146.1984000000002</v>
      </c>
      <c r="N373" s="43" t="str">
        <f>'Olieforbrug, TJ'!M373</f>
        <v>December</v>
      </c>
    </row>
    <row r="374" spans="1:14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tr">
        <f>'Olieforbrug, TJ'!A375</f>
        <v>Januar</v>
      </c>
      <c r="C375" s="16">
        <v>7280</v>
      </c>
      <c r="D375" s="16">
        <v>142355</v>
      </c>
      <c r="E375" s="16">
        <v>14982</v>
      </c>
      <c r="F375" s="16">
        <v>0</v>
      </c>
      <c r="G375" s="16">
        <f>I373-I375</f>
        <v>-45612</v>
      </c>
      <c r="H375" s="16">
        <v>89062</v>
      </c>
      <c r="I375" s="16">
        <v>424894</v>
      </c>
      <c r="J375" s="15"/>
      <c r="K375" s="15"/>
      <c r="L375" s="14">
        <f t="shared" ref="L375:L386" si="84">H375*0.8*43.5/1000</f>
        <v>3099.3576000000003</v>
      </c>
      <c r="N375" s="23" t="str">
        <f>'Olieforbrug, TJ'!M375</f>
        <v>January</v>
      </c>
    </row>
    <row r="376" spans="1:14" x14ac:dyDescent="0.25">
      <c r="A376" s="23" t="str">
        <f>'Olieforbrug, TJ'!A376</f>
        <v>Februar</v>
      </c>
      <c r="C376" s="16">
        <v>8213</v>
      </c>
      <c r="D376" s="16">
        <v>96106</v>
      </c>
      <c r="E376" s="16">
        <v>906</v>
      </c>
      <c r="F376" s="16">
        <v>0</v>
      </c>
      <c r="G376" s="16">
        <f t="shared" ref="G376:G386" si="85">I375-I376</f>
        <v>-20282</v>
      </c>
      <c r="H376" s="16">
        <v>82758</v>
      </c>
      <c r="I376" s="16">
        <v>445176</v>
      </c>
      <c r="J376" s="15"/>
      <c r="K376" s="15"/>
      <c r="L376" s="14">
        <f t="shared" si="84"/>
        <v>2879.9784000000004</v>
      </c>
      <c r="N376" s="23" t="str">
        <f>'Olieforbrug, TJ'!M376</f>
        <v>February</v>
      </c>
    </row>
    <row r="377" spans="1:14" x14ac:dyDescent="0.25">
      <c r="A377" s="23" t="str">
        <f>'Olieforbrug, TJ'!A377</f>
        <v>Marts</v>
      </c>
      <c r="C377" s="16">
        <v>9356</v>
      </c>
      <c r="D377" s="16">
        <v>46697</v>
      </c>
      <c r="E377" s="16">
        <v>0</v>
      </c>
      <c r="F377" s="16">
        <v>0</v>
      </c>
      <c r="G377" s="16">
        <f t="shared" si="85"/>
        <v>40070</v>
      </c>
      <c r="H377" s="16">
        <v>95990</v>
      </c>
      <c r="I377" s="16">
        <v>405106</v>
      </c>
      <c r="J377" s="15"/>
      <c r="K377" s="15"/>
      <c r="L377" s="14">
        <f t="shared" si="84"/>
        <v>3340.4520000000002</v>
      </c>
      <c r="N377" s="23" t="str">
        <f>'Olieforbrug, TJ'!M377</f>
        <v>March</v>
      </c>
    </row>
    <row r="378" spans="1:14" x14ac:dyDescent="0.25">
      <c r="A378" s="23" t="str">
        <f>'Olieforbrug, TJ'!A378</f>
        <v>April</v>
      </c>
      <c r="C378" s="16">
        <v>14081</v>
      </c>
      <c r="D378" s="16">
        <v>104191</v>
      </c>
      <c r="E378" s="16">
        <v>8416</v>
      </c>
      <c r="F378" s="16">
        <v>0</v>
      </c>
      <c r="G378" s="16">
        <f t="shared" si="85"/>
        <v>-15799</v>
      </c>
      <c r="H378" s="16">
        <v>94007</v>
      </c>
      <c r="I378" s="16">
        <v>420905</v>
      </c>
      <c r="J378" s="15"/>
      <c r="K378" s="15"/>
      <c r="L378" s="14">
        <f t="shared" si="84"/>
        <v>3271.4436000000001</v>
      </c>
      <c r="N378" s="23" t="str">
        <f>'Olieforbrug, TJ'!M378</f>
        <v>April</v>
      </c>
    </row>
    <row r="379" spans="1:14" x14ac:dyDescent="0.25">
      <c r="A379" s="23" t="str">
        <f>'Olieforbrug, TJ'!A379</f>
        <v>Maj</v>
      </c>
      <c r="C379" s="16">
        <v>14677</v>
      </c>
      <c r="D379" s="16">
        <v>107651</v>
      </c>
      <c r="E379" s="16">
        <v>0</v>
      </c>
      <c r="F379" s="16">
        <v>0</v>
      </c>
      <c r="G379" s="16">
        <f t="shared" si="85"/>
        <v>-17605</v>
      </c>
      <c r="H379" s="16">
        <v>104611</v>
      </c>
      <c r="I379" s="16">
        <v>438510</v>
      </c>
      <c r="J379" s="15"/>
      <c r="K379" s="15"/>
      <c r="L379" s="14">
        <f t="shared" si="84"/>
        <v>3640.4628000000002</v>
      </c>
      <c r="N379" s="23" t="str">
        <f>'Olieforbrug, TJ'!M379</f>
        <v>May</v>
      </c>
    </row>
    <row r="380" spans="1:14" x14ac:dyDescent="0.25">
      <c r="A380" s="23" t="str">
        <f>'Olieforbrug, TJ'!A380</f>
        <v>Juni</v>
      </c>
      <c r="C380" s="16">
        <v>13860</v>
      </c>
      <c r="D380" s="16">
        <v>81746</v>
      </c>
      <c r="E380" s="16">
        <v>0</v>
      </c>
      <c r="F380" s="16">
        <v>0</v>
      </c>
      <c r="G380" s="16">
        <f t="shared" si="85"/>
        <v>26505</v>
      </c>
      <c r="H380" s="16">
        <v>122023</v>
      </c>
      <c r="I380" s="16">
        <v>412005</v>
      </c>
      <c r="J380" s="15"/>
      <c r="K380" s="15"/>
      <c r="L380" s="14">
        <f t="shared" si="84"/>
        <v>4246.4004000000004</v>
      </c>
      <c r="N380" s="23" t="str">
        <f>'Olieforbrug, TJ'!M380</f>
        <v>June</v>
      </c>
    </row>
    <row r="381" spans="1:14" x14ac:dyDescent="0.25">
      <c r="A381" s="23" t="str">
        <f>'Olieforbrug, TJ'!A381</f>
        <v>Juli</v>
      </c>
      <c r="C381" s="16">
        <v>16178</v>
      </c>
      <c r="D381" s="16">
        <v>102865</v>
      </c>
      <c r="E381" s="16">
        <v>0</v>
      </c>
      <c r="F381" s="16">
        <v>0</v>
      </c>
      <c r="G381" s="16">
        <f t="shared" si="85"/>
        <v>2874</v>
      </c>
      <c r="H381" s="16">
        <v>121457</v>
      </c>
      <c r="I381" s="16">
        <v>409131</v>
      </c>
      <c r="J381" s="15"/>
      <c r="K381" s="15"/>
      <c r="L381" s="14">
        <f t="shared" si="84"/>
        <v>4226.7036000000007</v>
      </c>
      <c r="N381" s="23" t="str">
        <f>'Olieforbrug, TJ'!M381</f>
        <v>July</v>
      </c>
    </row>
    <row r="382" spans="1:14" x14ac:dyDescent="0.25">
      <c r="A382" s="23" t="str">
        <f>'Olieforbrug, TJ'!A382</f>
        <v>August</v>
      </c>
      <c r="C382" s="16">
        <v>17017</v>
      </c>
      <c r="D382" s="16">
        <v>91811</v>
      </c>
      <c r="E382" s="16">
        <v>2481</v>
      </c>
      <c r="F382" s="16">
        <v>0</v>
      </c>
      <c r="G382" s="16">
        <f t="shared" si="85"/>
        <v>8832</v>
      </c>
      <c r="H382" s="16">
        <v>114863</v>
      </c>
      <c r="I382" s="16">
        <v>400299</v>
      </c>
      <c r="J382" s="15"/>
      <c r="K382" s="15"/>
      <c r="L382" s="14">
        <f t="shared" si="84"/>
        <v>3997.2324000000003</v>
      </c>
      <c r="N382" s="23" t="str">
        <f>'Olieforbrug, TJ'!M382</f>
        <v>August</v>
      </c>
    </row>
    <row r="383" spans="1:14" x14ac:dyDescent="0.25">
      <c r="A383" s="23" t="str">
        <f>'Olieforbrug, TJ'!A383</f>
        <v>September</v>
      </c>
      <c r="C383" s="16">
        <v>28</v>
      </c>
      <c r="D383" s="16">
        <v>105097</v>
      </c>
      <c r="E383" s="16">
        <v>137632</v>
      </c>
      <c r="F383" s="16">
        <v>0</v>
      </c>
      <c r="G383" s="16">
        <f t="shared" si="85"/>
        <v>141551</v>
      </c>
      <c r="H383" s="16">
        <v>108755</v>
      </c>
      <c r="I383" s="16">
        <v>258748</v>
      </c>
      <c r="J383" s="15"/>
      <c r="K383" s="15"/>
      <c r="L383" s="14">
        <f t="shared" si="84"/>
        <v>3784.674</v>
      </c>
      <c r="N383" s="23" t="str">
        <f>'Olieforbrug, TJ'!M383</f>
        <v>September</v>
      </c>
    </row>
    <row r="384" spans="1:14" x14ac:dyDescent="0.25">
      <c r="A384" s="23" t="str">
        <f>'Olieforbrug, TJ'!A384</f>
        <v>Oktober</v>
      </c>
      <c r="C384" s="16">
        <v>7819</v>
      </c>
      <c r="D384" s="16">
        <v>88042</v>
      </c>
      <c r="E384" s="16">
        <v>39636</v>
      </c>
      <c r="F384" s="16">
        <v>0</v>
      </c>
      <c r="G384" s="16">
        <f t="shared" si="85"/>
        <v>51748</v>
      </c>
      <c r="H384" s="16">
        <v>143500</v>
      </c>
      <c r="I384" s="16">
        <v>207000</v>
      </c>
      <c r="J384" s="15"/>
      <c r="K384" s="15"/>
      <c r="L384" s="14">
        <f t="shared" si="84"/>
        <v>4993.8</v>
      </c>
      <c r="N384" s="23" t="str">
        <f>'Olieforbrug, TJ'!M384</f>
        <v>October</v>
      </c>
    </row>
    <row r="385" spans="1:14" x14ac:dyDescent="0.25">
      <c r="A385" s="23" t="str">
        <f>'Olieforbrug, TJ'!A385</f>
        <v>November</v>
      </c>
      <c r="C385" s="16">
        <v>28467</v>
      </c>
      <c r="D385" s="16">
        <v>85178</v>
      </c>
      <c r="E385" s="16">
        <v>19788</v>
      </c>
      <c r="F385" s="16">
        <v>0</v>
      </c>
      <c r="G385" s="16">
        <f t="shared" si="85"/>
        <v>15920</v>
      </c>
      <c r="H385" s="16">
        <v>109893</v>
      </c>
      <c r="I385" s="16">
        <v>191080</v>
      </c>
      <c r="J385" s="15"/>
      <c r="K385" s="15"/>
      <c r="L385" s="14">
        <f t="shared" si="84"/>
        <v>3824.2764000000002</v>
      </c>
      <c r="N385" s="23" t="str">
        <f>'Olieforbrug, TJ'!M385</f>
        <v>November</v>
      </c>
    </row>
    <row r="386" spans="1:14" ht="13.8" thickBot="1" x14ac:dyDescent="0.3">
      <c r="A386" s="41" t="str">
        <f>'Olieforbrug, TJ'!A386</f>
        <v>December</v>
      </c>
      <c r="C386" s="42">
        <v>14977</v>
      </c>
      <c r="D386" s="42">
        <v>106777</v>
      </c>
      <c r="E386" s="42">
        <v>0</v>
      </c>
      <c r="F386" s="42">
        <v>0</v>
      </c>
      <c r="G386" s="42">
        <f t="shared" si="85"/>
        <v>-21147</v>
      </c>
      <c r="H386" s="42">
        <v>100527</v>
      </c>
      <c r="I386" s="42">
        <v>212227</v>
      </c>
      <c r="J386" s="2"/>
      <c r="K386" s="2"/>
      <c r="L386" s="54">
        <f t="shared" si="84"/>
        <v>3498.3396000000002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4206</v>
      </c>
      <c r="D388" s="16">
        <v>78501</v>
      </c>
      <c r="E388" s="16">
        <v>0</v>
      </c>
      <c r="F388" s="16">
        <v>0</v>
      </c>
      <c r="G388" s="16">
        <f>I386-I388</f>
        <v>10534</v>
      </c>
      <c r="H388" s="16">
        <v>93163</v>
      </c>
      <c r="I388" s="16">
        <v>201693</v>
      </c>
      <c r="J388" s="15"/>
      <c r="K388" s="15"/>
      <c r="L388" s="14">
        <f t="shared" ref="L388:L399" si="86">H388*0.8*43.5/1000</f>
        <v>3242.0724000000005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9215</v>
      </c>
      <c r="D389" s="16">
        <v>109578</v>
      </c>
      <c r="E389" s="16">
        <v>0</v>
      </c>
      <c r="F389" s="16">
        <v>137</v>
      </c>
      <c r="G389" s="16">
        <f t="shared" ref="G389:G394" si="87">I388-I389</f>
        <v>-32027</v>
      </c>
      <c r="H389" s="16">
        <v>86528</v>
      </c>
      <c r="I389" s="16">
        <v>233720</v>
      </c>
      <c r="J389" s="15"/>
      <c r="K389" s="15"/>
      <c r="L389" s="14">
        <f t="shared" si="86"/>
        <v>3011.1744000000003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5551</v>
      </c>
      <c r="D390" s="16">
        <v>30157</v>
      </c>
      <c r="E390" s="16">
        <v>1524</v>
      </c>
      <c r="F390" s="16">
        <v>0</v>
      </c>
      <c r="G390" s="16">
        <f t="shared" si="87"/>
        <v>64075</v>
      </c>
      <c r="H390" s="16">
        <v>98176</v>
      </c>
      <c r="I390" s="16">
        <v>169645</v>
      </c>
      <c r="J390" s="15"/>
      <c r="K390" s="15"/>
      <c r="L390" s="14">
        <f t="shared" si="86"/>
        <v>3416.5248000000001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11978</v>
      </c>
      <c r="D391" s="16">
        <v>104750</v>
      </c>
      <c r="E391" s="16">
        <v>1362</v>
      </c>
      <c r="F391" s="16">
        <v>0</v>
      </c>
      <c r="G391" s="16">
        <f t="shared" si="87"/>
        <v>-17434</v>
      </c>
      <c r="H391" s="16">
        <v>97981</v>
      </c>
      <c r="I391" s="16">
        <v>187079</v>
      </c>
      <c r="J391" s="15"/>
      <c r="K391" s="15"/>
      <c r="L391" s="14">
        <f t="shared" si="86"/>
        <v>3409.7388000000001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11978</v>
      </c>
      <c r="D392" s="16">
        <v>104750</v>
      </c>
      <c r="E392" s="16">
        <v>1362</v>
      </c>
      <c r="F392" s="16">
        <v>0</v>
      </c>
      <c r="G392" s="16">
        <f t="shared" si="87"/>
        <v>0</v>
      </c>
      <c r="H392" s="16">
        <v>97977</v>
      </c>
      <c r="I392" s="16">
        <v>187079</v>
      </c>
      <c r="J392" s="15"/>
      <c r="K392" s="15"/>
      <c r="L392" s="14">
        <f t="shared" si="86"/>
        <v>3409.5996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11264</v>
      </c>
      <c r="D393" s="16">
        <v>86770</v>
      </c>
      <c r="E393" s="16">
        <v>1446</v>
      </c>
      <c r="F393" s="16">
        <v>0</v>
      </c>
      <c r="G393" s="16">
        <f t="shared" si="87"/>
        <v>-6714</v>
      </c>
      <c r="H393" s="16">
        <v>83420</v>
      </c>
      <c r="I393" s="16">
        <v>193793</v>
      </c>
      <c r="J393" s="15"/>
      <c r="K393" s="15"/>
      <c r="L393" s="14">
        <f t="shared" si="86"/>
        <v>2903.0160000000001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16812</v>
      </c>
      <c r="D394" s="16">
        <v>123200</v>
      </c>
      <c r="E394" s="16">
        <v>19276</v>
      </c>
      <c r="F394" s="16">
        <v>0</v>
      </c>
      <c r="G394" s="16">
        <f t="shared" si="87"/>
        <v>44512</v>
      </c>
      <c r="H394" s="16">
        <v>129512</v>
      </c>
      <c r="I394" s="16">
        <v>149281</v>
      </c>
      <c r="J394" s="15"/>
      <c r="K394" s="15"/>
      <c r="L394" s="14">
        <f t="shared" si="86"/>
        <v>4507.0176000000001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20986</v>
      </c>
      <c r="D395" s="16">
        <v>107286</v>
      </c>
      <c r="E395" s="16">
        <v>1589</v>
      </c>
      <c r="F395" s="16">
        <v>0</v>
      </c>
      <c r="G395" s="16">
        <f>I394-I395</f>
        <v>-4814</v>
      </c>
      <c r="H395" s="16">
        <v>122231</v>
      </c>
      <c r="I395" s="16">
        <v>154095</v>
      </c>
      <c r="J395" s="15"/>
      <c r="K395" s="15"/>
      <c r="L395" s="14">
        <f t="shared" si="86"/>
        <v>4253.6387999999997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11107</v>
      </c>
      <c r="D396" s="16">
        <v>132400</v>
      </c>
      <c r="E396" s="16">
        <v>2049</v>
      </c>
      <c r="F396" s="16">
        <v>0</v>
      </c>
      <c r="G396" s="16">
        <f>I395-I396</f>
        <v>-27109</v>
      </c>
      <c r="H396" s="16">
        <v>114018</v>
      </c>
      <c r="I396" s="16">
        <v>181204</v>
      </c>
      <c r="J396" s="15"/>
      <c r="K396" s="15"/>
      <c r="L396" s="14">
        <f t="shared" si="86"/>
        <v>3967.8264000000004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18459</v>
      </c>
      <c r="D397" s="16">
        <v>74391</v>
      </c>
      <c r="E397" s="16">
        <v>29209</v>
      </c>
      <c r="F397" s="16">
        <v>0</v>
      </c>
      <c r="G397" s="16">
        <f>I396-I397</f>
        <v>61193</v>
      </c>
      <c r="H397" s="16">
        <v>124873</v>
      </c>
      <c r="I397" s="16">
        <v>120011</v>
      </c>
      <c r="J397" s="15"/>
      <c r="K397" s="15"/>
      <c r="L397" s="14">
        <f t="shared" si="86"/>
        <v>4345.5804000000007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C398" s="16">
        <v>12897</v>
      </c>
      <c r="D398" s="16">
        <v>111513</v>
      </c>
      <c r="E398" s="16">
        <v>1713</v>
      </c>
      <c r="F398" s="16">
        <v>600</v>
      </c>
      <c r="G398" s="16">
        <f>I397-I398</f>
        <v>-19470</v>
      </c>
      <c r="H398" s="16">
        <v>102396</v>
      </c>
      <c r="I398" s="16">
        <v>139481</v>
      </c>
      <c r="J398" s="15"/>
      <c r="K398" s="15"/>
      <c r="L398" s="14">
        <f t="shared" si="86"/>
        <v>3563.3808000000004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>
        <v>10769</v>
      </c>
      <c r="D399" s="42">
        <v>121481</v>
      </c>
      <c r="E399" s="42">
        <v>10827</v>
      </c>
      <c r="F399" s="42">
        <v>0</v>
      </c>
      <c r="G399" s="42">
        <f>I398-I399</f>
        <v>-29663</v>
      </c>
      <c r="H399" s="42">
        <v>87214</v>
      </c>
      <c r="I399" s="42">
        <v>169144</v>
      </c>
      <c r="J399" s="2"/>
      <c r="K399" s="2"/>
      <c r="L399" s="54">
        <f t="shared" si="86"/>
        <v>3035.0471999999995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13320</v>
      </c>
      <c r="D401" s="16">
        <v>80081</v>
      </c>
      <c r="E401" s="16">
        <v>101</v>
      </c>
      <c r="F401" s="16">
        <v>0</v>
      </c>
      <c r="G401" s="16">
        <f>I399-I401</f>
        <v>2238</v>
      </c>
      <c r="H401" s="16">
        <v>95568</v>
      </c>
      <c r="I401" s="16">
        <v>166906</v>
      </c>
      <c r="J401" s="15"/>
      <c r="K401" s="15"/>
      <c r="L401" s="14">
        <f t="shared" ref="L401:L412" si="88">H401*0.8*43.5/1000</f>
        <v>3325.7664000000004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6117</v>
      </c>
      <c r="D402" s="16">
        <v>82593</v>
      </c>
      <c r="E402" s="16">
        <v>101</v>
      </c>
      <c r="F402" s="16">
        <v>0</v>
      </c>
      <c r="G402" s="16">
        <f t="shared" ref="G402:G407" si="89">I401-I402</f>
        <v>-51</v>
      </c>
      <c r="H402" s="16">
        <v>88513</v>
      </c>
      <c r="I402" s="16">
        <v>166957</v>
      </c>
      <c r="J402" s="15"/>
      <c r="K402" s="15"/>
      <c r="L402" s="14">
        <f t="shared" si="88"/>
        <v>3080.2524000000003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7692</v>
      </c>
      <c r="D403" s="16">
        <v>136223</v>
      </c>
      <c r="E403" s="16">
        <v>205</v>
      </c>
      <c r="F403" s="16">
        <v>0</v>
      </c>
      <c r="G403" s="16">
        <f t="shared" si="89"/>
        <v>-38377</v>
      </c>
      <c r="H403" s="16">
        <v>100146</v>
      </c>
      <c r="I403" s="16">
        <v>205334</v>
      </c>
      <c r="J403" s="15"/>
      <c r="K403" s="15"/>
      <c r="L403" s="14">
        <f t="shared" si="88"/>
        <v>3485.0808000000002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6861</v>
      </c>
      <c r="D404" s="16">
        <v>143125</v>
      </c>
      <c r="E404" s="16">
        <v>108</v>
      </c>
      <c r="F404" s="16">
        <v>0</v>
      </c>
      <c r="G404" s="16">
        <f t="shared" si="89"/>
        <v>-49576</v>
      </c>
      <c r="H404" s="16">
        <v>100727</v>
      </c>
      <c r="I404" s="16">
        <v>254910</v>
      </c>
      <c r="J404" s="15"/>
      <c r="K404" s="15"/>
      <c r="L404" s="14">
        <f t="shared" si="88"/>
        <v>3505.2996000000003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C405" s="16">
        <v>18806</v>
      </c>
      <c r="D405" s="16">
        <v>30405</v>
      </c>
      <c r="E405" s="16">
        <v>0</v>
      </c>
      <c r="F405" s="16">
        <v>1970</v>
      </c>
      <c r="G405" s="16">
        <f t="shared" si="89"/>
        <v>59584</v>
      </c>
      <c r="H405" s="16">
        <v>106682</v>
      </c>
      <c r="I405" s="16">
        <v>195326</v>
      </c>
      <c r="J405" s="15"/>
      <c r="K405" s="15"/>
      <c r="L405" s="14">
        <f t="shared" si="88"/>
        <v>3712.5336000000002</v>
      </c>
      <c r="N405" s="23" t="str">
        <f>'Olieforbrug, TJ'!M405</f>
        <v>May</v>
      </c>
    </row>
    <row r="406" spans="1:14" x14ac:dyDescent="0.25">
      <c r="A406" s="23" t="str">
        <f>'Olieforbrug, TJ'!A406</f>
        <v>Juni</v>
      </c>
      <c r="C406" s="16">
        <v>12575</v>
      </c>
      <c r="D406" s="16">
        <v>110681</v>
      </c>
      <c r="E406" s="16">
        <v>0</v>
      </c>
      <c r="F406" s="16">
        <v>0</v>
      </c>
      <c r="G406" s="16">
        <f t="shared" si="89"/>
        <v>-2897</v>
      </c>
      <c r="H406" s="16">
        <v>119944</v>
      </c>
      <c r="I406" s="16">
        <v>198223</v>
      </c>
      <c r="J406" s="15"/>
      <c r="K406" s="15"/>
      <c r="L406" s="14">
        <f t="shared" si="88"/>
        <v>4174.0512000000008</v>
      </c>
      <c r="N406" s="23" t="str">
        <f>'Olieforbrug, TJ'!M406</f>
        <v>June</v>
      </c>
    </row>
    <row r="407" spans="1:14" ht="11.25" customHeight="1" x14ac:dyDescent="0.25">
      <c r="A407" s="23" t="str">
        <f>'Olieforbrug, TJ'!A407</f>
        <v>Juli</v>
      </c>
      <c r="C407" s="16">
        <v>10169</v>
      </c>
      <c r="D407" s="16">
        <v>159044</v>
      </c>
      <c r="E407" s="16">
        <v>0</v>
      </c>
      <c r="F407" s="16">
        <v>0</v>
      </c>
      <c r="G407" s="16">
        <f t="shared" si="89"/>
        <v>-39372</v>
      </c>
      <c r="H407" s="16">
        <v>129281</v>
      </c>
      <c r="I407" s="16">
        <v>237595</v>
      </c>
      <c r="J407" s="15"/>
      <c r="K407" s="15"/>
      <c r="L407" s="14">
        <f t="shared" si="88"/>
        <v>4498.9787999999999</v>
      </c>
      <c r="N407" s="23" t="str">
        <f>'Olieforbrug, TJ'!M407</f>
        <v>July</v>
      </c>
    </row>
    <row r="408" spans="1:14" ht="11.25" customHeight="1" x14ac:dyDescent="0.25">
      <c r="A408" s="23" t="str">
        <f>'Olieforbrug, TJ'!A408</f>
        <v>August</v>
      </c>
      <c r="C408" s="16">
        <v>24979</v>
      </c>
      <c r="D408" s="16">
        <v>81256</v>
      </c>
      <c r="E408" s="16">
        <v>6980</v>
      </c>
      <c r="F408" s="16">
        <v>0</v>
      </c>
      <c r="G408" s="16">
        <f>I407-I408</f>
        <v>31148</v>
      </c>
      <c r="H408" s="16">
        <v>130473</v>
      </c>
      <c r="I408" s="16">
        <v>206447</v>
      </c>
      <c r="J408" s="15"/>
      <c r="K408" s="15"/>
      <c r="L408" s="14">
        <f t="shared" si="88"/>
        <v>4540.4603999999999</v>
      </c>
      <c r="N408" s="23" t="str">
        <f>'Olieforbrug, TJ'!M408</f>
        <v>August</v>
      </c>
    </row>
    <row r="409" spans="1:14" ht="11.25" customHeight="1" x14ac:dyDescent="0.25">
      <c r="A409" s="23" t="str">
        <f>'Olieforbrug, TJ'!A409</f>
        <v>September</v>
      </c>
      <c r="C409" s="16">
        <v>7248</v>
      </c>
      <c r="D409" s="16">
        <v>138788</v>
      </c>
      <c r="E409" s="16">
        <v>54</v>
      </c>
      <c r="F409" s="16">
        <v>0</v>
      </c>
      <c r="G409" s="16">
        <f>I408-I409</f>
        <v>-34440</v>
      </c>
      <c r="H409" s="16">
        <v>111623</v>
      </c>
      <c r="I409" s="16">
        <v>240887</v>
      </c>
      <c r="J409" s="15"/>
      <c r="K409" s="15"/>
      <c r="L409" s="14">
        <f t="shared" si="88"/>
        <v>3884.4804000000004</v>
      </c>
      <c r="N409" s="23" t="str">
        <f>'Olieforbrug, TJ'!M409</f>
        <v>September</v>
      </c>
    </row>
    <row r="410" spans="1:14" ht="12" customHeight="1" x14ac:dyDescent="0.25">
      <c r="A410" s="23" t="str">
        <f>'Olieforbrug, TJ'!A410</f>
        <v>Oktober</v>
      </c>
      <c r="C410" s="16">
        <v>20610</v>
      </c>
      <c r="D410" s="16">
        <v>54772</v>
      </c>
      <c r="E410" s="16">
        <v>127</v>
      </c>
      <c r="F410" s="16">
        <v>0</v>
      </c>
      <c r="G410" s="16">
        <f>I409-I410</f>
        <v>45930</v>
      </c>
      <c r="H410" s="16">
        <v>121347</v>
      </c>
      <c r="I410" s="16">
        <v>194957</v>
      </c>
      <c r="J410" s="15"/>
      <c r="K410" s="15"/>
      <c r="L410" s="14">
        <f t="shared" si="88"/>
        <v>4222.8756000000003</v>
      </c>
      <c r="N410" s="23" t="str">
        <f>'Olieforbrug, TJ'!M410</f>
        <v>October</v>
      </c>
    </row>
    <row r="411" spans="1:14" ht="12" customHeight="1" x14ac:dyDescent="0.25">
      <c r="A411" s="23" t="str">
        <f>'Olieforbrug, TJ'!A411</f>
        <v>November</v>
      </c>
      <c r="C411" s="16">
        <v>17634</v>
      </c>
      <c r="D411" s="16">
        <v>102106</v>
      </c>
      <c r="E411" s="16">
        <v>7093</v>
      </c>
      <c r="F411" s="16">
        <v>0</v>
      </c>
      <c r="G411" s="16">
        <f>I410-I411</f>
        <v>-6002</v>
      </c>
      <c r="H411" s="16">
        <v>89882</v>
      </c>
      <c r="I411" s="16">
        <v>200959</v>
      </c>
      <c r="J411" s="15"/>
      <c r="K411" s="15"/>
      <c r="L411" s="14">
        <f t="shared" si="88"/>
        <v>3127.8935999999999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4646</v>
      </c>
      <c r="D412" s="42">
        <v>144180</v>
      </c>
      <c r="E412" s="42">
        <v>0</v>
      </c>
      <c r="F412" s="42">
        <v>0</v>
      </c>
      <c r="G412" s="42">
        <f>I411-I412</f>
        <v>-49065</v>
      </c>
      <c r="H412" s="42">
        <v>98655</v>
      </c>
      <c r="I412" s="42">
        <v>250024</v>
      </c>
      <c r="J412" s="2"/>
      <c r="K412" s="2"/>
      <c r="L412" s="54">
        <f t="shared" si="88"/>
        <v>3433.194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12497</v>
      </c>
      <c r="D414" s="16">
        <v>110042</v>
      </c>
      <c r="E414" s="16">
        <v>49837</v>
      </c>
      <c r="F414" s="16">
        <v>0</v>
      </c>
      <c r="G414" s="16">
        <f>I412-I414</f>
        <v>2314</v>
      </c>
      <c r="H414" s="16">
        <v>72403</v>
      </c>
      <c r="I414" s="16">
        <v>247710</v>
      </c>
      <c r="J414" s="15"/>
      <c r="K414" s="15"/>
      <c r="L414" s="14">
        <f t="shared" ref="L414:L419" si="90">H414*0.8*43.5/1000</f>
        <v>2519.6243999999997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13344</v>
      </c>
      <c r="D415" s="16">
        <v>78841</v>
      </c>
      <c r="E415" s="16">
        <v>147</v>
      </c>
      <c r="F415" s="16">
        <v>0</v>
      </c>
      <c r="G415" s="65">
        <f t="shared" ref="G415:G420" si="91">I414-I415</f>
        <v>-6324</v>
      </c>
      <c r="H415" s="16">
        <v>85730</v>
      </c>
      <c r="I415" s="16">
        <v>254034</v>
      </c>
      <c r="J415" s="15"/>
      <c r="K415" s="15"/>
      <c r="L415" s="14">
        <f t="shared" si="90"/>
        <v>2983.404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8235</v>
      </c>
      <c r="D416" s="16">
        <v>92262</v>
      </c>
      <c r="E416" s="16">
        <v>19262</v>
      </c>
      <c r="F416" s="16">
        <v>0</v>
      </c>
      <c r="G416" s="65">
        <f t="shared" si="91"/>
        <v>-25880</v>
      </c>
      <c r="H416" s="16">
        <v>55272</v>
      </c>
      <c r="I416" s="16">
        <v>279914</v>
      </c>
      <c r="J416" s="15"/>
      <c r="K416" s="15"/>
      <c r="L416" s="14">
        <f t="shared" si="90"/>
        <v>1923.4656000000002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10879</v>
      </c>
      <c r="D417" s="16">
        <v>0</v>
      </c>
      <c r="E417" s="16">
        <v>0</v>
      </c>
      <c r="F417" s="16">
        <v>0</v>
      </c>
      <c r="G417" s="65">
        <f t="shared" si="91"/>
        <v>6507</v>
      </c>
      <c r="H417" s="16">
        <v>17355</v>
      </c>
      <c r="I417" s="16">
        <v>273407</v>
      </c>
      <c r="J417" s="15"/>
      <c r="K417" s="15"/>
      <c r="L417" s="14">
        <f t="shared" si="90"/>
        <v>603.95399999999995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7116</v>
      </c>
      <c r="D418" s="16">
        <v>193723</v>
      </c>
      <c r="E418" s="16">
        <v>15079</v>
      </c>
      <c r="F418" s="16">
        <v>0</v>
      </c>
      <c r="G418" s="65">
        <f t="shared" si="91"/>
        <v>-159994</v>
      </c>
      <c r="H418" s="16">
        <v>24526</v>
      </c>
      <c r="I418" s="16">
        <v>433401</v>
      </c>
      <c r="J418" s="15"/>
      <c r="K418" s="15"/>
      <c r="L418" s="14">
        <f t="shared" si="90"/>
        <v>853.50479999999993</v>
      </c>
      <c r="N418" s="23" t="str">
        <f>'Olieforbrug, TJ'!M418</f>
        <v>May</v>
      </c>
    </row>
    <row r="419" spans="1:14" x14ac:dyDescent="0.25">
      <c r="A419" s="23" t="str">
        <f>'Olieforbrug, TJ'!A419</f>
        <v>Juni</v>
      </c>
      <c r="C419" s="16">
        <v>10183</v>
      </c>
      <c r="D419" s="16">
        <v>42928</v>
      </c>
      <c r="E419" s="16">
        <v>4465</v>
      </c>
      <c r="F419" s="16">
        <v>0</v>
      </c>
      <c r="G419" s="65">
        <f t="shared" si="91"/>
        <v>-36511</v>
      </c>
      <c r="H419" s="16">
        <v>12122</v>
      </c>
      <c r="I419" s="16">
        <v>469912</v>
      </c>
      <c r="J419" s="15"/>
      <c r="K419" s="15"/>
      <c r="L419" s="14">
        <f t="shared" si="90"/>
        <v>421.84560000000005</v>
      </c>
      <c r="N419" s="23" t="str">
        <f>'Olieforbrug, TJ'!M419</f>
        <v>June</v>
      </c>
    </row>
    <row r="420" spans="1:14" x14ac:dyDescent="0.25">
      <c r="A420" s="23" t="str">
        <f>'Olieforbrug, TJ'!A420</f>
        <v>Juli</v>
      </c>
      <c r="C420" s="16">
        <v>14516</v>
      </c>
      <c r="D420" s="16">
        <v>0</v>
      </c>
      <c r="E420" s="16">
        <v>0</v>
      </c>
      <c r="F420" s="16">
        <v>0</v>
      </c>
      <c r="G420" s="65">
        <f t="shared" si="91"/>
        <v>25984</v>
      </c>
      <c r="H420" s="16">
        <v>38232</v>
      </c>
      <c r="I420" s="16">
        <v>443928</v>
      </c>
      <c r="J420" s="15"/>
      <c r="K420" s="15"/>
      <c r="L420" s="14">
        <f t="shared" ref="L420:L425" si="92">H420*0.8*43.5/1000</f>
        <v>1330.4736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-5</v>
      </c>
      <c r="D421" s="16">
        <v>38020</v>
      </c>
      <c r="E421" s="16">
        <v>0</v>
      </c>
      <c r="F421" s="16">
        <v>0</v>
      </c>
      <c r="G421" s="65">
        <f>I420-I421</f>
        <v>-5703</v>
      </c>
      <c r="H421" s="16">
        <v>32282</v>
      </c>
      <c r="I421" s="16">
        <v>449631</v>
      </c>
      <c r="L421" s="14">
        <f t="shared" si="92"/>
        <v>1123.4136000000001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11507</v>
      </c>
      <c r="D422" s="16">
        <v>0</v>
      </c>
      <c r="E422" s="16">
        <v>0</v>
      </c>
      <c r="F422" s="16">
        <v>0</v>
      </c>
      <c r="G422" s="65">
        <f>I421-I422</f>
        <v>30278</v>
      </c>
      <c r="H422" s="16">
        <v>41761</v>
      </c>
      <c r="I422" s="16">
        <v>419353</v>
      </c>
      <c r="L422" s="14">
        <f t="shared" si="92"/>
        <v>1453.2828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9939</v>
      </c>
      <c r="D423" s="16">
        <v>24408</v>
      </c>
      <c r="E423" s="16">
        <v>1654</v>
      </c>
      <c r="F423" s="16">
        <v>0</v>
      </c>
      <c r="G423" s="65">
        <f>I422-I423</f>
        <v>-29421</v>
      </c>
      <c r="H423" s="16">
        <v>33029</v>
      </c>
      <c r="I423" s="16">
        <v>448774</v>
      </c>
      <c r="L423" s="14">
        <f t="shared" si="92"/>
        <v>1149.4092000000001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-12</v>
      </c>
      <c r="D424" s="16">
        <v>21591</v>
      </c>
      <c r="E424" s="16">
        <v>0</v>
      </c>
      <c r="F424" s="16">
        <v>0</v>
      </c>
      <c r="G424" s="65">
        <f>I423-I424</f>
        <v>3871</v>
      </c>
      <c r="H424" s="16">
        <v>25534</v>
      </c>
      <c r="I424" s="16">
        <v>444903</v>
      </c>
      <c r="L424" s="14">
        <f t="shared" si="92"/>
        <v>888.58320000000003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-8</v>
      </c>
      <c r="D425" s="42">
        <v>33004</v>
      </c>
      <c r="E425" s="42">
        <v>13546</v>
      </c>
      <c r="F425" s="42">
        <v>0</v>
      </c>
      <c r="G425" s="42">
        <f>I424-I425</f>
        <v>6086</v>
      </c>
      <c r="H425" s="42">
        <v>25318</v>
      </c>
      <c r="I425" s="42">
        <v>438817</v>
      </c>
      <c r="J425" s="2"/>
      <c r="K425" s="2"/>
      <c r="L425" s="54">
        <f t="shared" si="92"/>
        <v>881.06640000000004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f>'Olieforbrug, TJ'!M426</f>
        <v>2021</v>
      </c>
    </row>
    <row r="427" spans="1:14" ht="12" customHeight="1" x14ac:dyDescent="0.25">
      <c r="A427" s="23" t="str">
        <f>'Olieforbrug, TJ'!A427</f>
        <v>Januar</v>
      </c>
      <c r="C427" s="16">
        <v>4422</v>
      </c>
      <c r="D427" s="16">
        <v>47917</v>
      </c>
      <c r="E427" s="16">
        <v>10184</v>
      </c>
      <c r="F427" s="16">
        <v>0</v>
      </c>
      <c r="G427" s="16">
        <f>I425-I427</f>
        <v>-21106</v>
      </c>
      <c r="H427" s="16">
        <v>21019</v>
      </c>
      <c r="I427" s="16">
        <v>459923</v>
      </c>
      <c r="J427" s="15"/>
      <c r="K427" s="15"/>
      <c r="L427" s="14">
        <f t="shared" ref="L427:L438" si="93">H427*0.8*43.5/1000</f>
        <v>731.46120000000008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C428" s="16">
        <v>8460</v>
      </c>
      <c r="D428" s="16">
        <v>11978</v>
      </c>
      <c r="E428" s="16">
        <v>11918</v>
      </c>
      <c r="F428" s="16">
        <v>0</v>
      </c>
      <c r="G428" s="16">
        <f t="shared" ref="G428:G433" si="94">I427-I428</f>
        <v>10748</v>
      </c>
      <c r="H428" s="16">
        <v>19323</v>
      </c>
      <c r="I428" s="16">
        <v>449175</v>
      </c>
      <c r="J428" s="15"/>
      <c r="K428" s="15"/>
      <c r="L428" s="14">
        <f t="shared" si="93"/>
        <v>672.44040000000007</v>
      </c>
      <c r="N428" s="23" t="str">
        <f>'Olieforbrug, TJ'!M428</f>
        <v>February</v>
      </c>
    </row>
    <row r="429" spans="1:14" x14ac:dyDescent="0.25">
      <c r="A429" s="23" t="str">
        <f>'Olieforbrug, TJ'!A429</f>
        <v>Marts</v>
      </c>
      <c r="C429" s="16">
        <v>-11</v>
      </c>
      <c r="D429" s="16">
        <v>42882</v>
      </c>
      <c r="E429" s="16">
        <v>49</v>
      </c>
      <c r="F429" s="16">
        <v>0</v>
      </c>
      <c r="G429" s="16">
        <f t="shared" si="94"/>
        <v>-18455</v>
      </c>
      <c r="H429" s="16">
        <v>24135</v>
      </c>
      <c r="I429" s="16">
        <v>467630</v>
      </c>
      <c r="J429" s="15"/>
      <c r="K429" s="15"/>
      <c r="L429" s="14">
        <f t="shared" si="93"/>
        <v>839.89800000000002</v>
      </c>
      <c r="N429" s="23" t="str">
        <f>'Olieforbrug, TJ'!M429</f>
        <v>March</v>
      </c>
    </row>
    <row r="430" spans="1:14" x14ac:dyDescent="0.25">
      <c r="A430" s="23" t="str">
        <f>'Olieforbrug, TJ'!A430</f>
        <v>April</v>
      </c>
      <c r="C430" s="16">
        <v>12650</v>
      </c>
      <c r="D430" s="16">
        <v>28904</v>
      </c>
      <c r="E430" s="16">
        <v>10067</v>
      </c>
      <c r="F430" s="16">
        <v>0</v>
      </c>
      <c r="G430" s="16">
        <f t="shared" si="94"/>
        <v>-1729</v>
      </c>
      <c r="H430" s="16">
        <v>29838</v>
      </c>
      <c r="I430" s="16">
        <v>469359</v>
      </c>
      <c r="J430" s="15"/>
      <c r="K430" s="15"/>
      <c r="L430" s="14">
        <f t="shared" si="93"/>
        <v>1038.3624</v>
      </c>
      <c r="N430" s="23" t="str">
        <f>'Olieforbrug, TJ'!M430</f>
        <v>April</v>
      </c>
    </row>
    <row r="431" spans="1:14" x14ac:dyDescent="0.25">
      <c r="A431" s="23" t="str">
        <f>'Olieforbrug, TJ'!A431</f>
        <v>Maj</v>
      </c>
      <c r="C431" s="16">
        <v>2162</v>
      </c>
      <c r="D431" s="16">
        <v>24089</v>
      </c>
      <c r="E431" s="16">
        <v>0</v>
      </c>
      <c r="F431" s="16">
        <v>0</v>
      </c>
      <c r="G431" s="16">
        <f t="shared" si="94"/>
        <v>5381</v>
      </c>
      <c r="H431" s="16">
        <v>28516</v>
      </c>
      <c r="I431" s="16">
        <v>463978</v>
      </c>
      <c r="J431" s="15"/>
      <c r="K431" s="15"/>
      <c r="L431" s="14">
        <f t="shared" si="93"/>
        <v>992.35680000000013</v>
      </c>
      <c r="N431" s="23" t="str">
        <f>'Olieforbrug, TJ'!M431</f>
        <v>May</v>
      </c>
    </row>
    <row r="432" spans="1:14" x14ac:dyDescent="0.25">
      <c r="A432" s="23" t="str">
        <f>'Olieforbrug, TJ'!A432</f>
        <v>Juni</v>
      </c>
      <c r="C432" s="16">
        <v>10355</v>
      </c>
      <c r="D432" s="16">
        <v>27672</v>
      </c>
      <c r="E432" s="16">
        <v>49</v>
      </c>
      <c r="F432" s="16">
        <v>0</v>
      </c>
      <c r="G432" s="16">
        <f t="shared" si="94"/>
        <v>10849</v>
      </c>
      <c r="H432" s="16">
        <v>48596</v>
      </c>
      <c r="I432" s="16">
        <v>453129</v>
      </c>
      <c r="J432" s="15"/>
      <c r="K432" s="15"/>
      <c r="L432" s="14">
        <f t="shared" si="93"/>
        <v>1691.1408000000001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C433" s="16">
        <v>16409</v>
      </c>
      <c r="D433" s="16">
        <v>30464</v>
      </c>
      <c r="E433" s="16">
        <v>12017</v>
      </c>
      <c r="F433" s="16">
        <v>0</v>
      </c>
      <c r="G433" s="16">
        <f t="shared" si="94"/>
        <v>28547</v>
      </c>
      <c r="H433" s="16">
        <v>62470</v>
      </c>
      <c r="I433" s="16">
        <v>424582</v>
      </c>
      <c r="J433" s="15"/>
      <c r="K433" s="15"/>
      <c r="L433" s="14">
        <f t="shared" si="93"/>
        <v>2173.9560000000001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C434" s="16">
        <v>7681</v>
      </c>
      <c r="D434" s="16">
        <v>0</v>
      </c>
      <c r="E434" s="16">
        <v>46622</v>
      </c>
      <c r="F434" s="16">
        <v>0</v>
      </c>
      <c r="G434" s="16">
        <f>I433-I434</f>
        <v>100786</v>
      </c>
      <c r="H434" s="16">
        <v>62275</v>
      </c>
      <c r="I434" s="16">
        <v>323796</v>
      </c>
      <c r="J434" s="15"/>
      <c r="K434" s="15"/>
      <c r="L434" s="14">
        <f t="shared" si="93"/>
        <v>2167.17</v>
      </c>
      <c r="N434" s="23" t="str">
        <f>'Olieforbrug, TJ'!M434</f>
        <v>August</v>
      </c>
    </row>
    <row r="435" spans="1:14" x14ac:dyDescent="0.25">
      <c r="A435" s="23" t="str">
        <f>'Olieforbrug, TJ'!A435</f>
        <v>September</v>
      </c>
      <c r="C435" s="16">
        <v>13604</v>
      </c>
      <c r="D435" s="16">
        <v>18847</v>
      </c>
      <c r="E435" s="16">
        <v>49825</v>
      </c>
      <c r="F435" s="16">
        <v>0</v>
      </c>
      <c r="G435" s="16">
        <f>I434-I435</f>
        <v>87558</v>
      </c>
      <c r="H435" s="16">
        <v>69301</v>
      </c>
      <c r="I435" s="16">
        <v>236238</v>
      </c>
      <c r="J435" s="15"/>
      <c r="K435" s="15"/>
      <c r="L435" s="14">
        <f t="shared" si="93"/>
        <v>2411.6748000000002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C436" s="16">
        <v>12200</v>
      </c>
      <c r="D436" s="16">
        <v>45198</v>
      </c>
      <c r="E436" s="16">
        <v>98280</v>
      </c>
      <c r="F436" s="16">
        <v>0</v>
      </c>
      <c r="G436" s="16">
        <f>I435-I436</f>
        <v>110073</v>
      </c>
      <c r="H436" s="16">
        <v>68500</v>
      </c>
      <c r="I436" s="16">
        <v>126165</v>
      </c>
      <c r="J436" s="15"/>
      <c r="K436" s="15"/>
      <c r="L436" s="14">
        <f t="shared" si="93"/>
        <v>2383.8000000000002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13451</v>
      </c>
      <c r="D437" s="16">
        <v>34993</v>
      </c>
      <c r="E437" s="16">
        <v>126</v>
      </c>
      <c r="F437" s="16">
        <v>0</v>
      </c>
      <c r="G437" s="16">
        <f>I436-I437</f>
        <v>13040</v>
      </c>
      <c r="H437" s="16">
        <v>61060</v>
      </c>
      <c r="I437" s="16">
        <v>113125</v>
      </c>
      <c r="J437" s="15"/>
      <c r="K437" s="15"/>
      <c r="L437" s="14">
        <f t="shared" si="93"/>
        <v>2124.8879999999999</v>
      </c>
      <c r="N437" s="23" t="str">
        <f>'Olieforbrug, TJ'!M437</f>
        <v>November</v>
      </c>
    </row>
    <row r="438" spans="1:14" ht="13.8" thickBot="1" x14ac:dyDescent="0.3">
      <c r="A438" s="43" t="str">
        <f>'Olieforbrug, TJ'!A438</f>
        <v>December</v>
      </c>
      <c r="C438" s="42">
        <v>13406</v>
      </c>
      <c r="D438" s="42">
        <v>91351</v>
      </c>
      <c r="E438" s="42">
        <v>154</v>
      </c>
      <c r="F438" s="42">
        <v>0</v>
      </c>
      <c r="G438" s="42">
        <f>I437-I438</f>
        <v>-32418</v>
      </c>
      <c r="H438" s="42">
        <v>71114</v>
      </c>
      <c r="I438" s="42">
        <v>145543</v>
      </c>
      <c r="J438" s="2"/>
      <c r="K438" s="2"/>
      <c r="L438" s="54">
        <f t="shared" si="93"/>
        <v>2474.7672000000002</v>
      </c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15707</v>
      </c>
      <c r="D440" s="16">
        <v>62690</v>
      </c>
      <c r="E440" s="16">
        <v>49</v>
      </c>
      <c r="F440" s="16">
        <v>0</v>
      </c>
      <c r="G440" s="16">
        <f>I438-I440</f>
        <v>-23939</v>
      </c>
      <c r="H440" s="16">
        <v>54161</v>
      </c>
      <c r="I440" s="16">
        <v>169482</v>
      </c>
      <c r="J440" s="15"/>
      <c r="K440" s="15"/>
      <c r="L440" s="14">
        <f t="shared" ref="L440:L445" si="95">H440*0.8*43.5/1000</f>
        <v>1884.8027999999999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18507</v>
      </c>
      <c r="D441" s="16">
        <v>0</v>
      </c>
      <c r="E441" s="16">
        <v>49</v>
      </c>
      <c r="F441" s="16">
        <v>0</v>
      </c>
      <c r="G441" s="16">
        <f t="shared" ref="G441:G446" si="96">I440-I441</f>
        <v>33052</v>
      </c>
      <c r="H441" s="16">
        <v>51176</v>
      </c>
      <c r="I441" s="16">
        <v>136430</v>
      </c>
      <c r="J441" s="15"/>
      <c r="K441" s="15"/>
      <c r="L441" s="14">
        <f t="shared" si="95"/>
        <v>1780.9248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31</v>
      </c>
      <c r="D442" s="16">
        <v>56882</v>
      </c>
      <c r="E442" s="16">
        <v>0</v>
      </c>
      <c r="F442" s="16">
        <v>0</v>
      </c>
      <c r="G442" s="16">
        <f t="shared" si="96"/>
        <v>2725</v>
      </c>
      <c r="H442" s="16">
        <v>59442</v>
      </c>
      <c r="I442" s="16">
        <v>133705</v>
      </c>
      <c r="J442" s="15"/>
      <c r="K442" s="15"/>
      <c r="L442" s="14">
        <f t="shared" si="95"/>
        <v>2068.5816000000004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22176</v>
      </c>
      <c r="D443" s="16">
        <v>51907</v>
      </c>
      <c r="E443" s="16">
        <v>0</v>
      </c>
      <c r="F443" s="16">
        <v>0</v>
      </c>
      <c r="G443" s="16">
        <f t="shared" si="96"/>
        <v>11348</v>
      </c>
      <c r="H443" s="16">
        <v>84314</v>
      </c>
      <c r="I443" s="16">
        <v>122357</v>
      </c>
      <c r="J443" s="15"/>
      <c r="K443" s="15"/>
      <c r="L443" s="14">
        <f t="shared" si="95"/>
        <v>2934.1271999999999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22426</v>
      </c>
      <c r="D444" s="16">
        <v>48828</v>
      </c>
      <c r="E444" s="16">
        <v>0</v>
      </c>
      <c r="F444" s="16">
        <v>0</v>
      </c>
      <c r="G444" s="16">
        <f t="shared" si="96"/>
        <v>8342</v>
      </c>
      <c r="H444" s="16">
        <v>78920</v>
      </c>
      <c r="I444" s="16">
        <v>114015</v>
      </c>
      <c r="J444" s="15"/>
      <c r="K444" s="15"/>
      <c r="L444" s="14">
        <f t="shared" si="95"/>
        <v>2746.4160000000002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18647</v>
      </c>
      <c r="D445" s="16">
        <v>112523</v>
      </c>
      <c r="E445" s="16">
        <v>147</v>
      </c>
      <c r="F445" s="16">
        <v>0</v>
      </c>
      <c r="G445" s="16">
        <f t="shared" si="96"/>
        <v>-43444</v>
      </c>
      <c r="H445" s="16">
        <v>87303</v>
      </c>
      <c r="I445" s="16">
        <v>157459</v>
      </c>
      <c r="J445" s="15"/>
      <c r="K445" s="15"/>
      <c r="L445" s="14">
        <f t="shared" si="95"/>
        <v>3038.1444000000006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15086</v>
      </c>
      <c r="D446" s="16">
        <v>50273</v>
      </c>
      <c r="E446" s="16">
        <v>0</v>
      </c>
      <c r="F446" s="16">
        <v>0</v>
      </c>
      <c r="G446" s="16">
        <f t="shared" si="96"/>
        <v>27358</v>
      </c>
      <c r="H446" s="16">
        <v>92342</v>
      </c>
      <c r="I446" s="16">
        <v>130101</v>
      </c>
      <c r="J446" s="15"/>
      <c r="K446" s="15"/>
      <c r="L446" s="14">
        <f t="shared" ref="L446" si="97">H446*0.8*43.5/1000</f>
        <v>3213.5016000000001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18484</v>
      </c>
      <c r="D447" s="16">
        <v>106879</v>
      </c>
      <c r="E447" s="16">
        <v>244</v>
      </c>
      <c r="F447" s="16">
        <v>0</v>
      </c>
      <c r="G447" s="16">
        <f t="shared" ref="G447" si="98">I446-I447</f>
        <v>-21010</v>
      </c>
      <c r="H447" s="16">
        <v>104149</v>
      </c>
      <c r="I447" s="16">
        <v>151111</v>
      </c>
      <c r="J447" s="15"/>
      <c r="K447" s="15"/>
      <c r="L447" s="14">
        <f t="shared" ref="L447" si="99">H447*0.8*43.5/1000</f>
        <v>3624.3852000000006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15364</v>
      </c>
      <c r="D448" s="16">
        <v>82710</v>
      </c>
      <c r="E448" s="16">
        <v>49</v>
      </c>
      <c r="F448" s="16">
        <v>0</v>
      </c>
      <c r="G448" s="16">
        <f t="shared" ref="G448" si="100">I447-I448</f>
        <v>-10026</v>
      </c>
      <c r="H448" s="16">
        <v>88024</v>
      </c>
      <c r="I448" s="16">
        <v>161137</v>
      </c>
      <c r="J448" s="15"/>
      <c r="K448" s="15"/>
      <c r="L448" s="14">
        <f t="shared" ref="L448" si="101">H448*0.8*43.5/1000</f>
        <v>3063.2351999999996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15249</v>
      </c>
      <c r="D449" s="16">
        <v>118497</v>
      </c>
      <c r="E449" s="16">
        <v>25</v>
      </c>
      <c r="F449" s="16">
        <v>0</v>
      </c>
      <c r="G449" s="16">
        <f t="shared" ref="G449" si="102">I448-I449</f>
        <v>-43479</v>
      </c>
      <c r="H449" s="16">
        <v>90235</v>
      </c>
      <c r="I449" s="16">
        <v>204616</v>
      </c>
      <c r="J449" s="15"/>
      <c r="K449" s="15"/>
      <c r="L449" s="14">
        <f t="shared" ref="L449" si="103">H449*0.8*43.5/1000</f>
        <v>3140.1779999999999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5325</v>
      </c>
      <c r="D450" s="16">
        <v>63858</v>
      </c>
      <c r="E450" s="16">
        <v>0</v>
      </c>
      <c r="F450" s="16">
        <v>0</v>
      </c>
      <c r="G450" s="16">
        <f t="shared" ref="G450" si="104">I449-I450</f>
        <v>1101</v>
      </c>
      <c r="H450" s="16">
        <v>70324</v>
      </c>
      <c r="I450" s="16">
        <v>203515</v>
      </c>
      <c r="J450" s="15"/>
      <c r="K450" s="15"/>
      <c r="L450" s="14">
        <f t="shared" ref="L450" si="105">H450*0.8*43.5/1000</f>
        <v>2447.2752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C451" s="42">
        <v>12729</v>
      </c>
      <c r="D451" s="42">
        <v>74107</v>
      </c>
      <c r="E451" s="42">
        <v>0</v>
      </c>
      <c r="F451" s="42">
        <v>0</v>
      </c>
      <c r="G451" s="42">
        <f t="shared" ref="G451" si="106">I450-I451</f>
        <v>-8277</v>
      </c>
      <c r="H451" s="42">
        <v>78446</v>
      </c>
      <c r="I451" s="42">
        <v>211792</v>
      </c>
      <c r="J451" s="2"/>
      <c r="K451" s="2"/>
      <c r="L451" s="54">
        <f t="shared" ref="L451" si="107">H451*0.8*43.5/1000</f>
        <v>2729.9208000000003</v>
      </c>
      <c r="N451" s="43" t="str">
        <f>'Olieforbrug, TJ'!M451</f>
        <v>December</v>
      </c>
    </row>
    <row r="452" spans="1:14" x14ac:dyDescent="0.25">
      <c r="A452" s="22">
        <f>'Olieforbrug, TJ'!A452</f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C453" s="16">
        <v>14373</v>
      </c>
      <c r="D453" s="16">
        <v>0</v>
      </c>
      <c r="E453" s="16">
        <v>0</v>
      </c>
      <c r="F453" s="16">
        <v>0</v>
      </c>
      <c r="G453" s="69">
        <f>I451-I453</f>
        <v>53842</v>
      </c>
      <c r="H453" s="16">
        <v>68246</v>
      </c>
      <c r="I453" s="16">
        <v>157950</v>
      </c>
      <c r="J453" s="15"/>
      <c r="K453" s="15"/>
      <c r="L453" s="14">
        <f t="shared" ref="L453" si="108">H453*0.8*43.5/1000</f>
        <v>2374.9608000000003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22046</v>
      </c>
      <c r="D454" s="16">
        <v>119275</v>
      </c>
      <c r="E454" s="16">
        <v>0</v>
      </c>
      <c r="F454" s="16">
        <v>0</v>
      </c>
      <c r="G454" s="69">
        <f t="shared" ref="G454:G459" si="109">I453-I454</f>
        <v>-79926</v>
      </c>
      <c r="H454" s="16">
        <v>61389</v>
      </c>
      <c r="I454" s="16">
        <v>237876</v>
      </c>
      <c r="J454" s="15"/>
      <c r="K454" s="15"/>
      <c r="L454" s="14">
        <f t="shared" ref="L454" si="110">H454*0.8*43.5/1000</f>
        <v>2136.3372000000004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13754</v>
      </c>
      <c r="D455" s="16">
        <v>0</v>
      </c>
      <c r="E455" s="16">
        <v>8005</v>
      </c>
      <c r="F455" s="16">
        <v>0</v>
      </c>
      <c r="G455" s="69">
        <f t="shared" si="109"/>
        <v>70431</v>
      </c>
      <c r="H455" s="16">
        <v>76072</v>
      </c>
      <c r="I455" s="16">
        <v>167445</v>
      </c>
      <c r="J455" s="15"/>
      <c r="K455" s="15"/>
      <c r="L455" s="14">
        <f t="shared" ref="L455" si="111">H455*0.8*43.5/1000</f>
        <v>2647.3056000000001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14559</v>
      </c>
      <c r="D456" s="16">
        <v>102206</v>
      </c>
      <c r="E456" s="16">
        <v>0</v>
      </c>
      <c r="F456" s="16">
        <v>0</v>
      </c>
      <c r="G456" s="69">
        <f t="shared" si="109"/>
        <v>-24641</v>
      </c>
      <c r="H456" s="16">
        <v>92070</v>
      </c>
      <c r="I456" s="16">
        <v>192086</v>
      </c>
      <c r="J456" s="15"/>
      <c r="K456" s="15"/>
      <c r="L456" s="14">
        <f t="shared" ref="L456" si="112">H456*0.8*43.5/1000</f>
        <v>3204.0360000000001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25534</v>
      </c>
      <c r="D457" s="16">
        <v>109867</v>
      </c>
      <c r="E457" s="16">
        <v>0</v>
      </c>
      <c r="F457" s="16">
        <v>0</v>
      </c>
      <c r="G457" s="69">
        <f t="shared" si="109"/>
        <v>-41444</v>
      </c>
      <c r="H457" s="16">
        <v>93932</v>
      </c>
      <c r="I457" s="16">
        <v>233530</v>
      </c>
      <c r="J457" s="15"/>
      <c r="K457" s="15"/>
      <c r="L457" s="14">
        <f t="shared" ref="L457" si="113">H457*0.8*43.5/1000</f>
        <v>3268.8335999999999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22910</v>
      </c>
      <c r="D458" s="16">
        <v>74811</v>
      </c>
      <c r="E458" s="16">
        <v>0</v>
      </c>
      <c r="F458" s="16">
        <v>0</v>
      </c>
      <c r="G458" s="69">
        <f t="shared" si="109"/>
        <v>7786</v>
      </c>
      <c r="H458" s="16">
        <v>105520</v>
      </c>
      <c r="I458" s="16">
        <v>225744</v>
      </c>
      <c r="J458" s="15"/>
      <c r="K458" s="15"/>
      <c r="L458" s="14">
        <f t="shared" ref="L458" si="114">H458*0.8*43.5/1000</f>
        <v>3672.096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26344</v>
      </c>
      <c r="D459" s="16">
        <v>110614</v>
      </c>
      <c r="E459" s="16">
        <v>0</v>
      </c>
      <c r="F459" s="16">
        <v>0</v>
      </c>
      <c r="G459" s="69">
        <f t="shared" si="109"/>
        <v>-20614</v>
      </c>
      <c r="H459" s="16">
        <v>116128</v>
      </c>
      <c r="I459" s="16">
        <v>246358</v>
      </c>
      <c r="J459" s="15"/>
      <c r="K459" s="15"/>
      <c r="L459" s="14">
        <f t="shared" ref="L459" si="115">H459*0.8*43.5/1000</f>
        <v>4041.2544000000003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14388</v>
      </c>
      <c r="D460" s="16">
        <v>64090</v>
      </c>
      <c r="E460" s="16">
        <v>0</v>
      </c>
      <c r="F460" s="16">
        <v>0</v>
      </c>
      <c r="G460" s="69">
        <f t="shared" ref="G460" si="116">I459-I460</f>
        <v>26079</v>
      </c>
      <c r="H460" s="16">
        <v>104427</v>
      </c>
      <c r="I460" s="16">
        <v>220279</v>
      </c>
      <c r="J460" s="15"/>
      <c r="K460" s="15"/>
      <c r="L460" s="14">
        <f t="shared" ref="L460" si="117">H460*0.8*43.5/1000</f>
        <v>3634.0596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21282</v>
      </c>
      <c r="D461" s="16">
        <v>103069</v>
      </c>
      <c r="E461" s="16">
        <v>0</v>
      </c>
      <c r="F461" s="16">
        <v>0</v>
      </c>
      <c r="G461" s="69">
        <f t="shared" ref="G461" si="118">I460-I461</f>
        <v>-15785</v>
      </c>
      <c r="H461" s="16">
        <v>108567</v>
      </c>
      <c r="I461" s="16">
        <v>236064</v>
      </c>
      <c r="J461" s="15"/>
      <c r="K461" s="15"/>
      <c r="L461" s="14">
        <f t="shared" ref="L461" si="119">H461*0.8*43.5/1000</f>
        <v>3778.1316000000002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24778</v>
      </c>
      <c r="D462" s="16">
        <v>84795</v>
      </c>
      <c r="E462" s="16">
        <v>0</v>
      </c>
      <c r="F462" s="16">
        <v>0</v>
      </c>
      <c r="G462" s="69">
        <f t="shared" ref="G462" si="120">I461-I462</f>
        <v>-3968</v>
      </c>
      <c r="H462" s="16">
        <v>105504</v>
      </c>
      <c r="I462" s="16">
        <v>240032</v>
      </c>
      <c r="J462" s="15"/>
      <c r="K462" s="15"/>
      <c r="L462" s="14">
        <f t="shared" ref="L462" si="121">H462*0.8*43.5/1000</f>
        <v>3671.5392000000006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12925</v>
      </c>
      <c r="D463" s="16">
        <v>43463</v>
      </c>
      <c r="E463" s="16">
        <v>0</v>
      </c>
      <c r="F463" s="16">
        <v>0</v>
      </c>
      <c r="G463" s="69">
        <f t="shared" ref="G463" si="122">I462-I463</f>
        <v>21227</v>
      </c>
      <c r="H463" s="16">
        <v>77700</v>
      </c>
      <c r="I463" s="16">
        <v>218805</v>
      </c>
      <c r="J463" s="15"/>
      <c r="K463" s="15"/>
      <c r="L463" s="14">
        <f t="shared" ref="L463" si="123">H463*0.8*43.5/1000</f>
        <v>2703.96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16248</v>
      </c>
      <c r="D464" s="72">
        <v>83122</v>
      </c>
      <c r="E464" s="72">
        <v>0</v>
      </c>
      <c r="F464" s="72">
        <v>0</v>
      </c>
      <c r="G464" s="72">
        <f t="shared" ref="G464" si="124">I463-I464</f>
        <v>-4649</v>
      </c>
      <c r="H464" s="72">
        <v>94690</v>
      </c>
      <c r="I464" s="72">
        <v>223454</v>
      </c>
      <c r="J464" s="66"/>
      <c r="K464" s="66"/>
      <c r="L464" s="72">
        <f t="shared" ref="L464" si="125">H464*0.8*43.5/1000</f>
        <v>3295.212</v>
      </c>
      <c r="M464" s="69"/>
      <c r="N464" s="73" t="str">
        <f>'Olieforbrug, TJ'!M464</f>
        <v>December</v>
      </c>
    </row>
    <row r="465" spans="1:14" x14ac:dyDescent="0.25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10656</v>
      </c>
      <c r="D466" s="16">
        <v>93899</v>
      </c>
      <c r="E466" s="16">
        <v>0</v>
      </c>
      <c r="F466" s="16">
        <v>0</v>
      </c>
      <c r="G466" s="69">
        <f>I464-I466</f>
        <v>-29272</v>
      </c>
      <c r="H466" s="16">
        <v>75190</v>
      </c>
      <c r="I466" s="16">
        <v>252726</v>
      </c>
      <c r="J466" s="15"/>
      <c r="K466" s="15"/>
      <c r="L466" s="14">
        <f t="shared" ref="L466" si="126">H466*0.8*43.5/1000</f>
        <v>2616.6120000000001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18296</v>
      </c>
      <c r="D467" s="16">
        <v>11927</v>
      </c>
      <c r="E467" s="16">
        <v>0</v>
      </c>
      <c r="F467" s="16">
        <v>0</v>
      </c>
      <c r="G467" s="69">
        <f t="shared" ref="G467:G472" si="127">I466-I467</f>
        <v>43719</v>
      </c>
      <c r="H467" s="16">
        <v>73800</v>
      </c>
      <c r="I467" s="16">
        <v>209007</v>
      </c>
      <c r="J467" s="15"/>
      <c r="K467" s="15"/>
      <c r="L467" s="14">
        <f t="shared" ref="L467" si="128">H467*0.8*43.5/1000</f>
        <v>2568.2399999999998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7016</v>
      </c>
      <c r="D468" s="16">
        <v>119213</v>
      </c>
      <c r="E468" s="16">
        <v>0</v>
      </c>
      <c r="F468" s="16">
        <v>0</v>
      </c>
      <c r="G468" s="69">
        <f t="shared" si="127"/>
        <v>-40398</v>
      </c>
      <c r="H468" s="16">
        <v>85751</v>
      </c>
      <c r="I468" s="16">
        <v>249405</v>
      </c>
      <c r="J468" s="15"/>
      <c r="K468" s="15"/>
      <c r="L468" s="14">
        <f t="shared" ref="L468" si="129">H468*0.8*43.5/1000</f>
        <v>2984.1348000000003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13823</v>
      </c>
      <c r="D469" s="16">
        <v>63570</v>
      </c>
      <c r="E469" s="16">
        <v>3197</v>
      </c>
      <c r="F469" s="16">
        <v>0</v>
      </c>
      <c r="G469" s="69">
        <f t="shared" si="127"/>
        <v>21477</v>
      </c>
      <c r="H469" s="16">
        <v>95600</v>
      </c>
      <c r="I469" s="16">
        <v>227928</v>
      </c>
      <c r="J469" s="15"/>
      <c r="K469" s="15"/>
      <c r="L469" s="14">
        <f t="shared" ref="L469" si="130">H469*0.8*43.5/1000</f>
        <v>3326.88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25544</v>
      </c>
      <c r="D470" s="16">
        <v>85511</v>
      </c>
      <c r="E470" s="16">
        <v>0</v>
      </c>
      <c r="F470" s="16">
        <v>0</v>
      </c>
      <c r="G470" s="69">
        <f t="shared" si="127"/>
        <v>6380</v>
      </c>
      <c r="H470" s="16">
        <v>117299</v>
      </c>
      <c r="I470" s="16">
        <v>221548</v>
      </c>
      <c r="J470" s="15"/>
      <c r="K470" s="15"/>
      <c r="L470" s="14">
        <f t="shared" ref="L470" si="131">H470*0.8*43.5/1000</f>
        <v>4082.0052000000005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24890</v>
      </c>
      <c r="D471" s="16">
        <v>128350</v>
      </c>
      <c r="E471" s="16">
        <v>0</v>
      </c>
      <c r="F471" s="16">
        <v>0</v>
      </c>
      <c r="G471" s="69">
        <f t="shared" si="127"/>
        <v>-44588</v>
      </c>
      <c r="H471" s="16">
        <v>108628</v>
      </c>
      <c r="I471" s="16">
        <v>266136</v>
      </c>
      <c r="J471" s="15"/>
      <c r="K471" s="15"/>
      <c r="L471" s="14">
        <f t="shared" ref="L471" si="132">H471*0.8*43.5/1000</f>
        <v>3780.2544000000003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20093</v>
      </c>
      <c r="D472" s="16">
        <v>102422</v>
      </c>
      <c r="E472" s="16">
        <v>4296</v>
      </c>
      <c r="F472" s="16">
        <v>0</v>
      </c>
      <c r="G472" s="69">
        <f t="shared" si="127"/>
        <v>7340</v>
      </c>
      <c r="H472" s="16">
        <v>125350</v>
      </c>
      <c r="I472" s="16">
        <v>258796</v>
      </c>
      <c r="J472" s="15"/>
      <c r="K472" s="15"/>
      <c r="L472" s="14">
        <f t="shared" ref="L472" si="133">H472*0.8*43.5/1000</f>
        <v>4362.18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23701</v>
      </c>
      <c r="D473" s="16">
        <v>55800</v>
      </c>
      <c r="E473" s="16">
        <v>11441</v>
      </c>
      <c r="F473" s="16">
        <v>0</v>
      </c>
      <c r="G473" s="69">
        <f t="shared" ref="G473" si="134">I472-I473</f>
        <v>46955</v>
      </c>
      <c r="H473" s="16">
        <v>114979</v>
      </c>
      <c r="I473" s="16">
        <v>211841</v>
      </c>
      <c r="J473" s="15"/>
      <c r="K473" s="15"/>
      <c r="L473" s="14">
        <f t="shared" ref="L473" si="135">H473*0.8*43.5/1000</f>
        <v>4001.2692000000006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-289</v>
      </c>
      <c r="D474" s="16">
        <v>110993</v>
      </c>
      <c r="E474" s="16">
        <v>0</v>
      </c>
      <c r="F474" s="16">
        <v>0</v>
      </c>
      <c r="G474" s="69">
        <f t="shared" ref="G474" si="136">I473-I474</f>
        <v>-879</v>
      </c>
      <c r="H474" s="16">
        <v>109918</v>
      </c>
      <c r="I474" s="16">
        <v>212720</v>
      </c>
      <c r="J474" s="15"/>
      <c r="K474" s="15"/>
      <c r="L474" s="14">
        <f t="shared" ref="L474" si="137">H474*0.8*43.5/1000</f>
        <v>3825.1464000000005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7394</v>
      </c>
      <c r="D475" s="16">
        <v>83164</v>
      </c>
      <c r="E475" s="16">
        <v>0</v>
      </c>
      <c r="F475" s="16">
        <v>0</v>
      </c>
      <c r="G475" s="69">
        <f t="shared" ref="G475" si="138">I474-I475</f>
        <v>22540</v>
      </c>
      <c r="H475" s="16">
        <v>112831</v>
      </c>
      <c r="I475" s="16">
        <v>190180</v>
      </c>
      <c r="J475" s="15"/>
      <c r="K475" s="15"/>
      <c r="L475" s="14">
        <f t="shared" ref="L475" si="139">H475*0.8*43.5/1000</f>
        <v>3926.5188000000003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17041</v>
      </c>
      <c r="D476" s="16">
        <v>167980</v>
      </c>
      <c r="E476" s="16">
        <v>3387</v>
      </c>
      <c r="F476" s="16">
        <v>0</v>
      </c>
      <c r="G476" s="69">
        <f t="shared" ref="G476" si="140">I475-I476</f>
        <v>-82567</v>
      </c>
      <c r="H476" s="16">
        <v>99067</v>
      </c>
      <c r="I476" s="16">
        <v>272747</v>
      </c>
      <c r="J476" s="15"/>
      <c r="K476" s="15"/>
      <c r="L476" s="14">
        <f t="shared" ref="L476" si="141">H476*0.8*43.5/1000</f>
        <v>3447.5316000000003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>
        <v>18844</v>
      </c>
      <c r="D477" s="42">
        <v>130144</v>
      </c>
      <c r="E477" s="42">
        <v>18812</v>
      </c>
      <c r="F477" s="42">
        <v>0</v>
      </c>
      <c r="G477" s="72">
        <f t="shared" ref="G477" si="142">I476-I477</f>
        <v>-32890</v>
      </c>
      <c r="H477" s="42">
        <v>97154</v>
      </c>
      <c r="I477" s="42">
        <v>305637</v>
      </c>
      <c r="J477" s="2"/>
      <c r="K477" s="2"/>
      <c r="L477" s="54">
        <f t="shared" ref="L477" si="143">H477*0.8*43.5/1000</f>
        <v>3380.9591999999998</v>
      </c>
      <c r="N477" s="43" t="str">
        <f>'Olieforbrug, TJ'!M477</f>
        <v>December</v>
      </c>
    </row>
    <row r="478" spans="1:14" x14ac:dyDescent="0.25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16">
        <v>15530</v>
      </c>
      <c r="D479" s="16">
        <v>99102</v>
      </c>
      <c r="E479" s="16">
        <v>0</v>
      </c>
      <c r="F479" s="16">
        <v>0</v>
      </c>
      <c r="G479" s="69">
        <f>I477-I479</f>
        <v>-12496</v>
      </c>
      <c r="H479" s="16">
        <v>104616</v>
      </c>
      <c r="I479" s="16">
        <v>318133</v>
      </c>
      <c r="J479" s="15"/>
      <c r="K479" s="15"/>
      <c r="L479" s="14">
        <f t="shared" ref="L479" si="144">H479*0.8*43.5/1000</f>
        <v>3640.6368000000002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16">
        <v>12521</v>
      </c>
      <c r="D480" s="16">
        <v>38482</v>
      </c>
      <c r="E480" s="16">
        <v>0</v>
      </c>
      <c r="F480" s="16">
        <v>0</v>
      </c>
      <c r="G480" s="69">
        <f t="shared" ref="G480:G485" si="145">I479-I480</f>
        <v>17107</v>
      </c>
      <c r="H480" s="16">
        <v>68094</v>
      </c>
      <c r="I480" s="16">
        <v>301026</v>
      </c>
      <c r="J480" s="15"/>
      <c r="K480" s="15"/>
      <c r="L480" s="14">
        <f t="shared" ref="L480" si="146">H480*0.8*43.5/1000</f>
        <v>2369.6712000000002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16">
        <v>20029</v>
      </c>
      <c r="D481" s="16">
        <v>19669</v>
      </c>
      <c r="E481" s="16">
        <v>6452</v>
      </c>
      <c r="F481" s="16">
        <v>0</v>
      </c>
      <c r="G481" s="69">
        <f t="shared" si="145"/>
        <v>62319</v>
      </c>
      <c r="H481" s="16">
        <v>95531</v>
      </c>
      <c r="I481" s="16">
        <v>238707</v>
      </c>
      <c r="J481" s="15"/>
      <c r="K481" s="15"/>
      <c r="L481" s="14">
        <f t="shared" ref="L481:L486" si="147">H481*0.8*43.5/1000</f>
        <v>3324.4788000000003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16">
        <v>15184</v>
      </c>
      <c r="D482" s="16">
        <v>81572</v>
      </c>
      <c r="E482" s="16">
        <v>0</v>
      </c>
      <c r="F482" s="16">
        <v>0</v>
      </c>
      <c r="G482" s="69">
        <f t="shared" si="145"/>
        <v>-4742</v>
      </c>
      <c r="H482" s="16">
        <v>102307</v>
      </c>
      <c r="I482" s="16">
        <v>243449</v>
      </c>
      <c r="J482" s="15"/>
      <c r="K482" s="15"/>
      <c r="L482" s="14">
        <f t="shared" si="147"/>
        <v>3560.2836000000002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16">
        <v>25828</v>
      </c>
      <c r="D483" s="16">
        <v>95106</v>
      </c>
      <c r="E483" s="16">
        <v>0</v>
      </c>
      <c r="F483" s="16">
        <v>0</v>
      </c>
      <c r="G483" s="69">
        <f t="shared" si="145"/>
        <v>-11670</v>
      </c>
      <c r="H483" s="16">
        <v>109196</v>
      </c>
      <c r="I483" s="16">
        <v>255119</v>
      </c>
      <c r="J483" s="15"/>
      <c r="K483" s="15"/>
      <c r="L483" s="14">
        <f t="shared" si="147"/>
        <v>3800.0208000000002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16">
        <v>31099</v>
      </c>
      <c r="D484" s="16">
        <v>138230</v>
      </c>
      <c r="E484" s="16">
        <v>0</v>
      </c>
      <c r="F484" s="16">
        <v>0</v>
      </c>
      <c r="G484" s="69">
        <f t="shared" si="145"/>
        <v>-44637</v>
      </c>
      <c r="H484" s="16">
        <v>123667</v>
      </c>
      <c r="I484" s="16">
        <v>299756</v>
      </c>
      <c r="J484" s="15"/>
      <c r="K484" s="15"/>
      <c r="L484" s="14">
        <f t="shared" si="147"/>
        <v>4303.6116000000002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16">
        <v>29785</v>
      </c>
      <c r="D485" s="16">
        <v>88563</v>
      </c>
      <c r="E485" s="16">
        <v>21944</v>
      </c>
      <c r="F485" s="16">
        <v>0</v>
      </c>
      <c r="G485" s="69">
        <f t="shared" si="145"/>
        <v>30763</v>
      </c>
      <c r="H485" s="16">
        <v>127154</v>
      </c>
      <c r="I485" s="16">
        <v>268993</v>
      </c>
      <c r="J485" s="15"/>
      <c r="K485" s="15"/>
      <c r="L485" s="14">
        <f t="shared" si="147"/>
        <v>4424.9592000000002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16">
        <v>22297</v>
      </c>
      <c r="D486" s="16">
        <v>144672</v>
      </c>
      <c r="E486" s="16">
        <v>0</v>
      </c>
      <c r="F486" s="16">
        <v>0</v>
      </c>
      <c r="G486" s="69">
        <f t="shared" ref="G486" si="148">I485-I486</f>
        <v>-46962</v>
      </c>
      <c r="H486" s="16">
        <v>120926</v>
      </c>
      <c r="I486" s="16">
        <v>315955</v>
      </c>
      <c r="J486" s="15"/>
      <c r="K486" s="15"/>
      <c r="L486" s="14">
        <f t="shared" si="147"/>
        <v>4208.2248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16">
        <v>19591</v>
      </c>
      <c r="D487" s="16">
        <v>88488</v>
      </c>
      <c r="E487" s="16">
        <v>6974</v>
      </c>
      <c r="F487" s="16">
        <v>0</v>
      </c>
      <c r="G487" s="69">
        <f t="shared" ref="G487" si="149">I486-I487</f>
        <v>30729</v>
      </c>
      <c r="H487" s="16">
        <v>122545</v>
      </c>
      <c r="I487" s="16">
        <v>285226</v>
      </c>
      <c r="J487" s="15"/>
      <c r="K487" s="15"/>
      <c r="L487" s="14">
        <f t="shared" ref="L487" si="150">H487*0.8*43.5/1000</f>
        <v>4264.5659999999998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16">
        <v>23944</v>
      </c>
      <c r="D488" s="16">
        <v>131274</v>
      </c>
      <c r="E488" s="16">
        <v>6990</v>
      </c>
      <c r="F488" s="16">
        <v>0</v>
      </c>
      <c r="G488" s="69">
        <f t="shared" ref="G488" si="151">I487-I488</f>
        <v>-25543</v>
      </c>
      <c r="H488" s="16">
        <v>122599</v>
      </c>
      <c r="I488" s="16">
        <v>310769</v>
      </c>
      <c r="J488" s="15"/>
      <c r="K488" s="15"/>
      <c r="L488" s="14">
        <f t="shared" ref="L488" si="152">H488*0.8*43.5/1000</f>
        <v>4266.4452000000001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16">
        <v>27986</v>
      </c>
      <c r="D489" s="16">
        <v>29834</v>
      </c>
      <c r="E489" s="16">
        <v>768</v>
      </c>
      <c r="F489" s="16">
        <v>0</v>
      </c>
      <c r="G489" s="69">
        <f t="shared" ref="G489" si="153">I488-I489</f>
        <v>46944</v>
      </c>
      <c r="H489" s="16">
        <v>103983</v>
      </c>
      <c r="I489" s="16">
        <v>263825</v>
      </c>
      <c r="J489" s="15"/>
      <c r="K489" s="15"/>
      <c r="L489" s="14">
        <f t="shared" ref="L489" si="154">H489*0.8*43.5/1000</f>
        <v>3618.6084000000005</v>
      </c>
      <c r="M489" s="172"/>
      <c r="N489" s="178" t="str">
        <f>'Olieforbrug, TJ'!M489</f>
        <v>November</v>
      </c>
    </row>
    <row r="490" spans="1:14" ht="13.8" thickBot="1" x14ac:dyDescent="0.3">
      <c r="A490" s="174" t="str">
        <f>'Olieforbrug, TJ'!A490</f>
        <v>December</v>
      </c>
      <c r="B490" s="77"/>
      <c r="C490" s="42">
        <v>20420</v>
      </c>
      <c r="D490" s="42">
        <v>112857</v>
      </c>
      <c r="E490" s="42">
        <v>6410</v>
      </c>
      <c r="F490" s="42">
        <v>0</v>
      </c>
      <c r="G490" s="72">
        <f t="shared" ref="G490" si="155">I489-I490</f>
        <v>-33587</v>
      </c>
      <c r="H490" s="42">
        <v>93257</v>
      </c>
      <c r="I490" s="42">
        <v>297412</v>
      </c>
      <c r="J490" s="2"/>
      <c r="K490" s="2"/>
      <c r="L490" s="54">
        <f t="shared" ref="L490" si="156">H490*0.8*43.5/1000</f>
        <v>3245.3436000000002</v>
      </c>
      <c r="M490" s="172"/>
      <c r="N490" s="176" t="str">
        <f>'Olieforbrug, TJ'!M490</f>
        <v>December</v>
      </c>
    </row>
    <row r="491" spans="1:14" x14ac:dyDescent="0.25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C492" s="16">
        <v>7129</v>
      </c>
      <c r="D492" s="16">
        <v>32175</v>
      </c>
      <c r="E492" s="16">
        <v>6051</v>
      </c>
      <c r="F492" s="16">
        <v>0</v>
      </c>
      <c r="G492" s="69">
        <f>I490-I492</f>
        <v>59059</v>
      </c>
      <c r="H492" s="16">
        <v>92728</v>
      </c>
      <c r="I492" s="16">
        <v>238353</v>
      </c>
      <c r="J492" s="15"/>
      <c r="K492" s="15"/>
      <c r="L492" s="14">
        <f t="shared" ref="L492" si="157">H492*0.8*43.5/1000</f>
        <v>3226.9344000000006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16">
        <v>12541</v>
      </c>
      <c r="D493" s="16">
        <v>91867</v>
      </c>
      <c r="E493" s="16">
        <v>7082</v>
      </c>
      <c r="F493" s="16">
        <v>0</v>
      </c>
      <c r="G493" s="69">
        <f>I492-I493</f>
        <v>-11431</v>
      </c>
      <c r="H493" s="16">
        <v>85898</v>
      </c>
      <c r="I493" s="16">
        <v>249784</v>
      </c>
      <c r="J493" s="15"/>
      <c r="K493" s="15"/>
      <c r="L493" s="14">
        <f t="shared" ref="L493" si="158">H493*0.8*43.5/1000</f>
        <v>2989.2504000000004</v>
      </c>
      <c r="M493" s="172"/>
      <c r="N493" s="178" t="str">
        <f>'Olieforbrug, TJ'!M493</f>
        <v>February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C54:I54 C100:L108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>
    <tabColor indexed="42"/>
  </sheetPr>
  <dimension ref="A1:P493"/>
  <sheetViews>
    <sheetView zoomScale="80" zoomScaleNormal="80" workbookViewId="0">
      <pane xSplit="2" ySplit="5" topLeftCell="C455" activePane="bottomRight" state="frozen"/>
      <selection pane="topRight" activeCell="C1" sqref="C1"/>
      <selection pane="bottomLeft" activeCell="A6" sqref="A6"/>
      <selection pane="bottomRight" activeCell="O493" sqref="O493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44140625" customWidth="1"/>
    <col min="14" max="14" width="20.5546875" customWidth="1"/>
    <col min="15" max="15" width="9.5546875" customWidth="1"/>
  </cols>
  <sheetData>
    <row r="1" spans="1:16" ht="12.75" customHeight="1" x14ac:dyDescent="0.25">
      <c r="A1" s="1" t="s">
        <v>13</v>
      </c>
      <c r="B1" s="1"/>
      <c r="C1"/>
      <c r="D1"/>
      <c r="E1"/>
      <c r="F1"/>
      <c r="G1"/>
      <c r="H1"/>
      <c r="I1"/>
      <c r="M1" s="4"/>
      <c r="N1" s="27" t="s">
        <v>74</v>
      </c>
      <c r="O1" s="27"/>
    </row>
    <row r="2" spans="1:16" ht="12.75" customHeight="1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3" spans="1:16" ht="12.75" customHeight="1" x14ac:dyDescent="0.25"/>
    <row r="4" spans="1:16" ht="12.75" customHeight="1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2.75" customHeight="1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ht="12.75" customHeight="1" x14ac:dyDescent="0.25">
      <c r="A6" s="21"/>
      <c r="C6" s="10"/>
      <c r="D6" s="10"/>
      <c r="E6" s="10"/>
      <c r="F6" s="10"/>
      <c r="G6" s="10"/>
      <c r="H6" s="10"/>
      <c r="I6" s="10"/>
    </row>
    <row r="7" spans="1:16" ht="12.75" customHeight="1" x14ac:dyDescent="0.25">
      <c r="A7" s="22">
        <v>2005</v>
      </c>
      <c r="C7" s="3">
        <v>1405310</v>
      </c>
      <c r="D7" s="3">
        <v>1199252</v>
      </c>
      <c r="E7" s="3">
        <v>1544844</v>
      </c>
      <c r="F7" s="3">
        <v>506534</v>
      </c>
      <c r="G7" s="3">
        <v>-90167</v>
      </c>
      <c r="H7" s="3">
        <v>586811</v>
      </c>
      <c r="I7" s="3">
        <v>544805</v>
      </c>
      <c r="J7" s="3"/>
      <c r="K7" s="3"/>
      <c r="L7" s="3">
        <v>24974.221799999999</v>
      </c>
      <c r="N7" s="22">
        <v>2005</v>
      </c>
      <c r="O7" s="3"/>
    </row>
    <row r="8" spans="1:16" ht="12.75" customHeight="1" x14ac:dyDescent="0.25">
      <c r="A8" s="22">
        <v>2006</v>
      </c>
      <c r="C8" s="3">
        <v>1473736</v>
      </c>
      <c r="D8" s="3">
        <v>1109619</v>
      </c>
      <c r="E8" s="3">
        <v>1152748</v>
      </c>
      <c r="F8" s="3">
        <v>776499</v>
      </c>
      <c r="G8" s="3">
        <v>-30840</v>
      </c>
      <c r="H8" s="3">
        <v>652425</v>
      </c>
      <c r="I8" s="3">
        <v>575645</v>
      </c>
      <c r="J8" s="3"/>
      <c r="K8" s="3"/>
      <c r="L8" s="3">
        <v>26521.076250000002</v>
      </c>
      <c r="N8" s="22">
        <v>2006</v>
      </c>
      <c r="O8" s="3"/>
    </row>
    <row r="9" spans="1:16" ht="12.75" customHeight="1" x14ac:dyDescent="0.25">
      <c r="A9" s="22">
        <v>2007</v>
      </c>
      <c r="C9" s="3">
        <v>1414941</v>
      </c>
      <c r="D9" s="3">
        <v>1490854</v>
      </c>
      <c r="E9" s="3">
        <v>1684634</v>
      </c>
      <c r="F9" s="3">
        <v>866990</v>
      </c>
      <c r="G9" s="3">
        <v>57356</v>
      </c>
      <c r="H9" s="3">
        <v>478162</v>
      </c>
      <c r="I9" s="3">
        <v>518289</v>
      </c>
      <c r="J9" s="3"/>
      <c r="K9" s="3"/>
      <c r="L9" s="3">
        <v>19437.2853</v>
      </c>
      <c r="N9" s="22">
        <v>2007</v>
      </c>
      <c r="O9" s="3"/>
    </row>
    <row r="10" spans="1:16" ht="12.75" customHeight="1" x14ac:dyDescent="0.25">
      <c r="A10" s="22">
        <v>2008</v>
      </c>
      <c r="C10" s="3">
        <v>1378734</v>
      </c>
      <c r="D10" s="3">
        <v>1983787</v>
      </c>
      <c r="E10" s="3">
        <v>2243897</v>
      </c>
      <c r="F10" s="3">
        <v>668231</v>
      </c>
      <c r="G10" s="3">
        <v>37951</v>
      </c>
      <c r="H10" s="3">
        <v>378589</v>
      </c>
      <c r="I10" s="3">
        <v>480338</v>
      </c>
      <c r="J10" s="3"/>
      <c r="K10" s="3"/>
      <c r="L10" s="3">
        <v>15389.64285</v>
      </c>
      <c r="N10" s="22">
        <v>2008</v>
      </c>
      <c r="O10" s="3"/>
    </row>
    <row r="11" spans="1:16" ht="12.75" customHeight="1" x14ac:dyDescent="0.25">
      <c r="A11" s="22">
        <v>2009</v>
      </c>
      <c r="C11" s="3">
        <v>1264955</v>
      </c>
      <c r="D11" s="3">
        <v>1212733</v>
      </c>
      <c r="E11" s="3">
        <v>1887604</v>
      </c>
      <c r="F11" s="3">
        <v>272845</v>
      </c>
      <c r="G11" s="3">
        <v>-110122</v>
      </c>
      <c r="H11" s="3">
        <v>366534</v>
      </c>
      <c r="I11" s="3">
        <v>590460</v>
      </c>
      <c r="J11" s="3"/>
      <c r="K11" s="3"/>
      <c r="L11" s="3">
        <v>14899.607099999999</v>
      </c>
      <c r="N11" s="22">
        <v>2009</v>
      </c>
      <c r="O11" s="3"/>
    </row>
    <row r="12" spans="1:16" ht="12.75" customHeight="1" x14ac:dyDescent="0.25">
      <c r="A12" s="22">
        <v>2010</v>
      </c>
      <c r="C12" s="3">
        <v>1191709</v>
      </c>
      <c r="D12" s="3">
        <v>2534699</v>
      </c>
      <c r="E12" s="3">
        <v>2802507</v>
      </c>
      <c r="F12" s="3">
        <v>430342</v>
      </c>
      <c r="G12" s="3">
        <v>-279793</v>
      </c>
      <c r="H12" s="3">
        <v>339955</v>
      </c>
      <c r="I12" s="3">
        <v>870253</v>
      </c>
      <c r="J12" s="3"/>
      <c r="K12" s="3"/>
      <c r="L12" s="3">
        <v>13819.170749999997</v>
      </c>
      <c r="N12" s="22">
        <v>2010</v>
      </c>
      <c r="O12" s="3"/>
    </row>
    <row r="13" spans="1:16" ht="12.75" customHeight="1" x14ac:dyDescent="0.25">
      <c r="A13" s="22">
        <v>2011</v>
      </c>
      <c r="C13" s="3">
        <v>1146521</v>
      </c>
      <c r="D13" s="3">
        <v>2039818</v>
      </c>
      <c r="E13" s="3">
        <v>2891147</v>
      </c>
      <c r="F13" s="3">
        <v>465164</v>
      </c>
      <c r="G13" s="3">
        <v>333919</v>
      </c>
      <c r="H13" s="3">
        <v>199413</v>
      </c>
      <c r="I13" s="3">
        <v>536334</v>
      </c>
      <c r="J13" s="3"/>
      <c r="K13" s="3"/>
      <c r="L13" s="3">
        <v>8106.1384499999995</v>
      </c>
      <c r="N13" s="22">
        <v>2011</v>
      </c>
      <c r="O13" s="3"/>
    </row>
    <row r="14" spans="1:16" ht="12.75" customHeight="1" x14ac:dyDescent="0.25">
      <c r="A14" s="22">
        <v>2012</v>
      </c>
      <c r="C14" s="3">
        <v>1311520</v>
      </c>
      <c r="D14" s="3">
        <v>1724769</v>
      </c>
      <c r="E14" s="3">
        <v>2642802</v>
      </c>
      <c r="F14" s="3">
        <v>277452</v>
      </c>
      <c r="G14" s="3">
        <v>74932</v>
      </c>
      <c r="H14" s="3">
        <v>212827</v>
      </c>
      <c r="I14" s="3">
        <v>461402</v>
      </c>
      <c r="J14" s="3"/>
      <c r="K14" s="3"/>
      <c r="L14" s="3">
        <v>8651.4175500000001</v>
      </c>
      <c r="N14" s="22">
        <v>2012</v>
      </c>
      <c r="O14" s="3"/>
      <c r="P14" s="12"/>
    </row>
    <row r="15" spans="1:16" ht="12.75" customHeight="1" x14ac:dyDescent="0.25">
      <c r="A15" s="22">
        <v>2013</v>
      </c>
      <c r="C15" s="3">
        <v>1212797</v>
      </c>
      <c r="D15" s="3">
        <v>2952853</v>
      </c>
      <c r="E15" s="3">
        <v>3446192</v>
      </c>
      <c r="F15" s="3">
        <v>374085</v>
      </c>
      <c r="G15" s="3">
        <v>-192413</v>
      </c>
      <c r="H15" s="3">
        <v>201973</v>
      </c>
      <c r="I15" s="3">
        <v>653815</v>
      </c>
      <c r="J15" s="3"/>
      <c r="K15" s="22"/>
      <c r="L15" s="3">
        <v>8210.2024499999989</v>
      </c>
      <c r="M15" s="3"/>
      <c r="N15" s="22">
        <v>2013</v>
      </c>
      <c r="O15" s="3"/>
      <c r="P15" s="12"/>
    </row>
    <row r="16" spans="1:16" ht="12.75" customHeight="1" x14ac:dyDescent="0.25">
      <c r="A16" s="22">
        <v>2014</v>
      </c>
      <c r="C16" s="3">
        <f t="shared" ref="C16:H16" si="0">SUM(C100:C103)</f>
        <v>1242319</v>
      </c>
      <c r="D16" s="3">
        <f t="shared" si="0"/>
        <v>3316164</v>
      </c>
      <c r="E16" s="3">
        <f t="shared" si="0"/>
        <v>3858641</v>
      </c>
      <c r="F16" s="3">
        <f t="shared" si="0"/>
        <v>448802</v>
      </c>
      <c r="G16" s="3">
        <f t="shared" si="0"/>
        <v>-137673</v>
      </c>
      <c r="H16" s="3">
        <f t="shared" si="0"/>
        <v>115453</v>
      </c>
      <c r="I16" s="3">
        <f>I103</f>
        <v>791488</v>
      </c>
      <c r="J16" s="3"/>
      <c r="K16" s="22"/>
      <c r="L16" s="3">
        <f>SUM(L100:L103)</f>
        <v>4693.1644500000002</v>
      </c>
      <c r="M16" s="3"/>
      <c r="N16" s="22">
        <v>2014</v>
      </c>
      <c r="O16" s="3"/>
      <c r="P16" s="12"/>
    </row>
    <row r="17" spans="1:16" x14ac:dyDescent="0.25">
      <c r="A17" s="22">
        <v>2015</v>
      </c>
      <c r="C17" s="3">
        <f t="shared" ref="C17:H17" si="1">SUM(C105:C108)</f>
        <v>1329802</v>
      </c>
      <c r="D17" s="3">
        <f t="shared" si="1"/>
        <v>3873277</v>
      </c>
      <c r="E17" s="3">
        <f t="shared" si="1"/>
        <v>4551660</v>
      </c>
      <c r="F17" s="3">
        <f t="shared" si="1"/>
        <v>334088</v>
      </c>
      <c r="G17" s="3">
        <f t="shared" si="1"/>
        <v>-284198</v>
      </c>
      <c r="H17" s="3">
        <f t="shared" si="1"/>
        <v>80527</v>
      </c>
      <c r="I17" s="3">
        <f>I108</f>
        <v>1075686</v>
      </c>
      <c r="J17" s="3"/>
      <c r="K17" s="3"/>
      <c r="L17" s="3">
        <f>SUM(L105:L108)</f>
        <v>3273.4225500000002</v>
      </c>
      <c r="M17" s="3"/>
      <c r="N17" s="22">
        <v>2015</v>
      </c>
      <c r="O17" s="3"/>
      <c r="P17" s="12"/>
    </row>
    <row r="18" spans="1:16" x14ac:dyDescent="0.25">
      <c r="A18" s="22">
        <v>2016</v>
      </c>
      <c r="C18" s="3">
        <f>SUM(C110:C113)</f>
        <v>1189942</v>
      </c>
      <c r="D18" s="3">
        <f t="shared" ref="D18:L18" si="2">SUM(D110:D113)</f>
        <v>3412173</v>
      </c>
      <c r="E18" s="3">
        <f t="shared" si="2"/>
        <v>4526569</v>
      </c>
      <c r="F18" s="3">
        <f t="shared" si="2"/>
        <v>260450</v>
      </c>
      <c r="G18" s="3">
        <f t="shared" si="2"/>
        <v>194136</v>
      </c>
      <c r="H18" s="3">
        <f t="shared" si="2"/>
        <v>77517</v>
      </c>
      <c r="I18" s="3">
        <f>I113</f>
        <v>881550</v>
      </c>
      <c r="J18" s="3"/>
      <c r="K18" s="3"/>
      <c r="L18" s="3">
        <f t="shared" si="2"/>
        <v>3151.0660500000004</v>
      </c>
      <c r="M18" s="3"/>
      <c r="N18" s="22">
        <v>2016</v>
      </c>
      <c r="P18" s="12"/>
    </row>
    <row r="19" spans="1:16" x14ac:dyDescent="0.25">
      <c r="A19" s="22">
        <v>2017</v>
      </c>
      <c r="C19" s="3">
        <f t="shared" ref="C19:H19" si="3">SUM(C115:C118)</f>
        <v>1176668</v>
      </c>
      <c r="D19" s="3">
        <f t="shared" si="3"/>
        <v>980498</v>
      </c>
      <c r="E19" s="3">
        <f t="shared" si="3"/>
        <v>2444920</v>
      </c>
      <c r="F19" s="3">
        <f t="shared" si="3"/>
        <v>139003</v>
      </c>
      <c r="G19" s="3">
        <f t="shared" si="3"/>
        <v>483261</v>
      </c>
      <c r="H19" s="3">
        <f t="shared" si="3"/>
        <v>61297</v>
      </c>
      <c r="I19" s="3">
        <f>I118</f>
        <v>398289</v>
      </c>
      <c r="J19" s="3"/>
      <c r="K19" s="65"/>
      <c r="L19" s="3">
        <f>SUM(L115:L118)</f>
        <v>2491.7230500000001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SUM(C120:C123)</f>
        <v>1220464</v>
      </c>
      <c r="D20" s="3">
        <f t="shared" si="4"/>
        <v>1638285</v>
      </c>
      <c r="E20" s="3">
        <f t="shared" si="4"/>
        <v>2729884</v>
      </c>
      <c r="F20" s="3">
        <f t="shared" si="4"/>
        <v>218737</v>
      </c>
      <c r="G20" s="3">
        <f t="shared" si="4"/>
        <v>177057</v>
      </c>
      <c r="H20" s="3">
        <f t="shared" si="4"/>
        <v>46937</v>
      </c>
      <c r="I20" s="3">
        <f>I123</f>
        <v>221232</v>
      </c>
      <c r="J20" s="3"/>
      <c r="L20" s="3">
        <f>SUM(L120:L123)</f>
        <v>1907.9890499999997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SUM(C125:C128)</f>
        <v>1348863</v>
      </c>
      <c r="D21" s="3">
        <f t="shared" si="5"/>
        <v>2432027</v>
      </c>
      <c r="E21" s="3">
        <f t="shared" si="5"/>
        <v>2946423</v>
      </c>
      <c r="F21" s="3">
        <f t="shared" si="5"/>
        <v>378697</v>
      </c>
      <c r="G21" s="3">
        <f t="shared" si="5"/>
        <v>-398189</v>
      </c>
      <c r="H21" s="3">
        <f t="shared" si="5"/>
        <v>48786</v>
      </c>
      <c r="I21" s="3">
        <f>SUM(I128)</f>
        <v>619421</v>
      </c>
      <c r="J21" s="3"/>
      <c r="L21" s="3">
        <f>SUM(L125:L128)</f>
        <v>1983.1509000000001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SUM(C130:C133)</f>
        <v>1292819</v>
      </c>
      <c r="D22" s="3">
        <f t="shared" si="6"/>
        <v>3253085</v>
      </c>
      <c r="E22" s="3">
        <f t="shared" si="6"/>
        <v>4048619</v>
      </c>
      <c r="F22" s="3">
        <f t="shared" si="6"/>
        <v>216016</v>
      </c>
      <c r="G22" s="3">
        <f t="shared" si="6"/>
        <v>-339594</v>
      </c>
      <c r="H22" s="3">
        <f t="shared" si="6"/>
        <v>55058</v>
      </c>
      <c r="I22" s="3">
        <f>SUM(I133)</f>
        <v>959015</v>
      </c>
      <c r="J22" s="3"/>
      <c r="L22" s="3">
        <f>SUM(L130:L133)</f>
        <v>2238.1077</v>
      </c>
      <c r="M22" s="57"/>
      <c r="N22" s="22">
        <v>2020</v>
      </c>
    </row>
    <row r="23" spans="1:16" s="105" customFormat="1" x14ac:dyDescent="0.25">
      <c r="A23" s="104">
        <v>2021</v>
      </c>
      <c r="C23" s="7">
        <f>SUM(C135:C138)</f>
        <v>1358442</v>
      </c>
      <c r="D23" s="7">
        <f t="shared" ref="D23:L23" si="7">SUM(D135:D138)</f>
        <v>1861293</v>
      </c>
      <c r="E23" s="7">
        <f t="shared" si="7"/>
        <v>3897825</v>
      </c>
      <c r="F23" s="7">
        <f t="shared" si="7"/>
        <v>110891</v>
      </c>
      <c r="G23" s="7">
        <f t="shared" si="7"/>
        <v>644478</v>
      </c>
      <c r="H23" s="7">
        <f t="shared" si="7"/>
        <v>52694</v>
      </c>
      <c r="I23" s="7">
        <f>SUM(I138)</f>
        <v>314537</v>
      </c>
      <c r="J23" s="7"/>
      <c r="K23" s="7"/>
      <c r="L23" s="7">
        <f t="shared" si="7"/>
        <v>2142.0110999999997</v>
      </c>
      <c r="M23" s="106"/>
      <c r="N23" s="104">
        <v>2021</v>
      </c>
    </row>
    <row r="24" spans="1:16" x14ac:dyDescent="0.25">
      <c r="A24" s="22">
        <v>2022</v>
      </c>
      <c r="C24" s="3">
        <f t="shared" ref="C24:H24" si="8">SUM(C140:C143)</f>
        <v>1370635</v>
      </c>
      <c r="D24" s="3">
        <f t="shared" si="8"/>
        <v>2587185</v>
      </c>
      <c r="E24" s="3">
        <f t="shared" si="8"/>
        <v>3324943</v>
      </c>
      <c r="F24" s="3">
        <f t="shared" si="8"/>
        <v>200760</v>
      </c>
      <c r="G24" s="3">
        <f t="shared" si="8"/>
        <v>-410145</v>
      </c>
      <c r="H24" s="3">
        <f t="shared" si="8"/>
        <v>63131</v>
      </c>
      <c r="I24" s="3">
        <f>SUM(I143)</f>
        <v>724682</v>
      </c>
      <c r="J24" s="3"/>
      <c r="K24" s="3"/>
      <c r="L24" s="3">
        <f>SUM(L140:L143)</f>
        <v>2566.2751499999999</v>
      </c>
      <c r="M24" s="57"/>
      <c r="N24" s="22">
        <v>2022</v>
      </c>
    </row>
    <row r="25" spans="1:16" x14ac:dyDescent="0.25">
      <c r="A25" s="22">
        <v>2023</v>
      </c>
      <c r="C25" s="3">
        <f>SUM(C145:C148)</f>
        <v>1474645</v>
      </c>
      <c r="D25" s="3">
        <f t="shared" ref="D25:L25" si="9">SUM(D145:D148)</f>
        <v>1638746</v>
      </c>
      <c r="E25" s="3">
        <f t="shared" si="9"/>
        <v>3089143</v>
      </c>
      <c r="F25" s="3">
        <f t="shared" si="9"/>
        <v>264678</v>
      </c>
      <c r="G25" s="3">
        <f t="shared" si="9"/>
        <v>336941</v>
      </c>
      <c r="H25" s="3">
        <f t="shared" si="9"/>
        <v>28373.502046700007</v>
      </c>
      <c r="I25" s="3">
        <f>SUM(I148)</f>
        <v>387741</v>
      </c>
      <c r="J25" s="3"/>
      <c r="K25" s="3"/>
      <c r="L25" s="3">
        <f t="shared" si="9"/>
        <v>1153.3828581983553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SUM(C466:C477)</f>
        <v>1248493</v>
      </c>
      <c r="D26" s="3">
        <f t="shared" si="10"/>
        <v>1257807</v>
      </c>
      <c r="E26" s="3">
        <f t="shared" si="10"/>
        <v>2228659</v>
      </c>
      <c r="F26" s="3">
        <f t="shared" si="10"/>
        <v>445268</v>
      </c>
      <c r="G26" s="3">
        <f t="shared" si="10"/>
        <v>133876</v>
      </c>
      <c r="H26" s="3">
        <f t="shared" si="10"/>
        <v>8947</v>
      </c>
      <c r="I26" s="3">
        <f>I477</f>
        <v>253865</v>
      </c>
      <c r="J26" s="3"/>
      <c r="K26" s="3"/>
      <c r="L26" s="3">
        <f>SUM(L466:L477)</f>
        <v>363.69554999999997</v>
      </c>
      <c r="M26" s="57"/>
      <c r="N26" s="22">
        <v>2024</v>
      </c>
    </row>
    <row r="27" spans="1:16" x14ac:dyDescent="0.25">
      <c r="A27" s="22">
        <v>2025</v>
      </c>
      <c r="C27" s="3">
        <f>SUM(C479:C490)</f>
        <v>1284763</v>
      </c>
      <c r="D27" s="3">
        <f t="shared" ref="D27:L27" si="11">SUM(D479:D490)</f>
        <v>1468330</v>
      </c>
      <c r="E27" s="3">
        <f t="shared" si="11"/>
        <v>2378777</v>
      </c>
      <c r="F27" s="3">
        <f t="shared" si="11"/>
        <v>339891</v>
      </c>
      <c r="G27" s="3">
        <f t="shared" si="11"/>
        <v>-122132</v>
      </c>
      <c r="H27" s="3">
        <f t="shared" si="11"/>
        <v>3389</v>
      </c>
      <c r="I27" s="3">
        <f>I490</f>
        <v>375997</v>
      </c>
      <c r="J27" s="3"/>
      <c r="K27" s="3"/>
      <c r="L27" s="3">
        <f t="shared" si="11"/>
        <v>137.76284999999999</v>
      </c>
      <c r="M27" s="57"/>
      <c r="N27" s="104">
        <v>2025</v>
      </c>
    </row>
    <row r="28" spans="1:16" x14ac:dyDescent="0.25">
      <c r="A28" s="22">
        <v>2026</v>
      </c>
      <c r="J28" s="3"/>
      <c r="K28" s="3"/>
      <c r="L28" s="3"/>
      <c r="M28" s="57"/>
      <c r="N28" s="104">
        <v>2026</v>
      </c>
    </row>
    <row r="29" spans="1:16" ht="12.75" customHeight="1" x14ac:dyDescent="0.25">
      <c r="A29" s="23"/>
      <c r="J29" s="3"/>
      <c r="K29" s="3"/>
      <c r="L29" s="3"/>
      <c r="M29" s="3"/>
    </row>
    <row r="30" spans="1:16" ht="12.75" customHeight="1" x14ac:dyDescent="0.25">
      <c r="A30" s="22" t="str">
        <f>'Olieforbrug, TJ'!A30</f>
        <v>Januar - Februar</v>
      </c>
      <c r="J30" s="3"/>
      <c r="K30" s="3"/>
      <c r="L30" s="3"/>
      <c r="M30" s="3"/>
      <c r="N30" s="22" t="str">
        <f>'Olieforbrug, TJ'!M30</f>
        <v>January - February</v>
      </c>
    </row>
    <row r="31" spans="1:16" x14ac:dyDescent="0.25">
      <c r="A31" s="22">
        <f>'Olieforbrug, TJ'!A31</f>
        <v>2005</v>
      </c>
      <c r="C31" s="3">
        <f>SUM(C219:C220)</f>
        <v>245658</v>
      </c>
      <c r="D31" s="3">
        <f t="shared" ref="D31:L31" si="12">SUM(D219:D220)</f>
        <v>153383</v>
      </c>
      <c r="E31" s="3">
        <f t="shared" si="12"/>
        <v>194006</v>
      </c>
      <c r="F31" s="3">
        <f t="shared" si="12"/>
        <v>93360</v>
      </c>
      <c r="G31" s="3">
        <f t="shared" si="12"/>
        <v>41227</v>
      </c>
      <c r="H31" s="3">
        <f t="shared" si="12"/>
        <v>156842</v>
      </c>
      <c r="I31" s="3">
        <f>I220</f>
        <v>413411</v>
      </c>
      <c r="J31" s="3"/>
      <c r="K31" s="3"/>
      <c r="L31" s="3">
        <f t="shared" si="12"/>
        <v>6375.6273000000001</v>
      </c>
      <c r="M31" s="3"/>
      <c r="N31" s="22">
        <f>'Olieforbrug, TJ'!M31</f>
        <v>2005</v>
      </c>
      <c r="P31" s="3"/>
    </row>
    <row r="32" spans="1:16" x14ac:dyDescent="0.25">
      <c r="A32" s="22">
        <f>'Olieforbrug, TJ'!A32</f>
        <v>2006</v>
      </c>
      <c r="C32" s="3">
        <f>SUM(C232:C233)</f>
        <v>257441</v>
      </c>
      <c r="D32" s="3">
        <f t="shared" ref="D32:L32" si="13">SUM(D232:D233)</f>
        <v>191919</v>
      </c>
      <c r="E32" s="3">
        <f t="shared" si="13"/>
        <v>329635</v>
      </c>
      <c r="F32" s="3">
        <f t="shared" si="13"/>
        <v>71996</v>
      </c>
      <c r="G32" s="3">
        <f t="shared" si="13"/>
        <v>139148</v>
      </c>
      <c r="H32" s="3">
        <f t="shared" si="13"/>
        <v>188415</v>
      </c>
      <c r="I32" s="3">
        <f>I233</f>
        <v>405657</v>
      </c>
      <c r="J32" s="3"/>
      <c r="K32" s="3"/>
      <c r="L32" s="3">
        <f t="shared" si="13"/>
        <v>7659.0697500000006</v>
      </c>
      <c r="M32" s="3"/>
      <c r="N32" s="22">
        <f>'Olieforbrug, TJ'!M32</f>
        <v>2006</v>
      </c>
      <c r="P32" s="3"/>
    </row>
    <row r="33" spans="1:16" x14ac:dyDescent="0.25">
      <c r="A33" s="22">
        <f>'Olieforbrug, TJ'!A33</f>
        <v>2007</v>
      </c>
      <c r="C33" s="3">
        <f>SUM(C245:C246)</f>
        <v>233674</v>
      </c>
      <c r="D33" s="3">
        <f t="shared" ref="D33:L33" si="14">SUM(D245:D246)</f>
        <v>192655</v>
      </c>
      <c r="E33" s="3">
        <f t="shared" si="14"/>
        <v>246835</v>
      </c>
      <c r="F33" s="3">
        <f t="shared" si="14"/>
        <v>119120</v>
      </c>
      <c r="G33" s="3">
        <f t="shared" si="14"/>
        <v>31043</v>
      </c>
      <c r="H33" s="3">
        <f t="shared" si="14"/>
        <v>96080</v>
      </c>
      <c r="I33" s="3">
        <f>I246</f>
        <v>544602</v>
      </c>
      <c r="J33" s="3"/>
      <c r="K33" s="3"/>
      <c r="L33" s="3">
        <f t="shared" si="14"/>
        <v>3905.652</v>
      </c>
      <c r="M33" s="3"/>
      <c r="N33" s="22">
        <f>'Olieforbrug, TJ'!M33</f>
        <v>2007</v>
      </c>
      <c r="P33" s="3"/>
    </row>
    <row r="34" spans="1:16" x14ac:dyDescent="0.25">
      <c r="A34" s="22">
        <f>'Olieforbrug, TJ'!A34</f>
        <v>2008</v>
      </c>
      <c r="C34" s="3">
        <f>SUM(C258:C259)</f>
        <v>252173</v>
      </c>
      <c r="D34" s="3">
        <f t="shared" ref="D34:L34" si="15">SUM(D258:D259)</f>
        <v>688089</v>
      </c>
      <c r="E34" s="3">
        <f t="shared" si="15"/>
        <v>536550</v>
      </c>
      <c r="F34" s="3">
        <f t="shared" si="15"/>
        <v>132681</v>
      </c>
      <c r="G34" s="3">
        <f t="shared" si="15"/>
        <v>-110988</v>
      </c>
      <c r="H34" s="3">
        <f t="shared" si="15"/>
        <v>56388</v>
      </c>
      <c r="I34" s="3">
        <f>I259</f>
        <v>629277</v>
      </c>
      <c r="J34" s="3"/>
      <c r="K34" s="3"/>
      <c r="L34" s="3">
        <f t="shared" si="15"/>
        <v>2292.1722</v>
      </c>
      <c r="M34" s="3"/>
      <c r="N34" s="22">
        <f>'Olieforbrug, TJ'!M34</f>
        <v>2008</v>
      </c>
      <c r="P34" s="3"/>
    </row>
    <row r="35" spans="1:16" x14ac:dyDescent="0.25">
      <c r="A35" s="22">
        <f>'Olieforbrug, TJ'!A35</f>
        <v>2009</v>
      </c>
      <c r="C35" s="3">
        <f>SUM(C271:C272)</f>
        <v>247960</v>
      </c>
      <c r="D35" s="3">
        <f t="shared" ref="D35:L35" si="16">SUM(D271:D272)</f>
        <v>175303</v>
      </c>
      <c r="E35" s="3">
        <f t="shared" si="16"/>
        <v>295511</v>
      </c>
      <c r="F35" s="3">
        <f t="shared" si="16"/>
        <v>62390</v>
      </c>
      <c r="G35" s="3">
        <f t="shared" si="16"/>
        <v>24412</v>
      </c>
      <c r="H35" s="3">
        <f t="shared" si="16"/>
        <v>93462</v>
      </c>
      <c r="I35" s="3">
        <f>I272</f>
        <v>455926</v>
      </c>
      <c r="J35" s="3"/>
      <c r="K35" s="3"/>
      <c r="L35" s="3">
        <f t="shared" si="16"/>
        <v>3799.2303000000002</v>
      </c>
      <c r="M35" s="3"/>
      <c r="N35" s="22">
        <f>'Olieforbrug, TJ'!M35</f>
        <v>2009</v>
      </c>
      <c r="P35" s="3"/>
    </row>
    <row r="36" spans="1:16" x14ac:dyDescent="0.25">
      <c r="A36" s="22">
        <f>'Olieforbrug, TJ'!A36</f>
        <v>2010</v>
      </c>
      <c r="C36" s="3">
        <f>SUM(C284:C285)</f>
        <v>224052</v>
      </c>
      <c r="D36" s="3">
        <f t="shared" ref="D36:L36" si="17">SUM(D284:D285)</f>
        <v>301119</v>
      </c>
      <c r="E36" s="3">
        <f t="shared" si="17"/>
        <v>316262</v>
      </c>
      <c r="F36" s="3">
        <f t="shared" si="17"/>
        <v>49892</v>
      </c>
      <c r="G36" s="3">
        <f t="shared" si="17"/>
        <v>-90724</v>
      </c>
      <c r="H36" s="3">
        <f t="shared" si="17"/>
        <v>83460</v>
      </c>
      <c r="I36" s="3">
        <f>I285</f>
        <v>681184</v>
      </c>
      <c r="J36" s="3"/>
      <c r="K36" s="3"/>
      <c r="L36" s="3">
        <f t="shared" si="17"/>
        <v>3392.6489999999994</v>
      </c>
      <c r="M36" s="3"/>
      <c r="N36" s="22">
        <f>'Olieforbrug, TJ'!M36</f>
        <v>2010</v>
      </c>
      <c r="P36" s="3"/>
    </row>
    <row r="37" spans="1:16" x14ac:dyDescent="0.25">
      <c r="A37" s="22">
        <f>'Olieforbrug, TJ'!A37</f>
        <v>2011</v>
      </c>
      <c r="C37" s="3">
        <f>SUM(C297:C298)</f>
        <v>224073</v>
      </c>
      <c r="D37" s="3">
        <f t="shared" ref="D37:L37" si="18">SUM(D297:D298)</f>
        <v>274977</v>
      </c>
      <c r="E37" s="3">
        <f t="shared" si="18"/>
        <v>541070</v>
      </c>
      <c r="F37" s="3">
        <f t="shared" si="18"/>
        <v>89294</v>
      </c>
      <c r="G37" s="3">
        <f t="shared" si="18"/>
        <v>166277</v>
      </c>
      <c r="H37" s="3">
        <f t="shared" si="18"/>
        <v>40543</v>
      </c>
      <c r="I37" s="3">
        <f>I298</f>
        <v>703976</v>
      </c>
      <c r="J37" s="3"/>
      <c r="K37" s="3"/>
      <c r="L37" s="3">
        <f t="shared" si="18"/>
        <v>1648.0729499999998</v>
      </c>
      <c r="M37" s="3"/>
      <c r="N37" s="22">
        <f>'Olieforbrug, TJ'!M37</f>
        <v>2011</v>
      </c>
      <c r="P37" s="3"/>
    </row>
    <row r="38" spans="1:16" x14ac:dyDescent="0.25">
      <c r="A38" s="22">
        <f>'Olieforbrug, TJ'!A38</f>
        <v>2012</v>
      </c>
      <c r="C38" s="3">
        <f>SUM(C310:C311)</f>
        <v>211136</v>
      </c>
      <c r="D38" s="3">
        <f t="shared" ref="D38:L38" si="19">SUM(D310:D311)</f>
        <v>304464</v>
      </c>
      <c r="E38" s="3">
        <f t="shared" si="19"/>
        <v>655533</v>
      </c>
      <c r="F38" s="3">
        <f t="shared" si="19"/>
        <v>34860</v>
      </c>
      <c r="G38" s="3">
        <f t="shared" si="19"/>
        <v>215610</v>
      </c>
      <c r="H38" s="3">
        <f t="shared" si="19"/>
        <v>36431</v>
      </c>
      <c r="I38" s="3">
        <f>I311</f>
        <v>320724</v>
      </c>
      <c r="J38" s="3"/>
      <c r="K38" s="3"/>
      <c r="L38" s="3">
        <f t="shared" si="19"/>
        <v>1480.9201499999999</v>
      </c>
      <c r="M38" s="3"/>
      <c r="N38" s="22">
        <f>'Olieforbrug, TJ'!M38</f>
        <v>2012</v>
      </c>
      <c r="P38" s="3"/>
    </row>
    <row r="39" spans="1:16" x14ac:dyDescent="0.25">
      <c r="A39" s="22">
        <f>'Olieforbrug, TJ'!A39</f>
        <v>2013</v>
      </c>
      <c r="C39" s="3">
        <f>SUM(C323:C324)</f>
        <v>182451</v>
      </c>
      <c r="D39" s="3">
        <f t="shared" ref="D39:L39" si="20">SUM(D323:D324)</f>
        <v>834496</v>
      </c>
      <c r="E39" s="3">
        <f t="shared" si="20"/>
        <v>780637</v>
      </c>
      <c r="F39" s="3">
        <f t="shared" si="20"/>
        <v>28448</v>
      </c>
      <c r="G39" s="3">
        <f t="shared" si="20"/>
        <v>-173839</v>
      </c>
      <c r="H39" s="3">
        <f t="shared" si="20"/>
        <v>59536</v>
      </c>
      <c r="I39" s="3">
        <f>I324</f>
        <v>635241</v>
      </c>
      <c r="J39" s="3"/>
      <c r="K39" s="3"/>
      <c r="L39" s="3">
        <f t="shared" si="20"/>
        <v>2420.1383999999998</v>
      </c>
      <c r="M39" s="3"/>
      <c r="N39" s="22">
        <f>'Olieforbrug, TJ'!M39</f>
        <v>2013</v>
      </c>
      <c r="P39" s="3"/>
    </row>
    <row r="40" spans="1:16" x14ac:dyDescent="0.25">
      <c r="A40" s="22">
        <f>'Olieforbrug, TJ'!A40</f>
        <v>2014</v>
      </c>
      <c r="C40" s="3">
        <f>SUM(C336:C337)</f>
        <v>187402</v>
      </c>
      <c r="D40" s="3">
        <f t="shared" ref="D40:L40" si="21">SUM(D336:D337)</f>
        <v>511275</v>
      </c>
      <c r="E40" s="3">
        <f t="shared" si="21"/>
        <v>650946</v>
      </c>
      <c r="F40" s="3">
        <f t="shared" si="21"/>
        <v>97521</v>
      </c>
      <c r="G40" s="3">
        <f t="shared" si="21"/>
        <v>222347</v>
      </c>
      <c r="H40" s="3">
        <f t="shared" si="21"/>
        <v>22359</v>
      </c>
      <c r="I40" s="3">
        <f>I337</f>
        <v>431468</v>
      </c>
      <c r="J40" s="3"/>
      <c r="K40" s="3"/>
      <c r="L40" s="3">
        <f t="shared" si="21"/>
        <v>908.89334999999994</v>
      </c>
      <c r="M40" s="3"/>
      <c r="N40" s="22">
        <f>'Olieforbrug, TJ'!M40</f>
        <v>2014</v>
      </c>
      <c r="P40" s="3"/>
    </row>
    <row r="41" spans="1:16" x14ac:dyDescent="0.25">
      <c r="A41" s="22">
        <f>'Olieforbrug, TJ'!A41</f>
        <v>2015</v>
      </c>
      <c r="C41" s="3">
        <f>SUM(C349:C350)</f>
        <v>213963</v>
      </c>
      <c r="D41" s="3">
        <f t="shared" ref="D41:L41" si="22">SUM(D349:D350)</f>
        <v>634166</v>
      </c>
      <c r="E41" s="3">
        <f t="shared" si="22"/>
        <v>659793</v>
      </c>
      <c r="F41" s="3">
        <f t="shared" si="22"/>
        <v>47047</v>
      </c>
      <c r="G41" s="3">
        <f t="shared" si="22"/>
        <v>-128611</v>
      </c>
      <c r="H41" s="3">
        <f t="shared" si="22"/>
        <v>22227</v>
      </c>
      <c r="I41" s="3">
        <f>I350</f>
        <v>920099</v>
      </c>
      <c r="J41" s="3"/>
      <c r="K41" s="3"/>
      <c r="L41" s="3">
        <f t="shared" si="22"/>
        <v>903.52754999999991</v>
      </c>
      <c r="M41" s="3"/>
      <c r="N41" s="22">
        <f>'Olieforbrug, TJ'!M41</f>
        <v>2015</v>
      </c>
      <c r="P41" s="3"/>
    </row>
    <row r="42" spans="1:16" x14ac:dyDescent="0.25">
      <c r="A42" s="22">
        <f>'Olieforbrug, TJ'!A42</f>
        <v>2016</v>
      </c>
      <c r="C42" s="3">
        <f>SUM(C362:C363)</f>
        <v>225991</v>
      </c>
      <c r="D42" s="3">
        <f t="shared" ref="D42:L42" si="23">SUM(D362:D363)</f>
        <v>552145</v>
      </c>
      <c r="E42" s="3">
        <f t="shared" si="23"/>
        <v>925706</v>
      </c>
      <c r="F42" s="3">
        <f t="shared" si="23"/>
        <v>57946</v>
      </c>
      <c r="G42" s="3">
        <f t="shared" si="23"/>
        <v>213483</v>
      </c>
      <c r="H42" s="3">
        <f t="shared" si="23"/>
        <v>7133</v>
      </c>
      <c r="I42" s="3">
        <f>I363</f>
        <v>862203</v>
      </c>
      <c r="J42" s="3"/>
      <c r="K42" s="3"/>
      <c r="L42" s="3">
        <f t="shared" si="23"/>
        <v>289.95645000000002</v>
      </c>
      <c r="M42" s="3"/>
      <c r="N42" s="22">
        <f>'Olieforbrug, TJ'!M42</f>
        <v>2016</v>
      </c>
      <c r="P42" s="3"/>
    </row>
    <row r="43" spans="1:16" x14ac:dyDescent="0.25">
      <c r="A43" s="22">
        <f>'Olieforbrug, TJ'!A43</f>
        <v>2017</v>
      </c>
      <c r="C43" s="3">
        <f>SUM(C375:C376)</f>
        <v>201636</v>
      </c>
      <c r="D43" s="3">
        <f t="shared" ref="D43:L43" si="24">SUM(D375:D376)</f>
        <v>207325</v>
      </c>
      <c r="E43" s="3">
        <f t="shared" si="24"/>
        <v>516065</v>
      </c>
      <c r="F43" s="3">
        <f t="shared" si="24"/>
        <v>17045</v>
      </c>
      <c r="G43" s="3">
        <f t="shared" si="24"/>
        <v>106631</v>
      </c>
      <c r="H43" s="3">
        <f t="shared" si="24"/>
        <v>4665</v>
      </c>
      <c r="I43" s="3">
        <f>I376</f>
        <v>774919</v>
      </c>
      <c r="J43" s="3"/>
      <c r="K43" s="3"/>
      <c r="L43" s="3">
        <f t="shared" si="24"/>
        <v>189.63225</v>
      </c>
      <c r="M43" s="3"/>
      <c r="N43" s="22">
        <f>'Olieforbrug, TJ'!M43</f>
        <v>2017</v>
      </c>
      <c r="P43" s="3"/>
    </row>
    <row r="44" spans="1:16" x14ac:dyDescent="0.25">
      <c r="A44" s="22">
        <f>'Olieforbrug, TJ'!A44</f>
        <v>2018</v>
      </c>
      <c r="C44" s="3">
        <f>SUM(C388:C389)</f>
        <v>211658</v>
      </c>
      <c r="D44" s="3">
        <f t="shared" ref="D44:L44" si="25">SUM(D388:D389)</f>
        <v>418828</v>
      </c>
      <c r="E44" s="3">
        <f t="shared" si="25"/>
        <v>569032</v>
      </c>
      <c r="F44" s="3">
        <f t="shared" si="25"/>
        <v>36379</v>
      </c>
      <c r="G44" s="3">
        <f t="shared" si="25"/>
        <v>-22319</v>
      </c>
      <c r="H44" s="3">
        <f t="shared" si="25"/>
        <v>1138</v>
      </c>
      <c r="I44" s="3">
        <f>I389</f>
        <v>420608</v>
      </c>
      <c r="J44" s="3"/>
      <c r="K44" s="3"/>
      <c r="L44" s="3">
        <f t="shared" si="25"/>
        <v>46.259699999999995</v>
      </c>
      <c r="M44" s="3"/>
      <c r="N44" s="22">
        <f>'Olieforbrug, TJ'!M44</f>
        <v>2018</v>
      </c>
      <c r="P44" s="3"/>
    </row>
    <row r="45" spans="1:16" x14ac:dyDescent="0.25">
      <c r="A45" s="22">
        <f>'Olieforbrug, TJ'!A45</f>
        <v>2019</v>
      </c>
      <c r="C45" s="3">
        <f>SUM(C401:C402)</f>
        <v>225022</v>
      </c>
      <c r="D45" s="3">
        <f t="shared" ref="D45:H45" si="26">SUM(D401:D402)</f>
        <v>272601</v>
      </c>
      <c r="E45" s="3">
        <f t="shared" si="26"/>
        <v>342242</v>
      </c>
      <c r="F45" s="3">
        <f t="shared" si="26"/>
        <v>46098</v>
      </c>
      <c r="G45" s="3">
        <f t="shared" si="26"/>
        <v>-98479</v>
      </c>
      <c r="H45" s="3">
        <f t="shared" si="26"/>
        <v>8829</v>
      </c>
      <c r="I45" s="3">
        <f>I402</f>
        <v>319711</v>
      </c>
      <c r="J45" s="3"/>
      <c r="K45" s="3"/>
      <c r="L45" s="3">
        <f>SUM(L401:L402)</f>
        <v>358.89884999999998</v>
      </c>
      <c r="M45" s="3"/>
      <c r="N45" s="22">
        <f>'Olieforbrug, TJ'!M45</f>
        <v>2019</v>
      </c>
      <c r="O45" s="3"/>
      <c r="P45" s="3"/>
    </row>
    <row r="46" spans="1:16" x14ac:dyDescent="0.25">
      <c r="A46" s="22">
        <f>'Olieforbrug, TJ'!A46</f>
        <v>2020</v>
      </c>
      <c r="C46" s="3">
        <f>SUM(C414:C415)</f>
        <v>239501</v>
      </c>
      <c r="D46" s="3">
        <f t="shared" ref="D46:L46" si="27">SUM(D414:D415)</f>
        <v>637939</v>
      </c>
      <c r="E46" s="3">
        <f t="shared" si="27"/>
        <v>751545</v>
      </c>
      <c r="F46" s="3">
        <f t="shared" si="27"/>
        <v>33896</v>
      </c>
      <c r="G46" s="3">
        <f t="shared" si="27"/>
        <v>-143082</v>
      </c>
      <c r="H46" s="3">
        <f t="shared" si="27"/>
        <v>9666</v>
      </c>
      <c r="I46" s="3">
        <f>I415</f>
        <v>762503</v>
      </c>
      <c r="J46" s="3"/>
      <c r="K46" s="3"/>
      <c r="L46" s="3">
        <f t="shared" si="27"/>
        <v>392.92289999999997</v>
      </c>
      <c r="M46" s="3"/>
      <c r="N46" s="22">
        <f>'Olieforbrug, TJ'!M46</f>
        <v>2020</v>
      </c>
      <c r="O46" s="3"/>
      <c r="P46" s="3"/>
    </row>
    <row r="47" spans="1:16" x14ac:dyDescent="0.25">
      <c r="A47" s="22">
        <f>'Olieforbrug, TJ'!A47</f>
        <v>2021</v>
      </c>
      <c r="C47" s="3">
        <f>SUM(C427:C428)</f>
        <v>230847</v>
      </c>
      <c r="D47" s="3">
        <f t="shared" ref="D47:L47" si="28">SUM(D427:D428)</f>
        <v>363749</v>
      </c>
      <c r="E47" s="3">
        <f t="shared" si="28"/>
        <v>762209</v>
      </c>
      <c r="F47" s="3">
        <f t="shared" si="28"/>
        <v>17882</v>
      </c>
      <c r="G47" s="3">
        <f t="shared" si="28"/>
        <v>202347</v>
      </c>
      <c r="H47" s="3">
        <f t="shared" si="28"/>
        <v>10903</v>
      </c>
      <c r="I47" s="3">
        <f>I428</f>
        <v>756668</v>
      </c>
      <c r="J47" s="3"/>
      <c r="K47" s="3"/>
      <c r="L47" s="3">
        <f t="shared" si="28"/>
        <v>443.20695000000001</v>
      </c>
      <c r="M47" s="3"/>
      <c r="N47" s="22">
        <f>'Olieforbrug, TJ'!M47</f>
        <v>2021</v>
      </c>
      <c r="O47" s="3"/>
      <c r="P47" s="3"/>
    </row>
    <row r="48" spans="1:16" x14ac:dyDescent="0.25">
      <c r="A48" s="22">
        <f>'Olieforbrug, TJ'!A48</f>
        <v>2022</v>
      </c>
      <c r="C48" s="3">
        <f>SUM(C440:C441)</f>
        <v>224213</v>
      </c>
      <c r="D48" s="3">
        <f t="shared" ref="D48:L48" si="29">SUM(D440:D441)</f>
        <v>308595</v>
      </c>
      <c r="E48" s="3">
        <f t="shared" si="29"/>
        <v>623073</v>
      </c>
      <c r="F48" s="3">
        <f t="shared" si="29"/>
        <v>24307</v>
      </c>
      <c r="G48" s="3">
        <f t="shared" si="29"/>
        <v>116543</v>
      </c>
      <c r="H48" s="3">
        <f t="shared" si="29"/>
        <v>1085</v>
      </c>
      <c r="I48" s="3">
        <f>I441</f>
        <v>197994</v>
      </c>
      <c r="J48" s="3"/>
      <c r="K48" s="3"/>
      <c r="L48" s="3">
        <f t="shared" si="29"/>
        <v>44.105249999999998</v>
      </c>
      <c r="M48" s="3"/>
      <c r="N48" s="22">
        <f>'Olieforbrug, TJ'!M48</f>
        <v>2022</v>
      </c>
      <c r="O48" s="3"/>
      <c r="P48" s="3"/>
    </row>
    <row r="49" spans="1:16" x14ac:dyDescent="0.25">
      <c r="A49" s="22">
        <f>'Olieforbrug, TJ'!A49</f>
        <v>2023</v>
      </c>
      <c r="C49" s="3">
        <f>SUM(C453:C454)</f>
        <v>313027</v>
      </c>
      <c r="D49" s="3">
        <f t="shared" ref="D49:L49" si="30">SUM(D453:D454)</f>
        <v>306715</v>
      </c>
      <c r="E49" s="3">
        <f t="shared" si="30"/>
        <v>752698</v>
      </c>
      <c r="F49" s="3">
        <f t="shared" si="30"/>
        <v>39513</v>
      </c>
      <c r="G49" s="3">
        <f t="shared" si="30"/>
        <v>168403</v>
      </c>
      <c r="H49" s="3">
        <f t="shared" si="30"/>
        <v>4509</v>
      </c>
      <c r="I49" s="3">
        <f>I454</f>
        <v>556279</v>
      </c>
      <c r="J49" s="3"/>
      <c r="K49" s="3"/>
      <c r="L49" s="3">
        <f t="shared" si="30"/>
        <v>183.29084999999998</v>
      </c>
      <c r="M49" s="3"/>
      <c r="N49" s="22">
        <f>'Olieforbrug, TJ'!M49</f>
        <v>2023</v>
      </c>
      <c r="O49" s="3"/>
      <c r="P49" s="3"/>
    </row>
    <row r="50" spans="1:16" x14ac:dyDescent="0.25">
      <c r="A50" s="22">
        <f>'Olieforbrug, TJ'!A50</f>
        <v>2024</v>
      </c>
      <c r="C50" s="3">
        <f>SUM(C466:C467)</f>
        <v>212054</v>
      </c>
      <c r="D50" s="3">
        <f t="shared" ref="D50:L50" si="31">SUM(D466:D467)</f>
        <v>328474</v>
      </c>
      <c r="E50" s="3">
        <f t="shared" si="31"/>
        <v>511270</v>
      </c>
      <c r="F50" s="3">
        <f t="shared" si="31"/>
        <v>60322</v>
      </c>
      <c r="G50" s="3">
        <f t="shared" si="31"/>
        <v>34249</v>
      </c>
      <c r="H50" s="3">
        <f t="shared" si="31"/>
        <v>4625</v>
      </c>
      <c r="I50" s="3">
        <f>I467</f>
        <v>353492</v>
      </c>
      <c r="J50" s="3"/>
      <c r="K50" s="3"/>
      <c r="L50" s="3">
        <f t="shared" si="31"/>
        <v>188.00624999999999</v>
      </c>
      <c r="M50" s="3"/>
      <c r="N50" s="22">
        <f>'Olieforbrug, TJ'!M50</f>
        <v>2024</v>
      </c>
      <c r="O50" s="3"/>
      <c r="P50" s="3"/>
    </row>
    <row r="51" spans="1:16" x14ac:dyDescent="0.25">
      <c r="A51" s="22">
        <f>'Olieforbrug, TJ'!A51</f>
        <v>2025</v>
      </c>
      <c r="C51" s="3">
        <f>SUM(C479:C480)</f>
        <v>247004</v>
      </c>
      <c r="D51" s="3">
        <f t="shared" ref="D51:L51" si="32">SUM(D479:D480)</f>
        <v>163522</v>
      </c>
      <c r="E51" s="3">
        <f t="shared" si="32"/>
        <v>280356</v>
      </c>
      <c r="F51" s="3">
        <f t="shared" si="32"/>
        <v>49947</v>
      </c>
      <c r="G51" s="3">
        <f t="shared" si="32"/>
        <v>-80438</v>
      </c>
      <c r="H51" s="3">
        <f t="shared" si="32"/>
        <v>906</v>
      </c>
      <c r="I51" s="3">
        <f>I480</f>
        <v>334303</v>
      </c>
      <c r="J51" s="3"/>
      <c r="K51" s="3"/>
      <c r="L51" s="3">
        <f t="shared" si="32"/>
        <v>36.828899999999997</v>
      </c>
      <c r="M51" s="3"/>
      <c r="N51" s="22">
        <f>'Olieforbrug, TJ'!M51</f>
        <v>2025</v>
      </c>
      <c r="O51" s="3"/>
      <c r="P51" s="3"/>
    </row>
    <row r="52" spans="1:16" x14ac:dyDescent="0.25">
      <c r="A52" s="22">
        <f>'Olieforbrug, TJ'!A52</f>
        <v>2026</v>
      </c>
      <c r="C52" s="3">
        <f>SUM(C492:C493)</f>
        <v>199392</v>
      </c>
      <c r="D52" s="3">
        <f t="shared" ref="D52:L52" si="33">SUM(D492:D493)</f>
        <v>153818</v>
      </c>
      <c r="E52" s="3">
        <f t="shared" si="33"/>
        <v>190324</v>
      </c>
      <c r="F52" s="3">
        <f t="shared" si="33"/>
        <v>65466</v>
      </c>
      <c r="G52" s="3">
        <f t="shared" si="33"/>
        <v>-97227</v>
      </c>
      <c r="H52" s="3">
        <f t="shared" si="33"/>
        <v>1676</v>
      </c>
      <c r="I52" s="3">
        <f>I493</f>
        <v>473224</v>
      </c>
      <c r="J52" s="3"/>
      <c r="K52" s="3"/>
      <c r="L52" s="3">
        <f t="shared" si="33"/>
        <v>68.12939999999999</v>
      </c>
      <c r="M52" s="3"/>
      <c r="N52" s="22">
        <f>'Olieforbrug, TJ'!M52</f>
        <v>2026</v>
      </c>
      <c r="O52" s="3"/>
      <c r="P52" s="3"/>
    </row>
    <row r="53" spans="1:16" x14ac:dyDescent="0.25">
      <c r="A53" s="22"/>
      <c r="J53" s="3"/>
      <c r="K53" s="3"/>
      <c r="L53" s="3"/>
      <c r="M53" s="3"/>
      <c r="N53" s="22"/>
    </row>
    <row r="54" spans="1:16" ht="12.75" customHeight="1" thickBot="1" x14ac:dyDescent="0.3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ht="12.75" customHeight="1" x14ac:dyDescent="0.25">
      <c r="A55" s="23" t="s">
        <v>40</v>
      </c>
      <c r="C55" s="3">
        <v>371947</v>
      </c>
      <c r="D55" s="3">
        <v>260306</v>
      </c>
      <c r="E55" s="3">
        <v>391266</v>
      </c>
      <c r="F55" s="3">
        <v>127632</v>
      </c>
      <c r="G55" s="3">
        <v>99645</v>
      </c>
      <c r="H55" s="3">
        <v>229230</v>
      </c>
      <c r="I55" s="3">
        <v>354993</v>
      </c>
      <c r="L55" s="3">
        <v>9318.1994999999988</v>
      </c>
      <c r="N55" s="26" t="s">
        <v>61</v>
      </c>
    </row>
    <row r="56" spans="1:16" ht="12.75" customHeight="1" x14ac:dyDescent="0.25">
      <c r="A56" s="23" t="s">
        <v>41</v>
      </c>
      <c r="C56" s="3">
        <v>277854</v>
      </c>
      <c r="D56" s="3">
        <v>297379</v>
      </c>
      <c r="E56" s="3">
        <v>338730</v>
      </c>
      <c r="F56" s="3">
        <v>123562</v>
      </c>
      <c r="G56" s="3">
        <v>-30343</v>
      </c>
      <c r="H56" s="3">
        <v>105002</v>
      </c>
      <c r="I56" s="3">
        <v>385336</v>
      </c>
      <c r="L56" s="3">
        <v>4268.3312999999998</v>
      </c>
      <c r="N56" s="26" t="s">
        <v>62</v>
      </c>
    </row>
    <row r="57" spans="1:16" ht="12.75" customHeight="1" x14ac:dyDescent="0.25">
      <c r="A57" s="23" t="s">
        <v>42</v>
      </c>
      <c r="C57" s="3">
        <v>386230</v>
      </c>
      <c r="D57" s="3">
        <v>309987</v>
      </c>
      <c r="E57" s="3">
        <v>388800</v>
      </c>
      <c r="F57" s="3">
        <v>117340</v>
      </c>
      <c r="G57" s="3">
        <v>-154183</v>
      </c>
      <c r="H57" s="3">
        <v>87299</v>
      </c>
      <c r="I57" s="3">
        <v>539519</v>
      </c>
      <c r="L57" s="3">
        <v>4669.0589999999993</v>
      </c>
      <c r="N57" s="26" t="s">
        <v>63</v>
      </c>
    </row>
    <row r="58" spans="1:16" ht="12.75" customHeight="1" x14ac:dyDescent="0.25">
      <c r="A58" s="23" t="s">
        <v>43</v>
      </c>
      <c r="C58" s="3">
        <v>369279</v>
      </c>
      <c r="D58" s="3">
        <v>331580</v>
      </c>
      <c r="E58" s="3">
        <v>426048</v>
      </c>
      <c r="F58" s="3">
        <v>138000</v>
      </c>
      <c r="G58" s="3">
        <v>-5286</v>
      </c>
      <c r="H58" s="3">
        <v>165280</v>
      </c>
      <c r="I58" s="3">
        <v>544805</v>
      </c>
      <c r="L58" s="3">
        <v>6718.6319999999996</v>
      </c>
      <c r="N58" s="26" t="s">
        <v>64</v>
      </c>
    </row>
    <row r="59" spans="1:16" ht="12.75" customHeight="1" x14ac:dyDescent="0.25">
      <c r="A59" s="23"/>
      <c r="L59" s="3"/>
    </row>
    <row r="60" spans="1:16" ht="12.75" customHeight="1" x14ac:dyDescent="0.25">
      <c r="A60" s="23" t="s">
        <v>44</v>
      </c>
      <c r="C60" s="3">
        <v>383920</v>
      </c>
      <c r="D60" s="3">
        <v>285392</v>
      </c>
      <c r="E60" s="3">
        <v>404504</v>
      </c>
      <c r="F60" s="3">
        <v>128422</v>
      </c>
      <c r="G60" s="3">
        <v>139636</v>
      </c>
      <c r="H60" s="3">
        <v>270918</v>
      </c>
      <c r="I60" s="3">
        <v>405169</v>
      </c>
      <c r="L60" s="3">
        <v>11012.816699999999</v>
      </c>
      <c r="N60" s="26" t="s">
        <v>81</v>
      </c>
    </row>
    <row r="61" spans="1:16" ht="12.75" customHeight="1" x14ac:dyDescent="0.25">
      <c r="A61" s="23" t="s">
        <v>45</v>
      </c>
      <c r="C61" s="3">
        <v>322309</v>
      </c>
      <c r="D61" s="3">
        <v>339091</v>
      </c>
      <c r="E61" s="3">
        <v>193875</v>
      </c>
      <c r="F61" s="3">
        <v>239125</v>
      </c>
      <c r="G61" s="3">
        <v>-109283</v>
      </c>
      <c r="H61" s="3">
        <v>137434</v>
      </c>
      <c r="I61" s="3">
        <v>514452</v>
      </c>
      <c r="L61" s="3">
        <v>5586.6921000000002</v>
      </c>
      <c r="N61" s="26" t="s">
        <v>82</v>
      </c>
    </row>
    <row r="62" spans="1:16" ht="12.75" customHeight="1" x14ac:dyDescent="0.25">
      <c r="A62" s="23" t="s">
        <v>46</v>
      </c>
      <c r="C62" s="3">
        <v>381882</v>
      </c>
      <c r="D62" s="3">
        <v>239953</v>
      </c>
      <c r="E62" s="3">
        <v>232414</v>
      </c>
      <c r="F62" s="3">
        <v>225779</v>
      </c>
      <c r="G62" s="3">
        <v>-54230</v>
      </c>
      <c r="H62" s="3">
        <v>75675</v>
      </c>
      <c r="I62" s="3">
        <v>568682</v>
      </c>
      <c r="L62" s="3">
        <v>3076.1887499999998</v>
      </c>
      <c r="N62" s="26" t="s">
        <v>83</v>
      </c>
    </row>
    <row r="63" spans="1:16" ht="12.75" customHeight="1" x14ac:dyDescent="0.25">
      <c r="A63" s="23" t="s">
        <v>47</v>
      </c>
      <c r="C63" s="3">
        <v>385625</v>
      </c>
      <c r="D63" s="3">
        <v>245183</v>
      </c>
      <c r="E63" s="3">
        <v>321955</v>
      </c>
      <c r="F63" s="3">
        <v>183173</v>
      </c>
      <c r="G63" s="3">
        <v>-6963</v>
      </c>
      <c r="H63" s="3">
        <v>168398</v>
      </c>
      <c r="I63" s="3">
        <v>575645</v>
      </c>
      <c r="L63" s="3">
        <v>6845.3787000000002</v>
      </c>
      <c r="N63" s="26" t="s">
        <v>84</v>
      </c>
    </row>
    <row r="64" spans="1:16" ht="12.75" customHeight="1" x14ac:dyDescent="0.25">
      <c r="A64" s="23"/>
      <c r="L64" s="3"/>
    </row>
    <row r="65" spans="1:14" ht="12.75" customHeight="1" x14ac:dyDescent="0.25">
      <c r="A65" s="23" t="s">
        <v>48</v>
      </c>
      <c r="C65" s="3">
        <v>347064</v>
      </c>
      <c r="D65" s="3">
        <v>278807</v>
      </c>
      <c r="E65" s="3">
        <v>468024</v>
      </c>
      <c r="F65" s="3">
        <v>202112</v>
      </c>
      <c r="G65" s="3">
        <v>183134</v>
      </c>
      <c r="H65" s="3">
        <v>147611</v>
      </c>
      <c r="I65" s="3">
        <v>392511</v>
      </c>
      <c r="L65" s="3">
        <v>6000.3871500000005</v>
      </c>
      <c r="N65" s="26" t="s">
        <v>85</v>
      </c>
    </row>
    <row r="66" spans="1:14" ht="12.75" customHeight="1" x14ac:dyDescent="0.25">
      <c r="A66" s="23" t="s">
        <v>49</v>
      </c>
      <c r="C66" s="3">
        <v>380620</v>
      </c>
      <c r="D66" s="3">
        <v>337375</v>
      </c>
      <c r="E66" s="3">
        <v>316306</v>
      </c>
      <c r="F66" s="3">
        <v>229800</v>
      </c>
      <c r="G66" s="3">
        <v>-89658</v>
      </c>
      <c r="H66" s="3">
        <v>120290</v>
      </c>
      <c r="I66" s="3">
        <v>482169</v>
      </c>
      <c r="L66" s="3">
        <v>4889.7885000000006</v>
      </c>
      <c r="N66" s="26" t="s">
        <v>86</v>
      </c>
    </row>
    <row r="67" spans="1:14" ht="12.75" customHeight="1" x14ac:dyDescent="0.25">
      <c r="A67" s="23" t="s">
        <v>50</v>
      </c>
      <c r="C67" s="3">
        <v>319260</v>
      </c>
      <c r="D67" s="3">
        <v>479165</v>
      </c>
      <c r="E67" s="3">
        <v>336965</v>
      </c>
      <c r="F67" s="3">
        <v>225769</v>
      </c>
      <c r="G67" s="3">
        <v>-183388</v>
      </c>
      <c r="H67" s="3">
        <v>65209</v>
      </c>
      <c r="I67" s="3">
        <v>665557</v>
      </c>
      <c r="L67" s="3">
        <v>2650.7458500000002</v>
      </c>
      <c r="N67" s="26" t="s">
        <v>87</v>
      </c>
    </row>
    <row r="68" spans="1:14" ht="12.75" customHeight="1" x14ac:dyDescent="0.25">
      <c r="A68" s="23" t="s">
        <v>51</v>
      </c>
      <c r="C68" s="3">
        <v>367997</v>
      </c>
      <c r="D68" s="3">
        <v>395507</v>
      </c>
      <c r="E68" s="3">
        <v>563339</v>
      </c>
      <c r="F68" s="3">
        <v>209309</v>
      </c>
      <c r="G68" s="3">
        <v>147268</v>
      </c>
      <c r="H68" s="3">
        <v>145052</v>
      </c>
      <c r="I68" s="3">
        <v>518289</v>
      </c>
      <c r="L68" s="3">
        <v>5896.3638000000001</v>
      </c>
      <c r="N68" s="26" t="s">
        <v>88</v>
      </c>
    </row>
    <row r="69" spans="1:14" ht="12.75" customHeight="1" x14ac:dyDescent="0.25">
      <c r="A69" s="23"/>
      <c r="L69" s="3"/>
    </row>
    <row r="70" spans="1:14" ht="12.75" customHeight="1" x14ac:dyDescent="0.25">
      <c r="A70" s="23" t="s">
        <v>52</v>
      </c>
      <c r="C70" s="3">
        <v>343237</v>
      </c>
      <c r="D70" s="3">
        <v>855104</v>
      </c>
      <c r="E70" s="3">
        <v>824650</v>
      </c>
      <c r="F70" s="3">
        <v>200149</v>
      </c>
      <c r="G70" s="3">
        <v>16993</v>
      </c>
      <c r="H70" s="3">
        <v>82836</v>
      </c>
      <c r="I70" s="3">
        <v>501296</v>
      </c>
      <c r="L70" s="3">
        <v>3367.2834000000003</v>
      </c>
      <c r="N70" s="26" t="s">
        <v>89</v>
      </c>
    </row>
    <row r="71" spans="1:14" ht="12.75" customHeight="1" x14ac:dyDescent="0.25">
      <c r="A71" s="23" t="s">
        <v>53</v>
      </c>
      <c r="C71" s="3">
        <v>282378</v>
      </c>
      <c r="D71" s="3">
        <v>408028</v>
      </c>
      <c r="E71" s="3">
        <v>311012</v>
      </c>
      <c r="F71" s="3">
        <v>184495</v>
      </c>
      <c r="G71" s="3">
        <v>-115670</v>
      </c>
      <c r="H71" s="3">
        <v>82455</v>
      </c>
      <c r="I71" s="3">
        <v>616966</v>
      </c>
      <c r="L71" s="3">
        <v>3351.7957500000002</v>
      </c>
      <c r="N71" s="26" t="s">
        <v>90</v>
      </c>
    </row>
    <row r="72" spans="1:14" ht="12.75" customHeight="1" x14ac:dyDescent="0.25">
      <c r="A72" s="23" t="s">
        <v>54</v>
      </c>
      <c r="C72" s="3">
        <v>378027</v>
      </c>
      <c r="D72" s="3">
        <v>277944</v>
      </c>
      <c r="E72" s="3">
        <v>690710</v>
      </c>
      <c r="F72" s="3">
        <v>170275</v>
      </c>
      <c r="G72" s="3">
        <v>261637</v>
      </c>
      <c r="H72" s="3">
        <v>55526</v>
      </c>
      <c r="I72" s="3">
        <v>355329</v>
      </c>
      <c r="L72" s="3">
        <v>2257.1318999999999</v>
      </c>
      <c r="N72" s="26" t="s">
        <v>91</v>
      </c>
    </row>
    <row r="73" spans="1:14" ht="12.75" customHeight="1" x14ac:dyDescent="0.25">
      <c r="A73" s="23" t="s">
        <v>55</v>
      </c>
      <c r="C73" s="3">
        <v>375092</v>
      </c>
      <c r="D73" s="3">
        <v>442711</v>
      </c>
      <c r="E73" s="3">
        <v>417525</v>
      </c>
      <c r="F73" s="3">
        <v>113312</v>
      </c>
      <c r="G73" s="3">
        <v>-125009</v>
      </c>
      <c r="H73" s="3">
        <v>157772</v>
      </c>
      <c r="I73" s="3">
        <v>480338</v>
      </c>
      <c r="L73" s="3">
        <v>6413.4318000000003</v>
      </c>
      <c r="N73" s="26" t="s">
        <v>92</v>
      </c>
    </row>
    <row r="74" spans="1:14" ht="12.75" customHeight="1" x14ac:dyDescent="0.25">
      <c r="A74" s="23"/>
      <c r="L74" s="3"/>
    </row>
    <row r="75" spans="1:14" ht="12.75" customHeight="1" x14ac:dyDescent="0.25">
      <c r="A75" s="23" t="s">
        <v>56</v>
      </c>
      <c r="C75" s="3">
        <v>376508</v>
      </c>
      <c r="D75" s="3">
        <v>312509</v>
      </c>
      <c r="E75" s="3">
        <v>438408</v>
      </c>
      <c r="F75" s="3">
        <v>103516</v>
      </c>
      <c r="G75" s="3">
        <v>24093</v>
      </c>
      <c r="H75" s="3">
        <v>175496</v>
      </c>
      <c r="I75" s="3">
        <v>456245</v>
      </c>
      <c r="L75" s="3">
        <v>7133.9124000000002</v>
      </c>
      <c r="N75" s="26" t="s">
        <v>93</v>
      </c>
    </row>
    <row r="76" spans="1:14" ht="12.75" customHeight="1" x14ac:dyDescent="0.25">
      <c r="A76" s="23" t="s">
        <v>57</v>
      </c>
      <c r="C76" s="3">
        <v>327062</v>
      </c>
      <c r="D76" s="3">
        <v>254535</v>
      </c>
      <c r="E76" s="3">
        <v>388875</v>
      </c>
      <c r="F76" s="3">
        <v>48161</v>
      </c>
      <c r="G76" s="3">
        <v>-93385</v>
      </c>
      <c r="H76" s="3">
        <v>51235</v>
      </c>
      <c r="I76" s="3">
        <v>549630</v>
      </c>
      <c r="L76" s="3">
        <v>2082.7027499999999</v>
      </c>
      <c r="N76" s="26" t="s">
        <v>94</v>
      </c>
    </row>
    <row r="77" spans="1:14" ht="12.75" customHeight="1" x14ac:dyDescent="0.25">
      <c r="A77" s="23" t="s">
        <v>58</v>
      </c>
      <c r="C77" s="3">
        <v>278162</v>
      </c>
      <c r="D77" s="3">
        <v>321704</v>
      </c>
      <c r="E77" s="3">
        <v>673076</v>
      </c>
      <c r="F77" s="3">
        <v>80619</v>
      </c>
      <c r="G77" s="3">
        <v>52427</v>
      </c>
      <c r="H77" s="3">
        <v>43652</v>
      </c>
      <c r="I77" s="3">
        <v>497203</v>
      </c>
      <c r="L77" s="3">
        <v>1774.4537999999998</v>
      </c>
      <c r="N77" s="26" t="s">
        <v>95</v>
      </c>
    </row>
    <row r="78" spans="1:14" ht="12.75" customHeight="1" x14ac:dyDescent="0.25">
      <c r="A78" s="23" t="s">
        <v>96</v>
      </c>
      <c r="C78" s="3">
        <v>283223</v>
      </c>
      <c r="D78" s="3">
        <v>323985</v>
      </c>
      <c r="E78" s="3">
        <v>387245</v>
      </c>
      <c r="F78" s="3">
        <v>40549</v>
      </c>
      <c r="G78" s="3">
        <v>-93257</v>
      </c>
      <c r="H78" s="3">
        <v>96151</v>
      </c>
      <c r="I78" s="3">
        <v>590460</v>
      </c>
      <c r="L78" s="3">
        <v>3908.5381499999999</v>
      </c>
      <c r="N78" s="26" t="s">
        <v>97</v>
      </c>
    </row>
    <row r="79" spans="1:14" ht="12.75" customHeight="1" x14ac:dyDescent="0.25">
      <c r="A79" s="23"/>
      <c r="L79" s="3"/>
      <c r="N79" s="26"/>
    </row>
    <row r="80" spans="1:14" ht="12.75" customHeight="1" x14ac:dyDescent="0.25">
      <c r="A80" s="32" t="s">
        <v>98</v>
      </c>
      <c r="C80" s="3">
        <v>339072</v>
      </c>
      <c r="D80" s="3">
        <v>509867</v>
      </c>
      <c r="E80" s="3">
        <v>603320</v>
      </c>
      <c r="F80" s="3">
        <v>68449</v>
      </c>
      <c r="G80" s="3">
        <v>-89879</v>
      </c>
      <c r="H80" s="3">
        <v>123656</v>
      </c>
      <c r="I80" s="3">
        <v>680339</v>
      </c>
      <c r="L80" s="3">
        <v>5026.616399999999</v>
      </c>
      <c r="N80" s="26" t="s">
        <v>99</v>
      </c>
    </row>
    <row r="81" spans="1:14" ht="12.75" customHeight="1" x14ac:dyDescent="0.25">
      <c r="A81" s="32" t="s">
        <v>114</v>
      </c>
      <c r="C81" s="3">
        <v>332065</v>
      </c>
      <c r="D81" s="3">
        <v>638379</v>
      </c>
      <c r="E81" s="3">
        <v>628093</v>
      </c>
      <c r="F81" s="3">
        <v>84017</v>
      </c>
      <c r="G81" s="3">
        <v>-207583</v>
      </c>
      <c r="H81" s="3">
        <v>57888</v>
      </c>
      <c r="I81" s="3">
        <v>887922</v>
      </c>
      <c r="J81" s="3"/>
      <c r="K81" s="3"/>
      <c r="L81" s="3">
        <v>2353.1471999999999</v>
      </c>
      <c r="N81" s="26" t="s">
        <v>126</v>
      </c>
    </row>
    <row r="82" spans="1:14" ht="12.75" customHeight="1" x14ac:dyDescent="0.25">
      <c r="A82" s="32" t="s">
        <v>127</v>
      </c>
      <c r="C82" s="3">
        <v>314676</v>
      </c>
      <c r="D82" s="3">
        <v>665383</v>
      </c>
      <c r="E82" s="3">
        <v>710258</v>
      </c>
      <c r="F82" s="3">
        <v>166750</v>
      </c>
      <c r="G82" s="3">
        <v>-81155</v>
      </c>
      <c r="H82" s="3">
        <v>52449</v>
      </c>
      <c r="I82" s="3">
        <v>969077</v>
      </c>
      <c r="J82" s="3"/>
      <c r="K82" s="3"/>
      <c r="L82" s="3">
        <v>2132.0518499999998</v>
      </c>
      <c r="N82" s="26" t="s">
        <v>128</v>
      </c>
    </row>
    <row r="83" spans="1:14" ht="12.75" customHeight="1" x14ac:dyDescent="0.25">
      <c r="A83" s="32" t="s">
        <v>132</v>
      </c>
      <c r="C83" s="3">
        <v>205896</v>
      </c>
      <c r="D83" s="3">
        <v>721070</v>
      </c>
      <c r="E83" s="3">
        <v>860836</v>
      </c>
      <c r="F83" s="3">
        <v>111126</v>
      </c>
      <c r="G83" s="3">
        <v>98824</v>
      </c>
      <c r="H83" s="3">
        <v>105962</v>
      </c>
      <c r="I83" s="3">
        <v>870253</v>
      </c>
      <c r="J83" s="3"/>
      <c r="K83" s="3"/>
      <c r="L83" s="3">
        <v>4307.3552999999993</v>
      </c>
      <c r="N83" s="26" t="s">
        <v>133</v>
      </c>
    </row>
    <row r="84" spans="1:14" ht="12.75" customHeight="1" x14ac:dyDescent="0.25">
      <c r="A84" s="32"/>
      <c r="J84" s="3"/>
      <c r="K84" s="3"/>
      <c r="L84" s="3"/>
      <c r="N84" s="26"/>
    </row>
    <row r="85" spans="1:14" ht="12.75" customHeight="1" x14ac:dyDescent="0.25">
      <c r="A85" s="32" t="s">
        <v>134</v>
      </c>
      <c r="C85" s="3">
        <v>292852</v>
      </c>
      <c r="D85" s="3">
        <v>377735</v>
      </c>
      <c r="E85" s="3">
        <v>863097</v>
      </c>
      <c r="F85" s="3">
        <v>115995</v>
      </c>
      <c r="G85" s="3">
        <v>348054</v>
      </c>
      <c r="H85" s="3">
        <v>53753</v>
      </c>
      <c r="I85" s="3">
        <v>522199</v>
      </c>
      <c r="J85" s="3"/>
      <c r="K85" s="3"/>
      <c r="L85" s="3">
        <v>2185.0594499999997</v>
      </c>
      <c r="N85" s="26" t="s">
        <v>135</v>
      </c>
    </row>
    <row r="86" spans="1:14" ht="12.75" customHeight="1" x14ac:dyDescent="0.25">
      <c r="A86" s="32" t="s">
        <v>139</v>
      </c>
      <c r="C86" s="3">
        <v>316621</v>
      </c>
      <c r="D86" s="3">
        <v>642107</v>
      </c>
      <c r="E86" s="3">
        <v>766881</v>
      </c>
      <c r="F86" s="3">
        <v>118483</v>
      </c>
      <c r="G86" s="3">
        <v>-31564</v>
      </c>
      <c r="H86" s="3">
        <v>37685</v>
      </c>
      <c r="I86" s="3">
        <v>553763</v>
      </c>
      <c r="J86" s="3"/>
      <c r="K86" s="3"/>
      <c r="L86" s="3">
        <v>1531.89525</v>
      </c>
      <c r="N86" s="26" t="s">
        <v>140</v>
      </c>
    </row>
    <row r="87" spans="1:14" ht="12.75" customHeight="1" x14ac:dyDescent="0.25">
      <c r="A87" s="32" t="s">
        <v>141</v>
      </c>
      <c r="C87" s="3">
        <v>318353</v>
      </c>
      <c r="D87" s="3">
        <v>468902</v>
      </c>
      <c r="E87" s="3">
        <v>769720</v>
      </c>
      <c r="F87" s="3">
        <v>124522</v>
      </c>
      <c r="G87" s="3">
        <v>136474</v>
      </c>
      <c r="H87" s="3">
        <v>40016</v>
      </c>
      <c r="I87" s="3">
        <v>417289</v>
      </c>
      <c r="J87" s="3"/>
      <c r="K87" s="3"/>
      <c r="L87" s="3">
        <v>1626.6504</v>
      </c>
      <c r="N87" s="26" t="s">
        <v>142</v>
      </c>
    </row>
    <row r="88" spans="1:14" ht="12.75" customHeight="1" x14ac:dyDescent="0.25">
      <c r="A88" s="32" t="s">
        <v>151</v>
      </c>
      <c r="C88" s="3">
        <v>218695</v>
      </c>
      <c r="D88" s="3">
        <v>551074</v>
      </c>
      <c r="E88" s="3">
        <v>491449</v>
      </c>
      <c r="F88" s="3">
        <v>106164</v>
      </c>
      <c r="G88" s="3">
        <v>-119045</v>
      </c>
      <c r="H88" s="3">
        <v>67959</v>
      </c>
      <c r="I88" s="3">
        <v>536334</v>
      </c>
      <c r="J88" s="3"/>
      <c r="K88" s="3"/>
      <c r="L88" s="3">
        <v>2762.5333499999997</v>
      </c>
      <c r="N88" s="26" t="s">
        <v>152</v>
      </c>
    </row>
    <row r="89" spans="1:14" ht="12.75" customHeight="1" x14ac:dyDescent="0.25">
      <c r="A89" s="32"/>
      <c r="J89" s="3"/>
      <c r="K89" s="3"/>
      <c r="L89" s="3"/>
      <c r="N89" s="26"/>
    </row>
    <row r="90" spans="1:14" ht="12.75" customHeight="1" x14ac:dyDescent="0.25">
      <c r="A90" s="32" t="s">
        <v>156</v>
      </c>
      <c r="C90" s="3">
        <v>318905</v>
      </c>
      <c r="D90" s="3">
        <v>529542</v>
      </c>
      <c r="E90" s="3">
        <v>907724</v>
      </c>
      <c r="F90" s="3">
        <v>60017</v>
      </c>
      <c r="G90" s="3">
        <v>171994</v>
      </c>
      <c r="H90" s="3">
        <v>48810</v>
      </c>
      <c r="I90" s="3">
        <v>364340</v>
      </c>
      <c r="J90" s="3"/>
      <c r="K90" s="3"/>
      <c r="L90" s="3">
        <v>1984.1264999999999</v>
      </c>
      <c r="N90" s="26" t="s">
        <v>157</v>
      </c>
    </row>
    <row r="91" spans="1:14" ht="12.75" customHeight="1" x14ac:dyDescent="0.25">
      <c r="A91" s="32" t="s">
        <v>159</v>
      </c>
      <c r="C91" s="3">
        <v>299032</v>
      </c>
      <c r="D91" s="3">
        <v>464957</v>
      </c>
      <c r="E91" s="3">
        <v>830789</v>
      </c>
      <c r="F91" s="3">
        <v>80488</v>
      </c>
      <c r="G91" s="3">
        <v>167039</v>
      </c>
      <c r="H91" s="3">
        <v>40051</v>
      </c>
      <c r="I91" s="3">
        <v>197301</v>
      </c>
      <c r="J91" s="3"/>
      <c r="K91" s="3"/>
      <c r="L91" s="3">
        <v>1628.0731499999997</v>
      </c>
      <c r="N91" s="26" t="s">
        <v>160</v>
      </c>
    </row>
    <row r="92" spans="1:14" ht="12.75" customHeight="1" x14ac:dyDescent="0.25">
      <c r="A92" s="32" t="s">
        <v>161</v>
      </c>
      <c r="C92" s="3">
        <v>340366</v>
      </c>
      <c r="D92" s="3">
        <v>278933</v>
      </c>
      <c r="E92" s="3">
        <v>355051</v>
      </c>
      <c r="F92" s="3">
        <v>85478</v>
      </c>
      <c r="G92" s="3">
        <v>-134691</v>
      </c>
      <c r="H92" s="3">
        <v>49297</v>
      </c>
      <c r="I92" s="3">
        <v>331992</v>
      </c>
      <c r="J92" s="3"/>
      <c r="K92" s="3"/>
      <c r="L92" s="3">
        <v>2003.9230499999999</v>
      </c>
      <c r="N92" s="26" t="s">
        <v>162</v>
      </c>
    </row>
    <row r="93" spans="1:14" ht="12.75" customHeight="1" x14ac:dyDescent="0.25">
      <c r="A93" s="32" t="s">
        <v>163</v>
      </c>
      <c r="C93" s="3">
        <v>353217</v>
      </c>
      <c r="D93" s="3">
        <v>451337</v>
      </c>
      <c r="E93" s="3">
        <v>549238</v>
      </c>
      <c r="F93" s="3">
        <v>51469</v>
      </c>
      <c r="G93" s="3">
        <v>-129410</v>
      </c>
      <c r="H93" s="3">
        <v>74669</v>
      </c>
      <c r="I93" s="3">
        <v>461402</v>
      </c>
      <c r="J93" s="3"/>
      <c r="K93" s="3"/>
      <c r="L93" s="3">
        <v>3035.2948500000002</v>
      </c>
      <c r="N93" s="26" t="s">
        <v>164</v>
      </c>
    </row>
    <row r="94" spans="1:14" ht="12.75" customHeight="1" x14ac:dyDescent="0.25">
      <c r="A94" s="32"/>
      <c r="J94" s="3"/>
      <c r="K94" s="3"/>
      <c r="L94" s="3"/>
      <c r="N94" s="26"/>
    </row>
    <row r="95" spans="1:14" x14ac:dyDescent="0.25">
      <c r="A95" s="32" t="s">
        <v>165</v>
      </c>
      <c r="C95" s="3">
        <v>272526</v>
      </c>
      <c r="D95" s="3">
        <v>1088779</v>
      </c>
      <c r="E95" s="3">
        <v>969687</v>
      </c>
      <c r="F95" s="3">
        <v>46276</v>
      </c>
      <c r="G95" s="3">
        <v>-298286</v>
      </c>
      <c r="H95" s="3">
        <v>76456</v>
      </c>
      <c r="I95" s="3">
        <v>759688</v>
      </c>
      <c r="J95" s="3"/>
      <c r="K95" s="3"/>
      <c r="L95" s="3">
        <v>3107.9363999999996</v>
      </c>
      <c r="M95" s="3"/>
      <c r="N95" s="26" t="s">
        <v>166</v>
      </c>
    </row>
    <row r="96" spans="1:14" x14ac:dyDescent="0.25">
      <c r="A96" s="32" t="s">
        <v>167</v>
      </c>
      <c r="C96" s="3">
        <v>299497</v>
      </c>
      <c r="D96" s="3">
        <v>458123</v>
      </c>
      <c r="E96" s="3">
        <v>839248</v>
      </c>
      <c r="F96" s="3">
        <v>63750</v>
      </c>
      <c r="G96" s="3">
        <v>185928</v>
      </c>
      <c r="H96" s="3">
        <v>45492</v>
      </c>
      <c r="I96" s="3">
        <v>573760</v>
      </c>
      <c r="J96" s="3"/>
      <c r="K96" s="3"/>
      <c r="L96" s="3">
        <v>1849.2497999999998</v>
      </c>
      <c r="M96" s="3"/>
      <c r="N96" s="26" t="s">
        <v>168</v>
      </c>
    </row>
    <row r="97" spans="1:14" x14ac:dyDescent="0.25">
      <c r="A97" s="32" t="s">
        <v>169</v>
      </c>
      <c r="C97" s="3">
        <v>298738</v>
      </c>
      <c r="D97" s="3">
        <v>505443</v>
      </c>
      <c r="E97" s="3">
        <v>838662</v>
      </c>
      <c r="F97" s="3">
        <v>136155</v>
      </c>
      <c r="G97" s="3">
        <v>186501</v>
      </c>
      <c r="H97" s="3">
        <v>23116</v>
      </c>
      <c r="I97" s="3">
        <v>387259</v>
      </c>
      <c r="J97" s="3"/>
      <c r="K97" s="3"/>
      <c r="L97" s="3">
        <v>939.66539999999998</v>
      </c>
      <c r="M97" s="3"/>
      <c r="N97" s="26" t="s">
        <v>170</v>
      </c>
    </row>
    <row r="98" spans="1:14" x14ac:dyDescent="0.25">
      <c r="A98" s="32" t="s">
        <v>171</v>
      </c>
      <c r="C98" s="3">
        <v>342036</v>
      </c>
      <c r="D98" s="3">
        <v>900508</v>
      </c>
      <c r="E98" s="3">
        <v>798595</v>
      </c>
      <c r="F98" s="3">
        <v>127904</v>
      </c>
      <c r="G98" s="3">
        <v>-266556</v>
      </c>
      <c r="H98" s="3">
        <v>56909</v>
      </c>
      <c r="I98" s="3">
        <v>653815</v>
      </c>
      <c r="J98" s="3"/>
      <c r="L98" s="3">
        <v>2313.3508499999998</v>
      </c>
      <c r="M98" s="3"/>
      <c r="N98" s="26" t="s">
        <v>172</v>
      </c>
    </row>
    <row r="99" spans="1:14" x14ac:dyDescent="0.25">
      <c r="A99" s="32"/>
      <c r="J99" s="3"/>
      <c r="K99" s="3"/>
      <c r="L99" s="3"/>
      <c r="M99" s="26"/>
    </row>
    <row r="100" spans="1:14" x14ac:dyDescent="0.25">
      <c r="A100" s="32" t="s">
        <v>173</v>
      </c>
      <c r="C100" s="3">
        <f t="shared" ref="C100:H100" si="34">SUM(C336:C338)</f>
        <v>274691</v>
      </c>
      <c r="D100" s="3">
        <f t="shared" si="34"/>
        <v>661026</v>
      </c>
      <c r="E100" s="3">
        <f t="shared" si="34"/>
        <v>936341</v>
      </c>
      <c r="F100" s="3">
        <f t="shared" si="34"/>
        <v>138794</v>
      </c>
      <c r="G100" s="3">
        <f t="shared" si="34"/>
        <v>301661</v>
      </c>
      <c r="H100" s="3">
        <f t="shared" si="34"/>
        <v>29917</v>
      </c>
      <c r="I100" s="3">
        <f>I338</f>
        <v>352154</v>
      </c>
      <c r="J100" s="3"/>
      <c r="K100" s="3"/>
      <c r="L100" s="3">
        <f>SUM(L336:L338)</f>
        <v>1216.1260499999999</v>
      </c>
      <c r="N100" s="26" t="s">
        <v>174</v>
      </c>
    </row>
    <row r="101" spans="1:14" x14ac:dyDescent="0.25">
      <c r="A101" s="32" t="s">
        <v>175</v>
      </c>
      <c r="C101" s="3">
        <f t="shared" ref="C101:H101" si="35">SUM(C339:C341)</f>
        <v>349805</v>
      </c>
      <c r="D101" s="3">
        <f t="shared" si="35"/>
        <v>1151441</v>
      </c>
      <c r="E101" s="3">
        <f t="shared" si="35"/>
        <v>933333</v>
      </c>
      <c r="F101" s="3">
        <f t="shared" si="35"/>
        <v>131600</v>
      </c>
      <c r="G101" s="3">
        <f t="shared" si="35"/>
        <v>-425503</v>
      </c>
      <c r="H101" s="3">
        <f t="shared" si="35"/>
        <v>10482</v>
      </c>
      <c r="I101" s="3">
        <f>I341</f>
        <v>777657</v>
      </c>
      <c r="J101" s="3"/>
      <c r="L101" s="3">
        <f>SUM(L339:L341)</f>
        <v>426.0933</v>
      </c>
      <c r="M101" s="3"/>
      <c r="N101" s="26" t="s">
        <v>176</v>
      </c>
    </row>
    <row r="102" spans="1:14" x14ac:dyDescent="0.25">
      <c r="A102" s="32" t="s">
        <v>177</v>
      </c>
      <c r="C102" s="3">
        <f t="shared" ref="C102:H102" si="36">SUM(C342:C344)</f>
        <v>327443</v>
      </c>
      <c r="D102" s="3">
        <f t="shared" si="36"/>
        <v>695007</v>
      </c>
      <c r="E102" s="3">
        <f t="shared" si="36"/>
        <v>1161087</v>
      </c>
      <c r="F102" s="3">
        <f t="shared" si="36"/>
        <v>84418</v>
      </c>
      <c r="G102" s="3">
        <f t="shared" si="36"/>
        <v>234027</v>
      </c>
      <c r="H102" s="3">
        <f t="shared" si="36"/>
        <v>26218</v>
      </c>
      <c r="I102" s="3">
        <f>I344</f>
        <v>543630</v>
      </c>
      <c r="J102" s="3"/>
      <c r="L102" s="3">
        <f>SUM(L342:L344)</f>
        <v>1065.7617</v>
      </c>
      <c r="M102" s="3"/>
      <c r="N102" s="26" t="s">
        <v>178</v>
      </c>
    </row>
    <row r="103" spans="1:14" x14ac:dyDescent="0.25">
      <c r="A103" s="32" t="s">
        <v>179</v>
      </c>
      <c r="C103" s="3">
        <f t="shared" ref="C103:H103" si="37">SUM(C345:C347)</f>
        <v>290380</v>
      </c>
      <c r="D103" s="3">
        <f t="shared" si="37"/>
        <v>808690</v>
      </c>
      <c r="E103" s="3">
        <f t="shared" si="37"/>
        <v>827880</v>
      </c>
      <c r="F103" s="3">
        <f t="shared" si="37"/>
        <v>93990</v>
      </c>
      <c r="G103" s="3">
        <f t="shared" si="37"/>
        <v>-247858</v>
      </c>
      <c r="H103" s="3">
        <f t="shared" si="37"/>
        <v>48836</v>
      </c>
      <c r="I103" s="3">
        <f>I347</f>
        <v>791488</v>
      </c>
      <c r="J103" s="3"/>
      <c r="L103" s="3">
        <f>SUM(L345:L347)</f>
        <v>1985.1833999999999</v>
      </c>
      <c r="M103" s="3"/>
      <c r="N103" s="26" t="s">
        <v>180</v>
      </c>
    </row>
    <row r="104" spans="1:14" x14ac:dyDescent="0.25">
      <c r="A104" s="32"/>
      <c r="J104" s="3"/>
      <c r="L104" s="3"/>
      <c r="M104" s="3"/>
      <c r="N104" s="26"/>
    </row>
    <row r="105" spans="1:14" s="57" customFormat="1" x14ac:dyDescent="0.25">
      <c r="A105" s="32" t="s">
        <v>181</v>
      </c>
      <c r="C105" s="3">
        <f t="shared" ref="C105:H105" si="38">SUM(C349:C351)</f>
        <v>310817</v>
      </c>
      <c r="D105" s="3">
        <f t="shared" si="38"/>
        <v>986216</v>
      </c>
      <c r="E105" s="3">
        <f t="shared" si="38"/>
        <v>1122749</v>
      </c>
      <c r="F105" s="3">
        <f t="shared" si="38"/>
        <v>76516</v>
      </c>
      <c r="G105" s="3">
        <f t="shared" si="38"/>
        <v>-82412</v>
      </c>
      <c r="H105" s="3">
        <f t="shared" si="38"/>
        <v>24338</v>
      </c>
      <c r="I105" s="3">
        <f>I351</f>
        <v>873900</v>
      </c>
      <c r="J105" s="65"/>
      <c r="L105" s="3">
        <f>SUM(L349:L351)</f>
        <v>989.33969999999988</v>
      </c>
      <c r="M105" s="65"/>
      <c r="N105" s="26" t="s">
        <v>185</v>
      </c>
    </row>
    <row r="106" spans="1:14" s="57" customFormat="1" x14ac:dyDescent="0.25">
      <c r="A106" s="32" t="s">
        <v>182</v>
      </c>
      <c r="C106" s="3">
        <f t="shared" ref="C106:H106" si="39">SUM(C352:C354)</f>
        <v>342248</v>
      </c>
      <c r="D106" s="3">
        <f t="shared" si="39"/>
        <v>1078913</v>
      </c>
      <c r="E106" s="3">
        <f t="shared" si="39"/>
        <v>1321287</v>
      </c>
      <c r="F106" s="3">
        <f t="shared" si="39"/>
        <v>86461</v>
      </c>
      <c r="G106" s="3">
        <f t="shared" si="39"/>
        <v>-25921</v>
      </c>
      <c r="H106" s="3">
        <f t="shared" si="39"/>
        <v>11965</v>
      </c>
      <c r="I106" s="3">
        <f>I354</f>
        <v>899821</v>
      </c>
      <c r="J106" s="65"/>
      <c r="L106" s="3">
        <f>SUM(L352:L354)</f>
        <v>486.37725</v>
      </c>
      <c r="M106" s="65"/>
      <c r="N106" s="26" t="s">
        <v>186</v>
      </c>
    </row>
    <row r="107" spans="1:14" s="57" customFormat="1" x14ac:dyDescent="0.25">
      <c r="A107" s="32" t="s">
        <v>183</v>
      </c>
      <c r="C107" s="3">
        <f t="shared" ref="C107:H107" si="40">SUM(C355:C357)</f>
        <v>339563</v>
      </c>
      <c r="D107" s="3">
        <f t="shared" si="40"/>
        <v>901338</v>
      </c>
      <c r="E107" s="3">
        <f t="shared" si="40"/>
        <v>1180563</v>
      </c>
      <c r="F107" s="3">
        <f t="shared" si="40"/>
        <v>81758</v>
      </c>
      <c r="G107" s="3">
        <f t="shared" si="40"/>
        <v>10702</v>
      </c>
      <c r="H107" s="3">
        <f t="shared" si="40"/>
        <v>8970</v>
      </c>
      <c r="I107" s="3">
        <f>I357</f>
        <v>889119</v>
      </c>
      <c r="J107" s="65"/>
      <c r="L107" s="3">
        <f>SUM(L355:L357)</f>
        <v>364.63049999999998</v>
      </c>
      <c r="M107" s="65"/>
      <c r="N107" s="26" t="s">
        <v>187</v>
      </c>
    </row>
    <row r="108" spans="1:14" s="57" customFormat="1" x14ac:dyDescent="0.25">
      <c r="A108" s="32" t="s">
        <v>184</v>
      </c>
      <c r="C108" s="3">
        <f t="shared" ref="C108:H108" si="41">SUM(C358:C360)</f>
        <v>337174</v>
      </c>
      <c r="D108" s="3">
        <f t="shared" si="41"/>
        <v>906810</v>
      </c>
      <c r="E108" s="3">
        <f t="shared" si="41"/>
        <v>927061</v>
      </c>
      <c r="F108" s="3">
        <f t="shared" si="41"/>
        <v>89353</v>
      </c>
      <c r="G108" s="3">
        <f t="shared" si="41"/>
        <v>-186567</v>
      </c>
      <c r="H108" s="3">
        <f t="shared" si="41"/>
        <v>35254</v>
      </c>
      <c r="I108" s="3">
        <f>I360</f>
        <v>1075686</v>
      </c>
      <c r="J108" s="65"/>
      <c r="L108" s="3">
        <f>SUM(L358:L360)</f>
        <v>1433.0751</v>
      </c>
      <c r="M108" s="65"/>
      <c r="N108" s="26" t="s">
        <v>188</v>
      </c>
    </row>
    <row r="109" spans="1:14" s="57" customFormat="1" x14ac:dyDescent="0.25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5">
      <c r="A110" s="32" t="s">
        <v>193</v>
      </c>
      <c r="C110" s="3">
        <f>SUM(C362:C364)</f>
        <v>348154</v>
      </c>
      <c r="D110" s="3">
        <f t="shared" ref="D110:L110" si="42">SUM(D362:D364)</f>
        <v>959822</v>
      </c>
      <c r="E110" s="3">
        <f t="shared" si="42"/>
        <v>1262716</v>
      </c>
      <c r="F110" s="3">
        <f t="shared" si="42"/>
        <v>81723</v>
      </c>
      <c r="G110" s="3">
        <f t="shared" si="42"/>
        <v>51480</v>
      </c>
      <c r="H110" s="3">
        <f t="shared" si="42"/>
        <v>11495</v>
      </c>
      <c r="I110" s="3">
        <f>I364</f>
        <v>1024206</v>
      </c>
      <c r="J110" s="3"/>
      <c r="K110" s="3"/>
      <c r="L110" s="3">
        <f t="shared" si="42"/>
        <v>467.27175</v>
      </c>
      <c r="M110" s="65"/>
      <c r="N110" s="26" t="s">
        <v>189</v>
      </c>
    </row>
    <row r="111" spans="1:14" s="57" customFormat="1" x14ac:dyDescent="0.25">
      <c r="A111" s="32" t="s">
        <v>194</v>
      </c>
      <c r="C111" s="3">
        <f t="shared" ref="C111:H111" si="43">SUM(C365:C367)</f>
        <v>228422</v>
      </c>
      <c r="D111" s="3">
        <f t="shared" si="43"/>
        <v>909836</v>
      </c>
      <c r="E111" s="3">
        <f t="shared" si="43"/>
        <v>1188633</v>
      </c>
      <c r="F111" s="3">
        <f t="shared" si="43"/>
        <v>70547</v>
      </c>
      <c r="G111" s="3">
        <f t="shared" si="43"/>
        <v>95155</v>
      </c>
      <c r="H111" s="3">
        <f t="shared" si="43"/>
        <v>9098</v>
      </c>
      <c r="I111" s="3">
        <f>I367</f>
        <v>929051</v>
      </c>
      <c r="J111" s="3"/>
      <c r="K111" s="3"/>
      <c r="L111" s="3">
        <f>SUM(L365:L367)</f>
        <v>369.83370000000002</v>
      </c>
      <c r="M111" s="65"/>
      <c r="N111" s="26" t="s">
        <v>190</v>
      </c>
    </row>
    <row r="112" spans="1:14" s="57" customFormat="1" x14ac:dyDescent="0.25">
      <c r="A112" s="32" t="s">
        <v>195</v>
      </c>
      <c r="C112" s="3">
        <f>SUM(C368:C370)</f>
        <v>324976</v>
      </c>
      <c r="D112" s="3">
        <f t="shared" ref="D112:L112" si="44">SUM(D368:D370)</f>
        <v>1028883</v>
      </c>
      <c r="E112" s="3">
        <f t="shared" si="44"/>
        <v>1424778</v>
      </c>
      <c r="F112" s="3">
        <f t="shared" si="44"/>
        <v>63563</v>
      </c>
      <c r="G112" s="3">
        <f t="shared" si="44"/>
        <v>119245</v>
      </c>
      <c r="H112" s="3">
        <f t="shared" si="44"/>
        <v>10322</v>
      </c>
      <c r="I112" s="3">
        <f>I370</f>
        <v>809806</v>
      </c>
      <c r="J112" s="3"/>
      <c r="K112" s="3"/>
      <c r="L112" s="3">
        <f t="shared" si="44"/>
        <v>419.58929999999998</v>
      </c>
      <c r="M112" s="65"/>
      <c r="N112" s="26" t="s">
        <v>191</v>
      </c>
    </row>
    <row r="113" spans="1:14" s="57" customFormat="1" x14ac:dyDescent="0.25">
      <c r="A113" s="32" t="s">
        <v>196</v>
      </c>
      <c r="C113" s="3">
        <f t="shared" ref="C113:H113" si="45">SUM(C371:C373)</f>
        <v>288390</v>
      </c>
      <c r="D113" s="3">
        <f t="shared" si="45"/>
        <v>513632</v>
      </c>
      <c r="E113" s="3">
        <f t="shared" si="45"/>
        <v>650442</v>
      </c>
      <c r="F113" s="3">
        <f t="shared" si="45"/>
        <v>44617</v>
      </c>
      <c r="G113" s="3">
        <f t="shared" si="45"/>
        <v>-71744</v>
      </c>
      <c r="H113" s="3">
        <f t="shared" si="45"/>
        <v>46602</v>
      </c>
      <c r="I113" s="3">
        <f>I373</f>
        <v>881550</v>
      </c>
      <c r="J113" s="3"/>
      <c r="K113" s="3"/>
      <c r="L113" s="3">
        <f>SUM(L371:L373)</f>
        <v>1894.3713</v>
      </c>
      <c r="M113" s="65"/>
      <c r="N113" s="26" t="s">
        <v>192</v>
      </c>
    </row>
    <row r="114" spans="1:14" s="57" customFormat="1" x14ac:dyDescent="0.25">
      <c r="A114" s="32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5">
      <c r="A115" s="32" t="s">
        <v>197</v>
      </c>
      <c r="C115" s="3">
        <f t="shared" ref="C115:H115" si="46">SUM(C375:C377)</f>
        <v>308587</v>
      </c>
      <c r="D115" s="3">
        <f t="shared" si="46"/>
        <v>281457</v>
      </c>
      <c r="E115" s="3">
        <f t="shared" si="46"/>
        <v>848152</v>
      </c>
      <c r="F115" s="3">
        <f t="shared" si="46"/>
        <v>27574</v>
      </c>
      <c r="G115" s="3">
        <f t="shared" si="46"/>
        <v>269717</v>
      </c>
      <c r="H115" s="3">
        <f t="shared" si="46"/>
        <v>5306</v>
      </c>
      <c r="I115" s="3">
        <f>I377</f>
        <v>611833</v>
      </c>
      <c r="J115" s="3"/>
      <c r="K115" s="3"/>
      <c r="L115" s="3">
        <f>SUM(L375:L377)</f>
        <v>215.68889999999999</v>
      </c>
      <c r="M115" s="65"/>
      <c r="N115" s="26" t="s">
        <v>201</v>
      </c>
    </row>
    <row r="116" spans="1:14" s="57" customFormat="1" x14ac:dyDescent="0.25">
      <c r="A116" s="32" t="s">
        <v>198</v>
      </c>
      <c r="C116" s="3">
        <f t="shared" ref="C116:H116" si="47">SUM(C378:C380)</f>
        <v>318637</v>
      </c>
      <c r="D116" s="3">
        <f t="shared" si="47"/>
        <v>334500</v>
      </c>
      <c r="E116" s="3">
        <f t="shared" si="47"/>
        <v>665182</v>
      </c>
      <c r="F116" s="3">
        <f t="shared" si="47"/>
        <v>34200</v>
      </c>
      <c r="G116" s="3">
        <f t="shared" si="47"/>
        <v>66778</v>
      </c>
      <c r="H116" s="3">
        <f t="shared" si="47"/>
        <v>1269</v>
      </c>
      <c r="I116" s="3">
        <f>I380</f>
        <v>545055</v>
      </c>
      <c r="J116" s="3"/>
      <c r="K116" s="3"/>
      <c r="L116" s="3">
        <f>SUM(L378:L380)</f>
        <v>51.584849999999996</v>
      </c>
      <c r="M116" s="65"/>
      <c r="N116" s="26" t="s">
        <v>202</v>
      </c>
    </row>
    <row r="117" spans="1:14" s="57" customFormat="1" x14ac:dyDescent="0.25">
      <c r="A117" s="32" t="s">
        <v>199</v>
      </c>
      <c r="C117" s="3">
        <f>SUM(C381:C383)</f>
        <v>251576</v>
      </c>
      <c r="D117" s="3">
        <f t="shared" ref="D117:L117" si="48">SUM(D381:D383)</f>
        <v>67942</v>
      </c>
      <c r="E117" s="3">
        <f t="shared" si="48"/>
        <v>488374</v>
      </c>
      <c r="F117" s="3">
        <f t="shared" si="48"/>
        <v>33989</v>
      </c>
      <c r="G117" s="3">
        <f t="shared" si="48"/>
        <v>210493</v>
      </c>
      <c r="H117" s="3">
        <f t="shared" si="48"/>
        <v>9884</v>
      </c>
      <c r="I117" s="3">
        <f>I383</f>
        <v>334562</v>
      </c>
      <c r="J117" s="3"/>
      <c r="K117" s="3"/>
      <c r="L117" s="3">
        <f t="shared" si="48"/>
        <v>401.78460000000001</v>
      </c>
      <c r="M117" s="65"/>
      <c r="N117" s="26" t="s">
        <v>203</v>
      </c>
    </row>
    <row r="118" spans="1:14" s="57" customFormat="1" x14ac:dyDescent="0.25">
      <c r="A118" s="32" t="s">
        <v>200</v>
      </c>
      <c r="C118" s="3">
        <f t="shared" ref="C118:H118" si="49">SUM(C384:C386)</f>
        <v>297868</v>
      </c>
      <c r="D118" s="3">
        <f t="shared" si="49"/>
        <v>296599</v>
      </c>
      <c r="E118" s="3">
        <f t="shared" si="49"/>
        <v>443212</v>
      </c>
      <c r="F118" s="3">
        <f t="shared" si="49"/>
        <v>43240</v>
      </c>
      <c r="G118" s="3">
        <f t="shared" si="49"/>
        <v>-63727</v>
      </c>
      <c r="H118" s="3">
        <f t="shared" si="49"/>
        <v>44838</v>
      </c>
      <c r="I118" s="3">
        <f>I386</f>
        <v>398289</v>
      </c>
      <c r="J118" s="3"/>
      <c r="K118" s="3"/>
      <c r="L118" s="3">
        <f>SUM(L384:L386)</f>
        <v>1822.6647</v>
      </c>
      <c r="M118" s="65"/>
      <c r="N118" s="26" t="s">
        <v>204</v>
      </c>
    </row>
    <row r="119" spans="1:14" s="57" customFormat="1" x14ac:dyDescent="0.25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5">
      <c r="A120" s="32" t="s">
        <v>205</v>
      </c>
      <c r="C120" s="3">
        <f t="shared" ref="C120:H120" si="50">SUM(C388:C390)</f>
        <v>304948</v>
      </c>
      <c r="D120" s="3">
        <f t="shared" si="50"/>
        <v>591840</v>
      </c>
      <c r="E120" s="3">
        <f t="shared" si="50"/>
        <v>907136</v>
      </c>
      <c r="F120" s="3">
        <f t="shared" si="50"/>
        <v>55531</v>
      </c>
      <c r="G120" s="3">
        <f t="shared" si="50"/>
        <v>72752</v>
      </c>
      <c r="H120" s="3">
        <f t="shared" si="50"/>
        <v>4441</v>
      </c>
      <c r="I120" s="3">
        <f>SUM(I390)</f>
        <v>325537</v>
      </c>
      <c r="J120" s="3"/>
      <c r="L120" s="3">
        <f>SUM(L388:L390)</f>
        <v>180.52664999999996</v>
      </c>
      <c r="M120" s="65"/>
      <c r="N120" s="26" t="s">
        <v>209</v>
      </c>
    </row>
    <row r="121" spans="1:14" s="57" customFormat="1" x14ac:dyDescent="0.25">
      <c r="A121" s="32" t="s">
        <v>206</v>
      </c>
      <c r="C121" s="3">
        <f>SUM(C391:C393)</f>
        <v>327191</v>
      </c>
      <c r="D121" s="3">
        <f t="shared" ref="D121:L121" si="51">SUM(D391:D393)</f>
        <v>202666</v>
      </c>
      <c r="E121" s="3">
        <f t="shared" si="51"/>
        <v>423894</v>
      </c>
      <c r="F121" s="3">
        <f t="shared" si="51"/>
        <v>54608</v>
      </c>
      <c r="G121" s="3">
        <f t="shared" si="51"/>
        <v>-42365</v>
      </c>
      <c r="H121" s="3">
        <f t="shared" si="51"/>
        <v>4954</v>
      </c>
      <c r="I121" s="3">
        <f>I393</f>
        <v>367902</v>
      </c>
      <c r="J121" s="3"/>
      <c r="K121" s="3"/>
      <c r="L121" s="3">
        <f t="shared" si="51"/>
        <v>201.3801</v>
      </c>
      <c r="M121" s="65"/>
      <c r="N121" s="26" t="s">
        <v>210</v>
      </c>
    </row>
    <row r="122" spans="1:14" s="57" customFormat="1" x14ac:dyDescent="0.25">
      <c r="A122" s="32" t="s">
        <v>207</v>
      </c>
      <c r="C122" s="3">
        <f t="shared" ref="C122:H122" si="52">SUM(C394:C396)</f>
        <v>266590</v>
      </c>
      <c r="D122" s="3">
        <f t="shared" si="52"/>
        <v>392444</v>
      </c>
      <c r="E122" s="3">
        <f t="shared" si="52"/>
        <v>806627</v>
      </c>
      <c r="F122" s="3">
        <f t="shared" si="52"/>
        <v>57439</v>
      </c>
      <c r="G122" s="3">
        <f t="shared" si="52"/>
        <v>212295</v>
      </c>
      <c r="H122" s="3">
        <f t="shared" si="52"/>
        <v>7253</v>
      </c>
      <c r="I122" s="3">
        <f>I396</f>
        <v>155607</v>
      </c>
      <c r="J122" s="3"/>
      <c r="L122" s="3">
        <f>SUM(L394:L396)</f>
        <v>294.83445</v>
      </c>
      <c r="M122" s="65"/>
      <c r="N122" s="26" t="s">
        <v>211</v>
      </c>
    </row>
    <row r="123" spans="1:14" s="57" customFormat="1" x14ac:dyDescent="0.25">
      <c r="A123" s="32" t="s">
        <v>208</v>
      </c>
      <c r="C123" s="3">
        <f t="shared" ref="C123:H123" si="53">SUM(C397:C399)</f>
        <v>321735</v>
      </c>
      <c r="D123" s="3">
        <f t="shared" si="53"/>
        <v>451335</v>
      </c>
      <c r="E123" s="3">
        <f t="shared" si="53"/>
        <v>592227</v>
      </c>
      <c r="F123" s="3">
        <f t="shared" si="53"/>
        <v>51159</v>
      </c>
      <c r="G123" s="3">
        <f t="shared" si="53"/>
        <v>-65625</v>
      </c>
      <c r="H123" s="3">
        <f t="shared" si="53"/>
        <v>30289</v>
      </c>
      <c r="I123" s="3">
        <f>I399</f>
        <v>221232</v>
      </c>
      <c r="J123" s="3"/>
      <c r="L123" s="3">
        <f>SUM(L397:L399)</f>
        <v>1231.2478499999997</v>
      </c>
      <c r="M123" s="65"/>
      <c r="N123" s="26" t="s">
        <v>212</v>
      </c>
    </row>
    <row r="124" spans="1:14" s="57" customFormat="1" x14ac:dyDescent="0.25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5">
      <c r="A125" s="32" t="str">
        <f>'Olieforbrug, TJ'!A125</f>
        <v>1. kvartal 2019</v>
      </c>
      <c r="C125" s="3">
        <f t="shared" ref="C125:H125" si="54">SUM(C401:C403)</f>
        <v>365559</v>
      </c>
      <c r="D125" s="3">
        <f t="shared" si="54"/>
        <v>370617</v>
      </c>
      <c r="E125" s="3">
        <f t="shared" si="54"/>
        <v>661620</v>
      </c>
      <c r="F125" s="3">
        <f t="shared" si="54"/>
        <v>74731</v>
      </c>
      <c r="G125" s="3">
        <f t="shared" si="54"/>
        <v>11699</v>
      </c>
      <c r="H125" s="3">
        <f t="shared" si="54"/>
        <v>9407</v>
      </c>
      <c r="I125" s="3">
        <f>SUM(I403)</f>
        <v>209533</v>
      </c>
      <c r="J125" s="3"/>
      <c r="L125" s="3">
        <f>SUM(L401:L403)</f>
        <v>382.39454999999998</v>
      </c>
      <c r="M125" s="65"/>
      <c r="N125" s="26" t="str">
        <f>'Olieforbrug, TJ'!M125</f>
        <v>1. Quarter 2019</v>
      </c>
    </row>
    <row r="126" spans="1:14" s="57" customFormat="1" x14ac:dyDescent="0.25">
      <c r="A126" s="32" t="str">
        <f>'Olieforbrug, TJ'!A126</f>
        <v>2. kvartal 2019</v>
      </c>
      <c r="C126" s="3">
        <f t="shared" ref="C126:H126" si="55">SUM(C404:C406)</f>
        <v>315309</v>
      </c>
      <c r="D126" s="3">
        <f t="shared" si="55"/>
        <v>512244</v>
      </c>
      <c r="E126" s="3">
        <f t="shared" si="55"/>
        <v>381430</v>
      </c>
      <c r="F126" s="3">
        <f t="shared" si="55"/>
        <v>88291</v>
      </c>
      <c r="G126" s="3">
        <f t="shared" si="55"/>
        <v>-353703</v>
      </c>
      <c r="H126" s="3">
        <f t="shared" si="55"/>
        <v>3467</v>
      </c>
      <c r="I126" s="3">
        <f>SUM(I406)</f>
        <v>563236</v>
      </c>
      <c r="J126" s="3"/>
      <c r="L126" s="3">
        <f>SUM(L404:L406)</f>
        <v>140.93355</v>
      </c>
      <c r="M126" s="65"/>
      <c r="N126" s="26" t="str">
        <f>'Olieforbrug, TJ'!M126</f>
        <v>2. Quarter 2019</v>
      </c>
    </row>
    <row r="127" spans="1:14" s="57" customFormat="1" x14ac:dyDescent="0.25">
      <c r="A127" s="32" t="str">
        <f>'Olieforbrug, TJ'!A127</f>
        <v>3. kvartal 2019</v>
      </c>
      <c r="C127" s="3">
        <f t="shared" ref="C127:H127" si="56">SUM(C407:C409)</f>
        <v>334106</v>
      </c>
      <c r="D127" s="3">
        <f t="shared" si="56"/>
        <v>911391</v>
      </c>
      <c r="E127" s="3">
        <f t="shared" si="56"/>
        <v>695073</v>
      </c>
      <c r="F127" s="3">
        <f t="shared" si="56"/>
        <v>69676</v>
      </c>
      <c r="G127" s="3">
        <f t="shared" si="56"/>
        <v>-477270</v>
      </c>
      <c r="H127" s="3">
        <f t="shared" si="56"/>
        <v>1754</v>
      </c>
      <c r="I127" s="3">
        <f>SUM(I409)</f>
        <v>1040506</v>
      </c>
      <c r="J127" s="3"/>
      <c r="K127" s="3"/>
      <c r="L127" s="3">
        <f>SUM(L407:L409)</f>
        <v>71.3001</v>
      </c>
      <c r="M127" s="65"/>
      <c r="N127" s="26" t="str">
        <f>'Olieforbrug, TJ'!M127</f>
        <v>3. Quarter 2019</v>
      </c>
    </row>
    <row r="128" spans="1:14" s="57" customFormat="1" x14ac:dyDescent="0.25">
      <c r="A128" s="32" t="str">
        <f>'Olieforbrug, TJ'!A128</f>
        <v>4. kvartal 2019</v>
      </c>
      <c r="C128" s="3">
        <f t="shared" ref="C128:H128" si="57">SUM(C410:C412)</f>
        <v>333889</v>
      </c>
      <c r="D128" s="3">
        <f t="shared" si="57"/>
        <v>637775</v>
      </c>
      <c r="E128" s="3">
        <f t="shared" si="57"/>
        <v>1208300</v>
      </c>
      <c r="F128" s="3">
        <f t="shared" si="57"/>
        <v>145999</v>
      </c>
      <c r="G128" s="3">
        <f t="shared" si="57"/>
        <v>421085</v>
      </c>
      <c r="H128" s="3">
        <f t="shared" si="57"/>
        <v>34158</v>
      </c>
      <c r="I128" s="3">
        <f>SUM(I412)</f>
        <v>619421</v>
      </c>
      <c r="J128" s="3"/>
      <c r="L128" s="3">
        <f>SUM(L410:L412)</f>
        <v>1388.5227</v>
      </c>
      <c r="M128" s="65"/>
      <c r="N128" s="26" t="str">
        <f>'Olieforbrug, TJ'!M128</f>
        <v>4. Quarter 2019</v>
      </c>
    </row>
    <row r="129" spans="1:14" s="57" customFormat="1" x14ac:dyDescent="0.25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5">
      <c r="A130" s="32" t="str">
        <f>'Olieforbrug, TJ'!A130</f>
        <v>1. kvartal 2020</v>
      </c>
      <c r="C130" s="3">
        <f t="shared" ref="C130:H130" si="58">SUM(C414:C416)</f>
        <v>340422</v>
      </c>
      <c r="D130" s="3">
        <f t="shared" si="58"/>
        <v>963518</v>
      </c>
      <c r="E130" s="3">
        <f t="shared" si="58"/>
        <v>1057738</v>
      </c>
      <c r="F130" s="3">
        <f t="shared" si="58"/>
        <v>50627</v>
      </c>
      <c r="G130" s="3">
        <f t="shared" si="58"/>
        <v>-246265</v>
      </c>
      <c r="H130" s="3">
        <f t="shared" si="58"/>
        <v>10820</v>
      </c>
      <c r="I130" s="3">
        <f>SUM(I416)</f>
        <v>865686</v>
      </c>
      <c r="J130" s="3"/>
      <c r="K130" s="3"/>
      <c r="L130" s="3">
        <f>SUM(L414:L416)</f>
        <v>439.83299999999997</v>
      </c>
      <c r="M130" s="65"/>
      <c r="N130" s="26" t="str">
        <f>'Olieforbrug, TJ'!M130</f>
        <v>1. Quarter 2020</v>
      </c>
    </row>
    <row r="131" spans="1:14" s="57" customFormat="1" x14ac:dyDescent="0.25">
      <c r="A131" s="32" t="str">
        <f>'Olieforbrug, TJ'!A131</f>
        <v>2. kvartal 2020</v>
      </c>
      <c r="C131" s="3">
        <f t="shared" ref="C131:H131" si="59">SUM(C417:C419)</f>
        <v>331337</v>
      </c>
      <c r="D131" s="3">
        <f t="shared" si="59"/>
        <v>726561</v>
      </c>
      <c r="E131" s="3">
        <f t="shared" si="59"/>
        <v>754034</v>
      </c>
      <c r="F131" s="3">
        <f t="shared" si="59"/>
        <v>53998</v>
      </c>
      <c r="G131" s="3">
        <f t="shared" si="59"/>
        <v>-245974</v>
      </c>
      <c r="H131" s="3">
        <f t="shared" si="59"/>
        <v>3912</v>
      </c>
      <c r="I131" s="3">
        <f>SUM(I419)</f>
        <v>1111660</v>
      </c>
      <c r="J131" s="3"/>
      <c r="L131" s="3">
        <f>SUM(L417:L419)</f>
        <v>159.02279999999999</v>
      </c>
      <c r="M131" s="65"/>
      <c r="N131" s="26" t="str">
        <f>'Olieforbrug, TJ'!M131</f>
        <v>2. Quarter 2020</v>
      </c>
    </row>
    <row r="132" spans="1:14" s="57" customFormat="1" x14ac:dyDescent="0.25">
      <c r="A132" s="32" t="str">
        <f>'Olieforbrug, TJ'!A132</f>
        <v>3. kvartal 2020</v>
      </c>
      <c r="C132" s="3">
        <f t="shared" ref="C132:H132" si="60">SUM(C420:C422)</f>
        <v>286633</v>
      </c>
      <c r="D132" s="3">
        <f t="shared" si="60"/>
        <v>654799</v>
      </c>
      <c r="E132" s="3">
        <f t="shared" si="60"/>
        <v>1115334</v>
      </c>
      <c r="F132" s="3">
        <f t="shared" si="60"/>
        <v>59978</v>
      </c>
      <c r="G132" s="3">
        <f t="shared" si="60"/>
        <v>239401</v>
      </c>
      <c r="H132" s="3">
        <f t="shared" si="60"/>
        <v>9899</v>
      </c>
      <c r="I132" s="3">
        <f>SUM(I422)</f>
        <v>872259</v>
      </c>
      <c r="J132" s="3"/>
      <c r="K132" s="3"/>
      <c r="L132" s="3">
        <f>SUM(L420:L422)</f>
        <v>402.39435000000003</v>
      </c>
      <c r="M132" s="65"/>
      <c r="N132" s="26" t="str">
        <f>'Olieforbrug, TJ'!M132</f>
        <v>3. Quarter 2020</v>
      </c>
    </row>
    <row r="133" spans="1:14" s="57" customFormat="1" x14ac:dyDescent="0.25">
      <c r="A133" s="32" t="str">
        <f>'Olieforbrug, TJ'!A133</f>
        <v>4. kvartal 2020</v>
      </c>
      <c r="C133" s="3">
        <f t="shared" ref="C133:H133" si="61">SUM(C423:C425)</f>
        <v>334427</v>
      </c>
      <c r="D133" s="3">
        <f t="shared" si="61"/>
        <v>908207</v>
      </c>
      <c r="E133" s="3">
        <f t="shared" si="61"/>
        <v>1121513</v>
      </c>
      <c r="F133" s="3">
        <f t="shared" si="61"/>
        <v>51413</v>
      </c>
      <c r="G133" s="3">
        <f t="shared" si="61"/>
        <v>-86756</v>
      </c>
      <c r="H133" s="3">
        <f t="shared" si="61"/>
        <v>30427</v>
      </c>
      <c r="I133" s="3">
        <f>SUM(I425)</f>
        <v>959015</v>
      </c>
      <c r="J133" s="3"/>
      <c r="L133" s="3">
        <f>SUM(L423:L425)</f>
        <v>1236.8575499999999</v>
      </c>
      <c r="M133" s="65"/>
      <c r="N133" s="26" t="str">
        <f>'Olieforbrug, TJ'!M133</f>
        <v>4. Quarter 2020</v>
      </c>
    </row>
    <row r="134" spans="1:14" s="57" customFormat="1" x14ac:dyDescent="0.25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106" customFormat="1" x14ac:dyDescent="0.25">
      <c r="A135" s="107" t="str">
        <f>'Olieforbrug, TJ'!A135</f>
        <v>1. kvartal 2021</v>
      </c>
      <c r="C135" s="7">
        <f t="shared" ref="C135:H135" si="62">SUM(C427:C429)</f>
        <v>350109</v>
      </c>
      <c r="D135" s="7">
        <f t="shared" si="62"/>
        <v>555664</v>
      </c>
      <c r="E135" s="7">
        <f t="shared" si="62"/>
        <v>1063253</v>
      </c>
      <c r="F135" s="7">
        <f t="shared" si="62"/>
        <v>25933</v>
      </c>
      <c r="G135" s="7">
        <f t="shared" si="62"/>
        <v>197085</v>
      </c>
      <c r="H135" s="7">
        <f t="shared" si="62"/>
        <v>13466</v>
      </c>
      <c r="I135" s="7">
        <f>SUM(I429)</f>
        <v>761930</v>
      </c>
      <c r="J135" s="7"/>
      <c r="L135" s="7">
        <f>SUM(L427:L429)</f>
        <v>547.39290000000005</v>
      </c>
      <c r="M135" s="67"/>
      <c r="N135" s="108" t="str">
        <f>'Olieforbrug, TJ'!M135</f>
        <v>1. Quarter 2021</v>
      </c>
    </row>
    <row r="136" spans="1:14" s="57" customFormat="1" x14ac:dyDescent="0.25">
      <c r="A136" s="32" t="str">
        <f>'Olieforbrug, TJ'!A136</f>
        <v>2. kvartal 2021</v>
      </c>
      <c r="C136" s="3">
        <f t="shared" ref="C136:H136" si="63">SUM(C430:C432)</f>
        <v>347433</v>
      </c>
      <c r="D136" s="3">
        <f t="shared" si="63"/>
        <v>520804</v>
      </c>
      <c r="E136" s="3">
        <f t="shared" si="63"/>
        <v>1064968</v>
      </c>
      <c r="F136" s="3">
        <f t="shared" si="63"/>
        <v>21180</v>
      </c>
      <c r="G136" s="3">
        <f t="shared" si="63"/>
        <v>100940</v>
      </c>
      <c r="H136" s="3">
        <f t="shared" si="63"/>
        <v>6013</v>
      </c>
      <c r="I136" s="3">
        <f>SUM(I432)</f>
        <v>660990</v>
      </c>
      <c r="J136" s="3"/>
      <c r="L136" s="3">
        <f>SUM(L430:L432)</f>
        <v>244.42845</v>
      </c>
      <c r="M136" s="65"/>
      <c r="N136" s="26" t="str">
        <f>'Olieforbrug, TJ'!M136</f>
        <v>2. Quarter 2021</v>
      </c>
    </row>
    <row r="137" spans="1:14" s="57" customFormat="1" x14ac:dyDescent="0.25">
      <c r="A137" s="32" t="str">
        <f>'Olieforbrug, TJ'!A137</f>
        <v>3. kvartal 2021</v>
      </c>
      <c r="C137" s="3">
        <f t="shared" ref="C137:H137" si="64">SUM(C433:C435)</f>
        <v>331393</v>
      </c>
      <c r="D137" s="3">
        <f t="shared" si="64"/>
        <v>353598</v>
      </c>
      <c r="E137" s="3">
        <f t="shared" si="64"/>
        <v>808571</v>
      </c>
      <c r="F137" s="3">
        <f t="shared" si="64"/>
        <v>30358</v>
      </c>
      <c r="G137" s="3">
        <f t="shared" si="64"/>
        <v>162399</v>
      </c>
      <c r="H137" s="3">
        <f t="shared" si="64"/>
        <v>8339</v>
      </c>
      <c r="I137" s="3">
        <f>SUM(I435)</f>
        <v>498591</v>
      </c>
      <c r="J137" s="3"/>
      <c r="L137" s="3">
        <f>SUM(L433:L435)</f>
        <v>338.98034999999999</v>
      </c>
      <c r="M137" s="65"/>
      <c r="N137" s="26" t="str">
        <f>'Olieforbrug, TJ'!M137</f>
        <v>3. Quarter 2021</v>
      </c>
    </row>
    <row r="138" spans="1:14" s="57" customFormat="1" x14ac:dyDescent="0.25">
      <c r="A138" s="32" t="str">
        <f>'Olieforbrug, TJ'!A138</f>
        <v>4. kvartal 2021</v>
      </c>
      <c r="C138" s="3">
        <f t="shared" ref="C138:H138" si="65">SUM(C436:C438)</f>
        <v>329507</v>
      </c>
      <c r="D138" s="3">
        <f t="shared" si="65"/>
        <v>431227</v>
      </c>
      <c r="E138" s="3">
        <f t="shared" si="65"/>
        <v>961033</v>
      </c>
      <c r="F138" s="3">
        <f t="shared" si="65"/>
        <v>33420</v>
      </c>
      <c r="G138" s="3">
        <f t="shared" si="65"/>
        <v>184054</v>
      </c>
      <c r="H138" s="3">
        <f t="shared" si="65"/>
        <v>24876</v>
      </c>
      <c r="I138" s="3">
        <f>SUM(I438)</f>
        <v>314537</v>
      </c>
      <c r="J138" s="3"/>
      <c r="K138" s="3"/>
      <c r="L138" s="3">
        <f>SUM(L436:L438)</f>
        <v>1011.2094</v>
      </c>
      <c r="M138" s="65"/>
      <c r="N138" s="26" t="str">
        <f>'Olieforbrug, TJ'!M138</f>
        <v>4. Quarter 2021</v>
      </c>
    </row>
    <row r="139" spans="1:14" s="57" customFormat="1" x14ac:dyDescent="0.25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5">
      <c r="A140" s="32" t="str">
        <f>'Olieforbrug, TJ'!A140</f>
        <v>1. kvartal 2022</v>
      </c>
      <c r="C140" s="3">
        <f>SUM(C440:C442)</f>
        <v>311707</v>
      </c>
      <c r="D140" s="3">
        <f t="shared" ref="D140:H140" si="66">SUM(D440:D442)</f>
        <v>645819</v>
      </c>
      <c r="E140" s="3">
        <f t="shared" si="66"/>
        <v>902090</v>
      </c>
      <c r="F140" s="3">
        <f t="shared" si="66"/>
        <v>38553</v>
      </c>
      <c r="G140" s="3">
        <f t="shared" si="66"/>
        <v>-25066</v>
      </c>
      <c r="H140" s="3">
        <f t="shared" si="66"/>
        <v>6336</v>
      </c>
      <c r="I140" s="3">
        <f>SUM(I442)</f>
        <v>339603</v>
      </c>
      <c r="J140" s="3"/>
      <c r="K140" s="3"/>
      <c r="L140" s="3">
        <f>SUM(L440:L442)</f>
        <v>257.55840000000001</v>
      </c>
      <c r="M140" s="65"/>
      <c r="N140" s="26" t="str">
        <f>'Olieforbrug, TJ'!M140</f>
        <v>1. Quarter 2022</v>
      </c>
    </row>
    <row r="141" spans="1:14" s="57" customFormat="1" x14ac:dyDescent="0.25">
      <c r="A141" s="32" t="str">
        <f>'Olieforbrug, TJ'!A141</f>
        <v>2. kvartal 2022</v>
      </c>
      <c r="C141" s="3">
        <f>SUM(C443:C445)</f>
        <v>349694</v>
      </c>
      <c r="D141" s="3">
        <f t="shared" ref="D141:L141" si="67">SUM(D443:D445)</f>
        <v>497332</v>
      </c>
      <c r="E141" s="3">
        <f t="shared" si="67"/>
        <v>728975</v>
      </c>
      <c r="F141" s="3">
        <f t="shared" si="67"/>
        <v>46801</v>
      </c>
      <c r="G141" s="3">
        <f t="shared" si="67"/>
        <v>-50881</v>
      </c>
      <c r="H141" s="3">
        <f t="shared" si="67"/>
        <v>17068</v>
      </c>
      <c r="I141" s="3">
        <f>SUM(I445)</f>
        <v>390484</v>
      </c>
      <c r="J141" s="3"/>
      <c r="K141" s="3"/>
      <c r="L141" s="3">
        <f t="shared" si="67"/>
        <v>693.81419999999991</v>
      </c>
      <c r="M141" s="65"/>
      <c r="N141" s="26" t="str">
        <f>'Olieforbrug, TJ'!M141</f>
        <v>2. Quarter 2022</v>
      </c>
    </row>
    <row r="142" spans="1:14" s="57" customFormat="1" x14ac:dyDescent="0.25">
      <c r="A142" s="32" t="str">
        <f>'Olieforbrug, TJ'!A142</f>
        <v>3. kvartal 2022</v>
      </c>
      <c r="C142" s="3">
        <f>SUM(C446:C448)</f>
        <v>413752</v>
      </c>
      <c r="D142" s="3">
        <f t="shared" ref="D142:L142" si="68">SUM(D446:D448)</f>
        <v>625009</v>
      </c>
      <c r="E142" s="3">
        <f t="shared" si="68"/>
        <v>985058</v>
      </c>
      <c r="F142" s="3">
        <f t="shared" si="68"/>
        <v>57006</v>
      </c>
      <c r="G142" s="3">
        <f t="shared" si="68"/>
        <v>-3009</v>
      </c>
      <c r="H142" s="3">
        <f t="shared" si="68"/>
        <v>18200</v>
      </c>
      <c r="I142" s="3">
        <f>SUM(I448)</f>
        <v>393493</v>
      </c>
      <c r="J142" s="3"/>
      <c r="K142" s="3"/>
      <c r="L142" s="3">
        <f t="shared" si="68"/>
        <v>739.82999999999993</v>
      </c>
      <c r="M142" s="65"/>
      <c r="N142" s="26" t="str">
        <f>'Olieforbrug, TJ'!M142</f>
        <v>3. Quarter 2022</v>
      </c>
    </row>
    <row r="143" spans="1:14" s="57" customFormat="1" x14ac:dyDescent="0.25">
      <c r="A143" s="32" t="str">
        <f>'Olieforbrug, TJ'!A143</f>
        <v>4. kvartal 2022</v>
      </c>
      <c r="C143" s="3">
        <f t="shared" ref="C143:H143" si="69">SUM(C449:C451)</f>
        <v>295482</v>
      </c>
      <c r="D143" s="3">
        <f t="shared" si="69"/>
        <v>819025</v>
      </c>
      <c r="E143" s="3">
        <f t="shared" si="69"/>
        <v>708820</v>
      </c>
      <c r="F143" s="3">
        <f t="shared" si="69"/>
        <v>58400</v>
      </c>
      <c r="G143" s="3">
        <f t="shared" si="69"/>
        <v>-331189</v>
      </c>
      <c r="H143" s="3">
        <f t="shared" si="69"/>
        <v>21527</v>
      </c>
      <c r="I143" s="3">
        <f>SUM(I451)</f>
        <v>724682</v>
      </c>
      <c r="J143" s="3"/>
      <c r="K143" s="3"/>
      <c r="L143" s="3">
        <f>SUM(L449:L451)</f>
        <v>875.07254999999998</v>
      </c>
      <c r="M143" s="65"/>
      <c r="N143" s="26" t="str">
        <f>'Olieforbrug, TJ'!M143</f>
        <v>4. Quarter 2022</v>
      </c>
    </row>
    <row r="144" spans="1:14" x14ac:dyDescent="0.25">
      <c r="A144" s="32"/>
      <c r="J144" s="3"/>
      <c r="K144" s="3"/>
      <c r="L144" s="3"/>
      <c r="M144" s="3"/>
      <c r="N144" s="26"/>
    </row>
    <row r="145" spans="1:14" s="57" customFormat="1" x14ac:dyDescent="0.25">
      <c r="A145" s="32" t="str">
        <f>'Olieforbrug, TJ'!A145</f>
        <v>1. kvartal 2023</v>
      </c>
      <c r="C145" s="3">
        <f>SUM(C453:C455)</f>
        <v>458528</v>
      </c>
      <c r="D145" s="3">
        <f t="shared" ref="D145:L145" si="70">SUM(D453:D455)</f>
        <v>527527</v>
      </c>
      <c r="E145" s="3">
        <f t="shared" si="70"/>
        <v>1088806</v>
      </c>
      <c r="F145" s="3">
        <f t="shared" si="70"/>
        <v>64373</v>
      </c>
      <c r="G145" s="3">
        <f t="shared" si="70"/>
        <v>163682</v>
      </c>
      <c r="H145" s="3">
        <f t="shared" si="70"/>
        <v>6395</v>
      </c>
      <c r="I145" s="3">
        <f>SUM(I455)</f>
        <v>561000</v>
      </c>
      <c r="J145" s="3"/>
      <c r="K145" s="3"/>
      <c r="L145" s="3">
        <f t="shared" si="70"/>
        <v>259.95674999999994</v>
      </c>
      <c r="M145" s="65"/>
      <c r="N145" s="26" t="str">
        <f>'Olieforbrug, TJ'!M145</f>
        <v>1. Quarter 2023</v>
      </c>
    </row>
    <row r="146" spans="1:14" s="57" customFormat="1" x14ac:dyDescent="0.25">
      <c r="A146" s="32" t="str">
        <f>'Olieforbrug, TJ'!A146</f>
        <v>2. kvartal 2023</v>
      </c>
      <c r="C146" s="3">
        <f t="shared" ref="C146:H146" si="71">SUM(C456:C458)</f>
        <v>296945</v>
      </c>
      <c r="D146" s="3">
        <f t="shared" si="71"/>
        <v>463662</v>
      </c>
      <c r="E146" s="3">
        <f t="shared" si="71"/>
        <v>839668</v>
      </c>
      <c r="F146" s="3">
        <f t="shared" si="71"/>
        <v>70565</v>
      </c>
      <c r="G146" s="3">
        <f t="shared" si="71"/>
        <v>127634</v>
      </c>
      <c r="H146" s="3">
        <f t="shared" si="71"/>
        <v>2580</v>
      </c>
      <c r="I146" s="3">
        <f>SUM(I458)</f>
        <v>433366</v>
      </c>
      <c r="J146" s="3"/>
      <c r="K146" s="3"/>
      <c r="L146" s="3">
        <f>SUM(L456:L458)</f>
        <v>104.87700000000001</v>
      </c>
      <c r="M146" s="65"/>
      <c r="N146" s="26" t="str">
        <f>'Olieforbrug, TJ'!M146</f>
        <v>2. Quarter 2023</v>
      </c>
    </row>
    <row r="147" spans="1:14" s="57" customFormat="1" x14ac:dyDescent="0.25">
      <c r="A147" s="32" t="str">
        <f>'Olieforbrug, TJ'!A147</f>
        <v>3. kvartal 2023</v>
      </c>
      <c r="C147" s="3">
        <f>SUM(C459:C461)</f>
        <v>327193</v>
      </c>
      <c r="D147" s="3">
        <f t="shared" ref="D147:L147" si="72">SUM(D459:D461)</f>
        <v>305512</v>
      </c>
      <c r="E147" s="3">
        <f t="shared" si="72"/>
        <v>457001</v>
      </c>
      <c r="F147" s="3">
        <f t="shared" si="72"/>
        <v>67634</v>
      </c>
      <c r="G147" s="3">
        <f t="shared" si="72"/>
        <v>2985</v>
      </c>
      <c r="H147" s="3">
        <f t="shared" si="72"/>
        <v>5557.5020467000068</v>
      </c>
      <c r="I147" s="3">
        <f>SUM(I461)</f>
        <v>430381</v>
      </c>
      <c r="J147" s="3"/>
      <c r="K147" s="3"/>
      <c r="L147" s="3">
        <f t="shared" si="72"/>
        <v>225.9124581983553</v>
      </c>
      <c r="M147" s="65"/>
      <c r="N147" s="26" t="str">
        <f>'Olieforbrug, TJ'!M147</f>
        <v>3. Quarter 2023</v>
      </c>
    </row>
    <row r="148" spans="1:14" s="57" customFormat="1" x14ac:dyDescent="0.25">
      <c r="A148" s="32" t="str">
        <f>'Olieforbrug, TJ'!A148</f>
        <v>4. kvartal 2023</v>
      </c>
      <c r="C148" s="3">
        <f>SUM(C462:C464)</f>
        <v>391979</v>
      </c>
      <c r="D148" s="3">
        <f t="shared" ref="D148:L148" si="73">SUM(D462:D464)</f>
        <v>342045</v>
      </c>
      <c r="E148" s="3">
        <f t="shared" si="73"/>
        <v>703668</v>
      </c>
      <c r="F148" s="3">
        <f t="shared" si="73"/>
        <v>62106</v>
      </c>
      <c r="G148" s="3">
        <f t="shared" si="73"/>
        <v>42640</v>
      </c>
      <c r="H148" s="3">
        <f t="shared" si="73"/>
        <v>13841</v>
      </c>
      <c r="I148" s="3">
        <f>SUM(I464)</f>
        <v>387741</v>
      </c>
      <c r="J148" s="3"/>
      <c r="K148" s="3"/>
      <c r="L148" s="3">
        <f t="shared" si="73"/>
        <v>562.63665000000003</v>
      </c>
      <c r="M148" s="65"/>
      <c r="N148" s="26" t="str">
        <f>'Olieforbrug, TJ'!M148</f>
        <v>4. Quarter 2023</v>
      </c>
    </row>
    <row r="149" spans="1:14" s="57" customFormat="1" x14ac:dyDescent="0.25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>
        <f>'Olieforbrug, TJ'!M149</f>
        <v>0</v>
      </c>
    </row>
    <row r="150" spans="1:14" s="57" customFormat="1" x14ac:dyDescent="0.25">
      <c r="A150" s="32" t="str">
        <f>'Olieforbrug, TJ'!A150</f>
        <v>1. kvartal 2024</v>
      </c>
      <c r="C150" s="3">
        <f t="shared" ref="C150:H150" si="74">SUM(C466:C468)</f>
        <v>306400</v>
      </c>
      <c r="D150" s="3">
        <f t="shared" si="74"/>
        <v>419691</v>
      </c>
      <c r="E150" s="3">
        <f t="shared" si="74"/>
        <v>700279</v>
      </c>
      <c r="F150" s="3">
        <f t="shared" si="74"/>
        <v>100920</v>
      </c>
      <c r="G150" s="3">
        <f t="shared" si="74"/>
        <v>79371</v>
      </c>
      <c r="H150" s="3">
        <f t="shared" si="74"/>
        <v>5196</v>
      </c>
      <c r="I150" s="3">
        <f>SUM(I468)</f>
        <v>308370</v>
      </c>
      <c r="J150" s="3"/>
      <c r="K150" s="3"/>
      <c r="L150" s="3">
        <f>SUM(L466:L468)</f>
        <v>211.2174</v>
      </c>
      <c r="M150" s="65"/>
      <c r="N150" s="26" t="str">
        <f>'Olieforbrug, TJ'!M150</f>
        <v>1. Quarter 2024</v>
      </c>
    </row>
    <row r="151" spans="1:14" s="57" customFormat="1" x14ac:dyDescent="0.25">
      <c r="A151" s="32" t="str">
        <f>'Olieforbrug, TJ'!A151</f>
        <v>2. kvartal 2024</v>
      </c>
      <c r="C151" s="3">
        <f>SUM(C469:C471)</f>
        <v>342461</v>
      </c>
      <c r="D151" s="3">
        <f t="shared" ref="D151:L151" si="75">SUM(D469:D471)</f>
        <v>397757</v>
      </c>
      <c r="E151" s="3">
        <f t="shared" si="75"/>
        <v>638264</v>
      </c>
      <c r="F151" s="3">
        <f t="shared" si="75"/>
        <v>129391</v>
      </c>
      <c r="G151" s="3">
        <f t="shared" si="75"/>
        <v>2186</v>
      </c>
      <c r="H151" s="3">
        <f t="shared" si="75"/>
        <v>784</v>
      </c>
      <c r="I151" s="3">
        <f>SUM(I471)</f>
        <v>306184</v>
      </c>
      <c r="J151" s="3"/>
      <c r="K151" s="3"/>
      <c r="L151" s="3">
        <f t="shared" si="75"/>
        <v>31.869599999999995</v>
      </c>
      <c r="M151" s="65"/>
      <c r="N151" s="26" t="str">
        <f>'Olieforbrug, TJ'!M151</f>
        <v>2. Quarter 2024</v>
      </c>
    </row>
    <row r="152" spans="1:14" s="57" customFormat="1" x14ac:dyDescent="0.25">
      <c r="A152" s="32" t="str">
        <f>'Olieforbrug, TJ'!A152</f>
        <v>3. kvartal 2024</v>
      </c>
      <c r="C152" s="3">
        <f>SUM(C472:C474)</f>
        <v>280450</v>
      </c>
      <c r="D152" s="3">
        <f t="shared" ref="D152:L152" si="76">SUM(D472:D474)</f>
        <v>203342</v>
      </c>
      <c r="E152" s="3">
        <f t="shared" si="76"/>
        <v>543704</v>
      </c>
      <c r="F152" s="3">
        <f t="shared" si="76"/>
        <v>132085</v>
      </c>
      <c r="G152" s="3">
        <f t="shared" si="76"/>
        <v>184845</v>
      </c>
      <c r="H152" s="3">
        <f t="shared" si="76"/>
        <v>2058</v>
      </c>
      <c r="I152" s="3">
        <f>I474</f>
        <v>121339</v>
      </c>
      <c r="J152" s="3"/>
      <c r="K152" s="3"/>
      <c r="L152" s="3">
        <f t="shared" si="76"/>
        <v>83.657700000000006</v>
      </c>
      <c r="M152" s="65"/>
      <c r="N152" s="26" t="str">
        <f>'Olieforbrug, TJ'!M152</f>
        <v>3. Quarter 2024</v>
      </c>
    </row>
    <row r="153" spans="1:14" s="57" customFormat="1" x14ac:dyDescent="0.25">
      <c r="A153" s="32" t="str">
        <f>'Olieforbrug, TJ'!A153</f>
        <v>4. kvartal 2024</v>
      </c>
      <c r="C153" s="3">
        <f>SUM(C475:C477)</f>
        <v>319182</v>
      </c>
      <c r="D153" s="3">
        <f t="shared" ref="D153:H153" si="77">SUM(D475:D477)</f>
        <v>237017</v>
      </c>
      <c r="E153" s="3">
        <f t="shared" si="77"/>
        <v>346412</v>
      </c>
      <c r="F153" s="3">
        <f t="shared" si="77"/>
        <v>82872</v>
      </c>
      <c r="G153" s="3">
        <f t="shared" si="77"/>
        <v>-132526</v>
      </c>
      <c r="H153" s="3">
        <f t="shared" si="77"/>
        <v>909</v>
      </c>
      <c r="I153" s="3">
        <f>I477</f>
        <v>253865</v>
      </c>
      <c r="J153" s="3"/>
      <c r="K153" s="3"/>
      <c r="L153" s="3">
        <f>SUM(L475:L477)</f>
        <v>36.950850000000003</v>
      </c>
      <c r="M153" s="65"/>
      <c r="N153" s="26" t="str">
        <f>'Olieforbrug, TJ'!M153</f>
        <v>4. Quarter 2024</v>
      </c>
    </row>
    <row r="154" spans="1:14" s="57" customFormat="1" x14ac:dyDescent="0.25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5">
      <c r="A155" s="168" t="str">
        <f>'Olieforbrug, TJ'!A155</f>
        <v>1. kvartal 2025</v>
      </c>
      <c r="C155" s="3">
        <f>SUM(C479:C481)</f>
        <v>336343</v>
      </c>
      <c r="D155" s="3">
        <f t="shared" ref="D155:L155" si="78">SUM(D479:D481)</f>
        <v>260938</v>
      </c>
      <c r="E155" s="3">
        <f t="shared" si="78"/>
        <v>421922</v>
      </c>
      <c r="F155" s="3">
        <f t="shared" si="78"/>
        <v>78804</v>
      </c>
      <c r="G155" s="3">
        <f t="shared" si="78"/>
        <v>-171711</v>
      </c>
      <c r="H155" s="3">
        <f t="shared" si="78"/>
        <v>1663</v>
      </c>
      <c r="I155" s="3">
        <f>I481</f>
        <v>425576</v>
      </c>
      <c r="J155" s="3"/>
      <c r="K155" s="3"/>
      <c r="L155" s="3">
        <f t="shared" si="78"/>
        <v>67.600949999999997</v>
      </c>
      <c r="M155" s="65"/>
      <c r="N155" s="26" t="str">
        <f>'Olieforbrug, TJ'!M155</f>
        <v>1. Quarter 2025</v>
      </c>
    </row>
    <row r="156" spans="1:14" s="57" customFormat="1" x14ac:dyDescent="0.25">
      <c r="A156" s="168" t="str">
        <f>'Olieforbrug, TJ'!A156</f>
        <v>2. kvartal 2025</v>
      </c>
      <c r="C156" s="3">
        <f>SUM(C482:C484)</f>
        <v>268889</v>
      </c>
      <c r="D156" s="3">
        <f t="shared" ref="D156:H156" si="79">SUM(D482:D484)</f>
        <v>340036</v>
      </c>
      <c r="E156" s="3">
        <f t="shared" si="79"/>
        <v>632217</v>
      </c>
      <c r="F156" s="3">
        <f t="shared" si="79"/>
        <v>83989</v>
      </c>
      <c r="G156" s="3">
        <f t="shared" si="79"/>
        <v>95818</v>
      </c>
      <c r="H156" s="3">
        <f t="shared" si="79"/>
        <v>346</v>
      </c>
      <c r="I156" s="3">
        <f>I484</f>
        <v>329758</v>
      </c>
      <c r="J156" s="3"/>
      <c r="K156" s="3"/>
      <c r="L156" s="3">
        <f>SUM(L482:L484)</f>
        <v>14.064899999999998</v>
      </c>
      <c r="M156" s="65"/>
      <c r="N156" s="26" t="str">
        <f>'Olieforbrug, TJ'!M156</f>
        <v>2. Quarter 2025</v>
      </c>
    </row>
    <row r="157" spans="1:14" s="57" customFormat="1" x14ac:dyDescent="0.25">
      <c r="A157" s="168" t="str">
        <f>'Olieforbrug, TJ'!A157</f>
        <v>3. kvartal 2025</v>
      </c>
      <c r="C157" s="3">
        <f>SUM(C485:C487)</f>
        <v>349426</v>
      </c>
      <c r="D157" s="3">
        <f t="shared" ref="D157:L157" si="80">SUM(D485:D487)</f>
        <v>417346</v>
      </c>
      <c r="E157" s="3">
        <f t="shared" si="80"/>
        <v>559691</v>
      </c>
      <c r="F157" s="3">
        <f t="shared" si="80"/>
        <v>92052</v>
      </c>
      <c r="G157" s="3">
        <f t="shared" si="80"/>
        <v>-113763</v>
      </c>
      <c r="H157" s="3">
        <f t="shared" si="80"/>
        <v>663</v>
      </c>
      <c r="I157" s="3">
        <f>I487</f>
        <v>443521</v>
      </c>
      <c r="J157" s="3"/>
      <c r="K157" s="3"/>
      <c r="L157" s="3">
        <f t="shared" si="80"/>
        <v>26.950949999999999</v>
      </c>
      <c r="M157" s="65"/>
      <c r="N157" s="26" t="str">
        <f>'Olieforbrug, TJ'!M157</f>
        <v>3. Quarter 2025</v>
      </c>
    </row>
    <row r="158" spans="1:14" s="57" customFormat="1" x14ac:dyDescent="0.25">
      <c r="A158" s="168" t="str">
        <f>'Olieforbrug, TJ'!A158</f>
        <v>4. kvartal 2025</v>
      </c>
      <c r="C158" s="3">
        <f>SUM(C488:C490)</f>
        <v>330105</v>
      </c>
      <c r="D158" s="3">
        <f t="shared" ref="D158:H158" si="81">SUM(D488:D490)</f>
        <v>450010</v>
      </c>
      <c r="E158" s="3">
        <f t="shared" si="81"/>
        <v>764947</v>
      </c>
      <c r="F158" s="3">
        <f t="shared" si="81"/>
        <v>85046</v>
      </c>
      <c r="G158" s="3">
        <f t="shared" si="81"/>
        <v>67524</v>
      </c>
      <c r="H158" s="3">
        <f t="shared" si="81"/>
        <v>717</v>
      </c>
      <c r="I158" s="3">
        <f>I490</f>
        <v>375997</v>
      </c>
      <c r="J158"/>
      <c r="K158"/>
      <c r="L158" s="3">
        <f t="shared" ref="L158" si="82">SUM(L488:L490)</f>
        <v>29.146049999999999</v>
      </c>
      <c r="M158" s="65"/>
      <c r="N158" s="26" t="str">
        <f>'Olieforbrug, TJ'!M158</f>
        <v>4. Quarter 2025</v>
      </c>
    </row>
    <row r="159" spans="1:14" s="57" customFormat="1" x14ac:dyDescent="0.25">
      <c r="A159" s="180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5">
      <c r="A160" s="180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/>
      <c r="K160"/>
      <c r="L160" s="3"/>
      <c r="M160" s="65"/>
      <c r="N160" s="26" t="str">
        <f>'Olieforbrug, TJ'!M160</f>
        <v>1. Quarter 2026</v>
      </c>
    </row>
    <row r="161" spans="1:14" s="57" customFormat="1" x14ac:dyDescent="0.25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5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5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s="57" customFormat="1" x14ac:dyDescent="0.25">
      <c r="A164" s="3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65"/>
      <c r="N164" s="26"/>
    </row>
    <row r="165" spans="1:14" ht="12.75" customHeight="1" thickBot="1" x14ac:dyDescent="0.3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ht="12.75" customHeight="1" x14ac:dyDescent="0.25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ht="12.75" customHeight="1" x14ac:dyDescent="0.25">
      <c r="A167" s="33" t="s">
        <v>102</v>
      </c>
      <c r="C167" s="3">
        <v>159415</v>
      </c>
      <c r="D167" s="3">
        <v>60974</v>
      </c>
      <c r="E167" s="3">
        <v>132086</v>
      </c>
      <c r="F167" s="3">
        <v>63981</v>
      </c>
      <c r="G167" s="3">
        <v>23524</v>
      </c>
      <c r="H167" s="3">
        <v>50863</v>
      </c>
      <c r="I167" s="3">
        <v>384085</v>
      </c>
      <c r="N167" s="23" t="s">
        <v>115</v>
      </c>
    </row>
    <row r="168" spans="1:14" ht="12.75" customHeight="1" x14ac:dyDescent="0.25">
      <c r="A168" s="33" t="s">
        <v>273</v>
      </c>
      <c r="C168" s="3">
        <v>106038</v>
      </c>
      <c r="D168" s="3">
        <v>74690</v>
      </c>
      <c r="E168" s="3">
        <v>99616</v>
      </c>
      <c r="F168" s="3">
        <v>50801</v>
      </c>
      <c r="G168" s="3">
        <v>15956</v>
      </c>
      <c r="H168" s="3">
        <v>52552</v>
      </c>
      <c r="I168" s="3">
        <v>368129</v>
      </c>
      <c r="N168" s="23" t="s">
        <v>116</v>
      </c>
    </row>
    <row r="169" spans="1:14" ht="12.75" customHeight="1" x14ac:dyDescent="0.25">
      <c r="A169" s="33" t="s">
        <v>104</v>
      </c>
      <c r="C169" s="3">
        <v>107738</v>
      </c>
      <c r="D169" s="3">
        <v>69821</v>
      </c>
      <c r="E169" s="3">
        <v>80006</v>
      </c>
      <c r="F169" s="3">
        <v>66609</v>
      </c>
      <c r="G169" s="3">
        <v>15091</v>
      </c>
      <c r="H169" s="3">
        <v>50404</v>
      </c>
      <c r="I169" s="3">
        <v>353038</v>
      </c>
      <c r="N169" s="23" t="s">
        <v>117</v>
      </c>
    </row>
    <row r="170" spans="1:14" ht="12.75" customHeight="1" x14ac:dyDescent="0.25">
      <c r="A170" s="33" t="s">
        <v>105</v>
      </c>
      <c r="B170" s="15"/>
      <c r="C170" s="16">
        <v>137789</v>
      </c>
      <c r="D170" s="16">
        <v>48899</v>
      </c>
      <c r="E170" s="16">
        <v>65666</v>
      </c>
      <c r="F170" s="16">
        <v>51503</v>
      </c>
      <c r="G170" s="16">
        <v>-41792</v>
      </c>
      <c r="H170" s="16">
        <v>29611</v>
      </c>
      <c r="I170" s="16">
        <v>394830</v>
      </c>
      <c r="J170" s="15"/>
      <c r="K170" s="15"/>
      <c r="L170" s="15"/>
      <c r="N170" s="23" t="s">
        <v>118</v>
      </c>
    </row>
    <row r="171" spans="1:14" ht="12.75" customHeight="1" x14ac:dyDescent="0.25">
      <c r="A171" s="33" t="s">
        <v>106</v>
      </c>
      <c r="B171" s="15"/>
      <c r="C171" s="16">
        <v>154595</v>
      </c>
      <c r="D171" s="16">
        <v>55141</v>
      </c>
      <c r="E171" s="16">
        <v>153637</v>
      </c>
      <c r="F171" s="16">
        <v>59322</v>
      </c>
      <c r="G171" s="16">
        <v>22570</v>
      </c>
      <c r="H171" s="16">
        <v>32206</v>
      </c>
      <c r="I171" s="16">
        <v>372260</v>
      </c>
      <c r="J171" s="15"/>
      <c r="K171" s="15"/>
      <c r="L171" s="15"/>
      <c r="N171" s="23" t="s">
        <v>119</v>
      </c>
    </row>
    <row r="172" spans="1:14" ht="12.75" customHeight="1" x14ac:dyDescent="0.25">
      <c r="A172" s="33" t="s">
        <v>107</v>
      </c>
      <c r="B172" s="15"/>
      <c r="C172" s="16">
        <v>95641</v>
      </c>
      <c r="D172" s="16">
        <v>79653</v>
      </c>
      <c r="E172" s="16">
        <v>28612</v>
      </c>
      <c r="F172" s="16">
        <v>60209</v>
      </c>
      <c r="G172" s="16">
        <v>-55336</v>
      </c>
      <c r="H172" s="16">
        <v>30822</v>
      </c>
      <c r="I172" s="16">
        <v>427596</v>
      </c>
      <c r="J172" s="15"/>
      <c r="K172" s="15"/>
      <c r="L172" s="15"/>
      <c r="N172" s="23" t="s">
        <v>120</v>
      </c>
    </row>
    <row r="173" spans="1:14" ht="12.75" customHeight="1" x14ac:dyDescent="0.25">
      <c r="A173" s="33" t="s">
        <v>108</v>
      </c>
      <c r="B173" s="15"/>
      <c r="C173" s="16">
        <v>130851</v>
      </c>
      <c r="D173" s="16">
        <v>36794</v>
      </c>
      <c r="E173" s="16">
        <v>131949</v>
      </c>
      <c r="F173" s="16">
        <v>48859</v>
      </c>
      <c r="G173" s="16">
        <v>35580</v>
      </c>
      <c r="H173" s="16">
        <v>26696</v>
      </c>
      <c r="I173" s="16">
        <v>392016</v>
      </c>
      <c r="J173" s="15"/>
      <c r="K173" s="15"/>
      <c r="L173" s="15"/>
      <c r="N173" s="23" t="s">
        <v>121</v>
      </c>
    </row>
    <row r="174" spans="1:14" ht="12.75" customHeight="1" x14ac:dyDescent="0.25">
      <c r="A174" s="33" t="s">
        <v>109</v>
      </c>
      <c r="B174" s="15"/>
      <c r="C174" s="16">
        <v>144004</v>
      </c>
      <c r="D174" s="16">
        <v>80210</v>
      </c>
      <c r="E174" s="16">
        <v>103658</v>
      </c>
      <c r="F174" s="16">
        <v>55706</v>
      </c>
      <c r="G174" s="16">
        <v>7930</v>
      </c>
      <c r="H174" s="16">
        <v>30364</v>
      </c>
      <c r="I174" s="16">
        <v>384086</v>
      </c>
      <c r="J174" s="15"/>
      <c r="K174" s="15"/>
      <c r="L174" s="15"/>
      <c r="N174" s="23" t="s">
        <v>122</v>
      </c>
    </row>
    <row r="175" spans="1:14" ht="12.75" customHeight="1" x14ac:dyDescent="0.25">
      <c r="A175" s="33" t="s">
        <v>110</v>
      </c>
      <c r="B175" s="15"/>
      <c r="C175" s="16">
        <v>103352</v>
      </c>
      <c r="D175" s="16">
        <v>38611</v>
      </c>
      <c r="E175" s="16">
        <v>33969</v>
      </c>
      <c r="F175" s="16">
        <v>41699</v>
      </c>
      <c r="G175" s="16">
        <v>-32416</v>
      </c>
      <c r="H175" s="16">
        <v>33792</v>
      </c>
      <c r="I175" s="16">
        <v>416502</v>
      </c>
      <c r="J175" s="15"/>
      <c r="K175" s="15"/>
      <c r="L175" s="15"/>
      <c r="N175" s="23" t="s">
        <v>123</v>
      </c>
    </row>
    <row r="176" spans="1:14" ht="12.75" customHeight="1" x14ac:dyDescent="0.25">
      <c r="A176" s="33" t="s">
        <v>111</v>
      </c>
      <c r="B176" s="15"/>
      <c r="C176" s="16">
        <v>143342</v>
      </c>
      <c r="D176" s="16">
        <v>79897</v>
      </c>
      <c r="E176" s="16">
        <v>83076</v>
      </c>
      <c r="F176" s="16">
        <v>52062</v>
      </c>
      <c r="G176" s="16">
        <v>-28347</v>
      </c>
      <c r="H176" s="16">
        <v>42867</v>
      </c>
      <c r="I176" s="16">
        <v>444849</v>
      </c>
      <c r="J176" s="15"/>
      <c r="K176" s="15"/>
      <c r="L176" s="15"/>
      <c r="N176" s="23" t="s">
        <v>124</v>
      </c>
    </row>
    <row r="177" spans="1:14" ht="12.75" customHeight="1" x14ac:dyDescent="0.25">
      <c r="A177" s="33" t="s">
        <v>112</v>
      </c>
      <c r="B177" s="15"/>
      <c r="C177" s="16">
        <v>134949</v>
      </c>
      <c r="D177" s="16">
        <v>62697</v>
      </c>
      <c r="E177" s="16">
        <v>85463</v>
      </c>
      <c r="F177" s="16">
        <v>36666</v>
      </c>
      <c r="G177" s="16">
        <v>-42302</v>
      </c>
      <c r="H177" s="16">
        <v>59292</v>
      </c>
      <c r="I177" s="16">
        <v>487151</v>
      </c>
      <c r="J177" s="15"/>
      <c r="K177" s="15"/>
      <c r="L177" s="15"/>
      <c r="N177" s="23" t="s">
        <v>125</v>
      </c>
    </row>
    <row r="178" spans="1:14" ht="12.75" customHeight="1" thickBot="1" x14ac:dyDescent="0.3">
      <c r="A178" s="41" t="s">
        <v>113</v>
      </c>
      <c r="C178" s="42">
        <v>149215</v>
      </c>
      <c r="D178" s="42">
        <v>48306</v>
      </c>
      <c r="E178" s="42">
        <v>134424</v>
      </c>
      <c r="F178" s="42">
        <v>30312</v>
      </c>
      <c r="G178" s="42">
        <v>74418</v>
      </c>
      <c r="H178" s="42">
        <v>106881</v>
      </c>
      <c r="I178" s="42">
        <v>412733</v>
      </c>
      <c r="J178" s="2"/>
      <c r="K178" s="2"/>
      <c r="L178" s="42"/>
      <c r="N178" s="43" t="s">
        <v>113</v>
      </c>
    </row>
    <row r="179" spans="1:14" ht="12.75" customHeight="1" x14ac:dyDescent="0.25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ht="12.75" customHeight="1" x14ac:dyDescent="0.25">
      <c r="A180" s="33" t="s">
        <v>102</v>
      </c>
      <c r="B180" s="15"/>
      <c r="C180" s="16">
        <v>149536</v>
      </c>
      <c r="D180" s="16">
        <v>72031</v>
      </c>
      <c r="E180" s="16">
        <v>109285</v>
      </c>
      <c r="F180" s="16">
        <v>25694</v>
      </c>
      <c r="G180" s="16">
        <v>2464</v>
      </c>
      <c r="H180" s="16">
        <v>76926</v>
      </c>
      <c r="I180" s="16">
        <v>410269</v>
      </c>
      <c r="J180" s="15"/>
      <c r="K180" s="15"/>
      <c r="L180" s="15"/>
      <c r="N180" s="23" t="s">
        <v>115</v>
      </c>
    </row>
    <row r="181" spans="1:14" ht="12.75" customHeight="1" x14ac:dyDescent="0.25">
      <c r="A181" s="33" t="s">
        <v>103</v>
      </c>
      <c r="B181" s="15"/>
      <c r="C181" s="16">
        <v>138144</v>
      </c>
      <c r="D181" s="16">
        <v>42558</v>
      </c>
      <c r="E181" s="16">
        <v>60010</v>
      </c>
      <c r="F181" s="16">
        <v>28324</v>
      </c>
      <c r="G181" s="16">
        <v>-35509</v>
      </c>
      <c r="H181" s="16">
        <v>57944</v>
      </c>
      <c r="I181" s="16">
        <v>445778</v>
      </c>
      <c r="J181" s="15"/>
      <c r="K181" s="15"/>
      <c r="L181" s="15"/>
      <c r="N181" s="23" t="s">
        <v>116</v>
      </c>
    </row>
    <row r="182" spans="1:14" ht="12.75" customHeight="1" x14ac:dyDescent="0.25">
      <c r="A182" s="33" t="s">
        <v>104</v>
      </c>
      <c r="B182" s="15"/>
      <c r="C182" s="16">
        <v>124075</v>
      </c>
      <c r="D182" s="16">
        <v>49720</v>
      </c>
      <c r="E182" s="16">
        <v>130366</v>
      </c>
      <c r="F182" s="16">
        <v>44175</v>
      </c>
      <c r="G182" s="16">
        <v>53733</v>
      </c>
      <c r="H182" s="16">
        <v>54943</v>
      </c>
      <c r="I182" s="16">
        <v>392045</v>
      </c>
      <c r="J182" s="15"/>
      <c r="K182" s="15"/>
      <c r="L182" s="15"/>
      <c r="N182" s="23" t="s">
        <v>117</v>
      </c>
    </row>
    <row r="183" spans="1:14" ht="12.75" customHeight="1" x14ac:dyDescent="0.25">
      <c r="A183" s="33" t="s">
        <v>105</v>
      </c>
      <c r="B183" s="15"/>
      <c r="C183" s="16">
        <v>110739</v>
      </c>
      <c r="D183" s="16">
        <v>42958</v>
      </c>
      <c r="E183" s="16">
        <v>122739</v>
      </c>
      <c r="F183" s="16">
        <v>29818</v>
      </c>
      <c r="G183" s="16">
        <v>17269</v>
      </c>
      <c r="H183" s="16">
        <v>32926</v>
      </c>
      <c r="I183" s="16">
        <v>374776</v>
      </c>
      <c r="J183" s="15"/>
      <c r="K183" s="15"/>
      <c r="L183" s="15"/>
      <c r="N183" s="23" t="s">
        <v>118</v>
      </c>
    </row>
    <row r="184" spans="1:14" ht="12.75" customHeight="1" x14ac:dyDescent="0.25">
      <c r="A184" s="33" t="s">
        <v>106</v>
      </c>
      <c r="B184" s="15"/>
      <c r="C184" s="16">
        <v>142704</v>
      </c>
      <c r="D184" s="16">
        <v>55434</v>
      </c>
      <c r="E184" s="16">
        <v>74189</v>
      </c>
      <c r="F184" s="16">
        <v>35233</v>
      </c>
      <c r="G184" s="16">
        <v>-51318</v>
      </c>
      <c r="H184" s="16">
        <v>34153</v>
      </c>
      <c r="I184" s="16">
        <v>426064</v>
      </c>
      <c r="J184" s="15"/>
      <c r="K184" s="15"/>
      <c r="L184" s="15"/>
      <c r="N184" s="23" t="s">
        <v>119</v>
      </c>
    </row>
    <row r="185" spans="1:14" ht="12.75" customHeight="1" x14ac:dyDescent="0.25">
      <c r="A185" s="33" t="s">
        <v>107</v>
      </c>
      <c r="B185" s="15"/>
      <c r="C185" s="16">
        <v>145599</v>
      </c>
      <c r="D185" s="16">
        <v>58085</v>
      </c>
      <c r="E185" s="16">
        <v>112503</v>
      </c>
      <c r="F185" s="16">
        <v>60713</v>
      </c>
      <c r="G185" s="16">
        <v>6105</v>
      </c>
      <c r="H185" s="16">
        <v>28268</v>
      </c>
      <c r="I185" s="16">
        <v>419959</v>
      </c>
      <c r="J185" s="15"/>
      <c r="K185" s="15"/>
      <c r="L185" s="15"/>
      <c r="N185" s="23" t="s">
        <v>120</v>
      </c>
    </row>
    <row r="186" spans="1:14" ht="12.75" customHeight="1" x14ac:dyDescent="0.25">
      <c r="A186" s="33" t="s">
        <v>108</v>
      </c>
      <c r="B186" s="15"/>
      <c r="C186" s="16">
        <v>137829</v>
      </c>
      <c r="D186" s="16">
        <v>33043</v>
      </c>
      <c r="E186" s="16">
        <v>182571</v>
      </c>
      <c r="F186" s="16">
        <v>36399</v>
      </c>
      <c r="G186" s="16">
        <v>64462</v>
      </c>
      <c r="H186" s="16">
        <v>30263</v>
      </c>
      <c r="I186" s="16">
        <v>355497</v>
      </c>
      <c r="J186" s="15"/>
      <c r="K186" s="15"/>
      <c r="L186" s="15"/>
      <c r="N186" s="23" t="s">
        <v>121</v>
      </c>
    </row>
    <row r="187" spans="1:14" ht="12.75" customHeight="1" x14ac:dyDescent="0.25">
      <c r="A187" s="33" t="s">
        <v>109</v>
      </c>
      <c r="B187" s="15"/>
      <c r="C187" s="16">
        <v>140550</v>
      </c>
      <c r="D187" s="16">
        <v>56181</v>
      </c>
      <c r="E187" s="16">
        <v>105800</v>
      </c>
      <c r="F187" s="16">
        <v>32499</v>
      </c>
      <c r="G187" s="16">
        <v>-28836</v>
      </c>
      <c r="H187" s="16">
        <v>32790</v>
      </c>
      <c r="I187" s="16">
        <v>384333</v>
      </c>
      <c r="J187" s="15"/>
      <c r="K187" s="15"/>
      <c r="L187" s="15"/>
      <c r="N187" s="23" t="s">
        <v>122</v>
      </c>
    </row>
    <row r="188" spans="1:14" ht="12.75" customHeight="1" x14ac:dyDescent="0.25">
      <c r="A188" s="33" t="s">
        <v>110</v>
      </c>
      <c r="B188" s="15"/>
      <c r="C188" s="16">
        <v>117258</v>
      </c>
      <c r="D188" s="16">
        <v>17151</v>
      </c>
      <c r="E188" s="16">
        <v>63850</v>
      </c>
      <c r="F188" s="16">
        <v>28231</v>
      </c>
      <c r="G188" s="16">
        <v>-12979</v>
      </c>
      <c r="H188" s="16">
        <v>36351</v>
      </c>
      <c r="I188" s="16">
        <v>397312</v>
      </c>
      <c r="J188" s="15"/>
      <c r="K188" s="15"/>
      <c r="L188" s="15"/>
      <c r="N188" s="23" t="s">
        <v>123</v>
      </c>
    </row>
    <row r="189" spans="1:14" ht="12.75" customHeight="1" x14ac:dyDescent="0.25">
      <c r="A189" s="33" t="s">
        <v>111</v>
      </c>
      <c r="B189" s="15"/>
      <c r="C189" s="16">
        <v>101769</v>
      </c>
      <c r="D189" s="16">
        <v>42504</v>
      </c>
      <c r="E189" s="16">
        <v>69980</v>
      </c>
      <c r="F189" s="16">
        <v>28443</v>
      </c>
      <c r="G189" s="16">
        <v>32654</v>
      </c>
      <c r="H189" s="16">
        <v>66521</v>
      </c>
      <c r="I189" s="16">
        <v>364658</v>
      </c>
      <c r="J189" s="15"/>
      <c r="K189" s="15"/>
      <c r="L189" s="15"/>
      <c r="N189" s="23" t="s">
        <v>124</v>
      </c>
    </row>
    <row r="190" spans="1:14" ht="12.75" customHeight="1" x14ac:dyDescent="0.25">
      <c r="A190" s="33" t="s">
        <v>112</v>
      </c>
      <c r="B190" s="15"/>
      <c r="C190" s="16">
        <v>124130</v>
      </c>
      <c r="D190" s="16">
        <v>94223</v>
      </c>
      <c r="E190" s="16">
        <v>68287</v>
      </c>
      <c r="F190" s="16">
        <v>36747</v>
      </c>
      <c r="G190" s="16">
        <v>-27478</v>
      </c>
      <c r="H190" s="16">
        <v>83678</v>
      </c>
      <c r="I190" s="16">
        <v>392136</v>
      </c>
      <c r="J190" s="15"/>
      <c r="K190" s="15"/>
      <c r="L190" s="15"/>
      <c r="N190" s="23" t="s">
        <v>125</v>
      </c>
    </row>
    <row r="191" spans="1:14" ht="12.75" customHeight="1" thickBot="1" x14ac:dyDescent="0.3">
      <c r="A191" s="41" t="s">
        <v>113</v>
      </c>
      <c r="C191" s="42">
        <v>142122</v>
      </c>
      <c r="D191" s="42">
        <v>99213</v>
      </c>
      <c r="E191" s="42">
        <v>78814</v>
      </c>
      <c r="F191" s="42">
        <v>45376</v>
      </c>
      <c r="G191" s="42">
        <v>10007</v>
      </c>
      <c r="H191" s="42">
        <v>111526</v>
      </c>
      <c r="I191" s="42">
        <v>382129</v>
      </c>
      <c r="J191" s="2"/>
      <c r="K191" s="2"/>
      <c r="L191" s="42"/>
      <c r="N191" s="43" t="s">
        <v>113</v>
      </c>
    </row>
    <row r="192" spans="1:14" ht="12.75" customHeight="1" x14ac:dyDescent="0.25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ht="12.75" customHeight="1" x14ac:dyDescent="0.25">
      <c r="A193" s="33" t="s">
        <v>102</v>
      </c>
      <c r="B193" s="15"/>
      <c r="C193" s="16">
        <v>121589</v>
      </c>
      <c r="D193" s="16">
        <v>178904</v>
      </c>
      <c r="E193" s="16">
        <v>58573</v>
      </c>
      <c r="F193" s="16">
        <v>42940</v>
      </c>
      <c r="G193" s="16">
        <v>-94805</v>
      </c>
      <c r="H193" s="16">
        <v>108377</v>
      </c>
      <c r="I193" s="16">
        <v>476934</v>
      </c>
      <c r="J193" s="15"/>
      <c r="K193" s="15"/>
      <c r="L193" s="15"/>
      <c r="N193" s="23" t="s">
        <v>115</v>
      </c>
    </row>
    <row r="194" spans="1:14" ht="12.75" customHeight="1" x14ac:dyDescent="0.25">
      <c r="A194" s="33" t="s">
        <v>103</v>
      </c>
      <c r="B194" s="15"/>
      <c r="C194" s="16">
        <v>125352</v>
      </c>
      <c r="D194" s="16">
        <v>137771</v>
      </c>
      <c r="E194" s="16">
        <v>78669</v>
      </c>
      <c r="F194" s="16">
        <v>37971</v>
      </c>
      <c r="G194" s="16">
        <v>-47898</v>
      </c>
      <c r="H194" s="16">
        <v>93027</v>
      </c>
      <c r="I194" s="16">
        <v>524832</v>
      </c>
      <c r="J194" s="15"/>
      <c r="K194" s="15"/>
      <c r="L194" s="15"/>
      <c r="N194" s="23" t="s">
        <v>116</v>
      </c>
    </row>
    <row r="195" spans="1:14" ht="12.75" customHeight="1" x14ac:dyDescent="0.25">
      <c r="A195" s="33" t="s">
        <v>104</v>
      </c>
      <c r="B195" s="15"/>
      <c r="C195" s="16">
        <v>137991</v>
      </c>
      <c r="D195" s="16">
        <v>88994</v>
      </c>
      <c r="E195" s="16">
        <v>119016</v>
      </c>
      <c r="F195" s="16">
        <v>25011</v>
      </c>
      <c r="G195" s="16">
        <v>-1400</v>
      </c>
      <c r="H195" s="16">
        <v>74595</v>
      </c>
      <c r="I195" s="16">
        <v>526232</v>
      </c>
      <c r="J195" s="15"/>
      <c r="K195" s="15"/>
      <c r="L195" s="15"/>
      <c r="N195" s="23" t="s">
        <v>117</v>
      </c>
    </row>
    <row r="196" spans="1:14" ht="12.75" customHeight="1" x14ac:dyDescent="0.25">
      <c r="A196" s="33" t="s">
        <v>105</v>
      </c>
      <c r="B196" s="15"/>
      <c r="C196" s="16">
        <v>122718</v>
      </c>
      <c r="D196" s="16">
        <v>52389</v>
      </c>
      <c r="E196" s="16">
        <v>106635</v>
      </c>
      <c r="F196" s="16">
        <v>49836</v>
      </c>
      <c r="G196" s="16">
        <v>24048</v>
      </c>
      <c r="H196" s="16">
        <v>47974</v>
      </c>
      <c r="I196" s="16">
        <v>502184</v>
      </c>
      <c r="J196" s="15"/>
      <c r="K196" s="15"/>
      <c r="L196" s="15"/>
      <c r="N196" s="23" t="s">
        <v>118</v>
      </c>
    </row>
    <row r="197" spans="1:14" ht="12.75" customHeight="1" x14ac:dyDescent="0.25">
      <c r="A197" s="33" t="s">
        <v>106</v>
      </c>
      <c r="B197" s="15"/>
      <c r="C197" s="16">
        <v>132233</v>
      </c>
      <c r="D197" s="16">
        <v>51870</v>
      </c>
      <c r="E197" s="16">
        <v>119262</v>
      </c>
      <c r="F197" s="16">
        <v>33292</v>
      </c>
      <c r="G197" s="16">
        <v>37872</v>
      </c>
      <c r="H197" s="16">
        <v>44566</v>
      </c>
      <c r="I197" s="16">
        <v>464312</v>
      </c>
      <c r="J197" s="15"/>
      <c r="K197" s="15"/>
      <c r="L197" s="15"/>
      <c r="N197" s="23" t="s">
        <v>119</v>
      </c>
    </row>
    <row r="198" spans="1:14" ht="12.75" customHeight="1" x14ac:dyDescent="0.25">
      <c r="A198" s="33" t="s">
        <v>107</v>
      </c>
      <c r="B198" s="15"/>
      <c r="C198" s="16">
        <v>125362</v>
      </c>
      <c r="D198" s="16">
        <v>62949</v>
      </c>
      <c r="E198" s="16">
        <v>129838</v>
      </c>
      <c r="F198" s="16">
        <v>57567</v>
      </c>
      <c r="G198" s="16">
        <v>2825</v>
      </c>
      <c r="H198" s="16">
        <v>32028</v>
      </c>
      <c r="I198" s="16">
        <v>461487</v>
      </c>
      <c r="J198" s="15"/>
      <c r="K198" s="15"/>
      <c r="L198" s="15"/>
      <c r="N198" s="23" t="s">
        <v>120</v>
      </c>
    </row>
    <row r="199" spans="1:14" ht="12.75" customHeight="1" x14ac:dyDescent="0.25">
      <c r="A199" s="33" t="s">
        <v>108</v>
      </c>
      <c r="B199" s="15"/>
      <c r="C199" s="16">
        <v>125701</v>
      </c>
      <c r="D199" s="16">
        <v>63997</v>
      </c>
      <c r="E199" s="16">
        <v>138347</v>
      </c>
      <c r="F199" s="16">
        <v>61535</v>
      </c>
      <c r="G199" s="16">
        <v>38047</v>
      </c>
      <c r="H199" s="16">
        <v>32228</v>
      </c>
      <c r="I199" s="16">
        <v>423440</v>
      </c>
      <c r="J199" s="15"/>
      <c r="K199" s="15"/>
      <c r="L199" s="15"/>
      <c r="N199" s="23" t="s">
        <v>121</v>
      </c>
    </row>
    <row r="200" spans="1:14" ht="12.75" customHeight="1" x14ac:dyDescent="0.25">
      <c r="A200" s="33" t="s">
        <v>109</v>
      </c>
      <c r="B200" s="15"/>
      <c r="C200" s="16">
        <v>136673</v>
      </c>
      <c r="D200" s="16">
        <v>51350</v>
      </c>
      <c r="E200" s="16">
        <v>111583</v>
      </c>
      <c r="F200" s="16">
        <v>55566</v>
      </c>
      <c r="G200" s="16">
        <v>5680</v>
      </c>
      <c r="H200" s="16">
        <v>24962</v>
      </c>
      <c r="I200" s="16">
        <v>417760</v>
      </c>
      <c r="J200" s="15"/>
      <c r="K200" s="15"/>
      <c r="L200" s="15"/>
      <c r="N200" s="23" t="s">
        <v>122</v>
      </c>
    </row>
    <row r="201" spans="1:14" ht="12.75" customHeight="1" x14ac:dyDescent="0.25">
      <c r="A201" s="33" t="s">
        <v>110</v>
      </c>
      <c r="B201" s="15"/>
      <c r="C201" s="16">
        <v>99716</v>
      </c>
      <c r="D201" s="16">
        <v>45527</v>
      </c>
      <c r="E201" s="16">
        <v>90172</v>
      </c>
      <c r="F201" s="16">
        <v>29836</v>
      </c>
      <c r="G201" s="16">
        <v>17081</v>
      </c>
      <c r="H201" s="16">
        <v>41525</v>
      </c>
      <c r="I201" s="16">
        <v>400679</v>
      </c>
      <c r="J201" s="15"/>
      <c r="K201" s="15"/>
      <c r="L201" s="15"/>
      <c r="N201" s="23" t="s">
        <v>123</v>
      </c>
    </row>
    <row r="202" spans="1:14" ht="12.75" customHeight="1" x14ac:dyDescent="0.25">
      <c r="A202" s="33" t="s">
        <v>111</v>
      </c>
      <c r="B202" s="15"/>
      <c r="C202" s="16">
        <v>123650</v>
      </c>
      <c r="D202" s="16">
        <v>43683</v>
      </c>
      <c r="E202" s="16">
        <v>43990</v>
      </c>
      <c r="F202" s="16">
        <v>46211</v>
      </c>
      <c r="G202" s="16">
        <v>-789</v>
      </c>
      <c r="H202" s="16">
        <v>83847</v>
      </c>
      <c r="I202" s="16">
        <v>401468</v>
      </c>
      <c r="J202" s="15"/>
      <c r="K202" s="15"/>
      <c r="L202" s="15"/>
      <c r="N202" s="23" t="s">
        <v>124</v>
      </c>
    </row>
    <row r="203" spans="1:14" ht="12.75" customHeight="1" x14ac:dyDescent="0.25">
      <c r="A203" s="33" t="s">
        <v>112</v>
      </c>
      <c r="B203" s="15"/>
      <c r="C203" s="16">
        <v>133260</v>
      </c>
      <c r="D203" s="16">
        <v>55104</v>
      </c>
      <c r="E203" s="16">
        <v>70770</v>
      </c>
      <c r="F203" s="16">
        <v>44820</v>
      </c>
      <c r="G203" s="16">
        <v>1290</v>
      </c>
      <c r="H203" s="16">
        <v>79886</v>
      </c>
      <c r="I203" s="16">
        <v>400178</v>
      </c>
      <c r="J203" s="15"/>
      <c r="K203" s="15"/>
      <c r="L203" s="15"/>
      <c r="N203" s="23" t="s">
        <v>125</v>
      </c>
    </row>
    <row r="204" spans="1:14" ht="12.75" customHeight="1" thickBot="1" x14ac:dyDescent="0.3">
      <c r="A204" s="41" t="s">
        <v>113</v>
      </c>
      <c r="C204" s="42">
        <v>135030</v>
      </c>
      <c r="D204" s="42">
        <v>89721</v>
      </c>
      <c r="E204" s="42">
        <v>95581</v>
      </c>
      <c r="F204" s="42">
        <v>18782</v>
      </c>
      <c r="G204" s="42">
        <v>-29005</v>
      </c>
      <c r="H204" s="42">
        <v>83337</v>
      </c>
      <c r="I204" s="42">
        <v>429183</v>
      </c>
      <c r="J204" s="2"/>
      <c r="K204" s="2"/>
      <c r="L204" s="42"/>
      <c r="N204" s="43" t="s">
        <v>113</v>
      </c>
    </row>
    <row r="205" spans="1:14" ht="12.75" customHeight="1" x14ac:dyDescent="0.25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ht="12.75" customHeight="1" x14ac:dyDescent="0.25">
      <c r="A206" s="33" t="s">
        <v>102</v>
      </c>
      <c r="B206" s="15"/>
      <c r="C206" s="16">
        <v>156967</v>
      </c>
      <c r="D206" s="16">
        <v>62198</v>
      </c>
      <c r="E206" s="16">
        <v>132658</v>
      </c>
      <c r="F206" s="16">
        <v>30806</v>
      </c>
      <c r="G206" s="16">
        <v>21063</v>
      </c>
      <c r="H206" s="16">
        <v>81386</v>
      </c>
      <c r="I206" s="16">
        <v>408120</v>
      </c>
      <c r="J206" s="15"/>
      <c r="K206" s="15"/>
      <c r="L206" s="15"/>
      <c r="N206" s="23" t="s">
        <v>115</v>
      </c>
    </row>
    <row r="207" spans="1:14" ht="12.75" customHeight="1" x14ac:dyDescent="0.25">
      <c r="A207" s="33" t="s">
        <v>103</v>
      </c>
      <c r="B207" s="15"/>
      <c r="C207" s="16">
        <v>123942</v>
      </c>
      <c r="D207" s="16">
        <v>60663</v>
      </c>
      <c r="E207" s="16">
        <v>86133</v>
      </c>
      <c r="F207" s="16">
        <v>49823</v>
      </c>
      <c r="G207" s="16">
        <v>15038</v>
      </c>
      <c r="H207" s="16">
        <v>71945</v>
      </c>
      <c r="I207" s="16">
        <v>393082</v>
      </c>
      <c r="J207" s="15"/>
      <c r="K207" s="15"/>
      <c r="L207" s="15"/>
      <c r="N207" s="23" t="s">
        <v>116</v>
      </c>
    </row>
    <row r="208" spans="1:14" ht="12.75" customHeight="1" x14ac:dyDescent="0.25">
      <c r="A208" s="33" t="s">
        <v>104</v>
      </c>
      <c r="B208" s="15"/>
      <c r="C208" s="16">
        <v>113833</v>
      </c>
      <c r="D208" s="16">
        <v>70776</v>
      </c>
      <c r="E208" s="16">
        <v>90486</v>
      </c>
      <c r="F208" s="16">
        <v>44542</v>
      </c>
      <c r="G208" s="16">
        <v>15450</v>
      </c>
      <c r="H208" s="16">
        <v>64753</v>
      </c>
      <c r="I208" s="16">
        <v>377632</v>
      </c>
      <c r="J208" s="15"/>
      <c r="K208" s="15"/>
      <c r="L208" s="15"/>
      <c r="N208" s="23" t="s">
        <v>117</v>
      </c>
    </row>
    <row r="209" spans="1:14" ht="12.75" customHeight="1" x14ac:dyDescent="0.25">
      <c r="A209" s="33" t="s">
        <v>105</v>
      </c>
      <c r="B209" s="15"/>
      <c r="C209" s="16">
        <v>129913</v>
      </c>
      <c r="D209" s="16">
        <v>46953</v>
      </c>
      <c r="E209" s="16">
        <v>108597</v>
      </c>
      <c r="F209" s="16">
        <v>20268</v>
      </c>
      <c r="G209" s="16">
        <v>-14047</v>
      </c>
      <c r="H209" s="16">
        <v>35226</v>
      </c>
      <c r="I209" s="16">
        <v>391679</v>
      </c>
      <c r="J209" s="15"/>
      <c r="K209" s="15"/>
      <c r="L209" s="15"/>
      <c r="N209" s="23" t="s">
        <v>118</v>
      </c>
    </row>
    <row r="210" spans="1:14" ht="12.75" customHeight="1" x14ac:dyDescent="0.25">
      <c r="A210" s="33" t="s">
        <v>106</v>
      </c>
      <c r="B210" s="15"/>
      <c r="C210" s="16">
        <v>124046</v>
      </c>
      <c r="D210" s="16">
        <v>31111</v>
      </c>
      <c r="E210" s="16">
        <v>94051</v>
      </c>
      <c r="F210" s="16">
        <v>41505</v>
      </c>
      <c r="G210" s="16">
        <v>7267</v>
      </c>
      <c r="H210" s="16">
        <v>27232</v>
      </c>
      <c r="I210" s="16">
        <v>384412</v>
      </c>
      <c r="J210" s="15"/>
      <c r="K210" s="15"/>
      <c r="L210" s="15"/>
      <c r="N210" s="23" t="s">
        <v>119</v>
      </c>
    </row>
    <row r="211" spans="1:14" ht="12.75" customHeight="1" x14ac:dyDescent="0.25">
      <c r="A211" s="33" t="s">
        <v>107</v>
      </c>
      <c r="B211" s="15"/>
      <c r="C211" s="16">
        <v>121870</v>
      </c>
      <c r="D211" s="16">
        <v>57397</v>
      </c>
      <c r="E211" s="16">
        <v>97381</v>
      </c>
      <c r="F211" s="16">
        <v>28788</v>
      </c>
      <c r="G211" s="16">
        <v>-25409</v>
      </c>
      <c r="H211" s="16">
        <v>34909</v>
      </c>
      <c r="I211" s="16">
        <v>409821</v>
      </c>
      <c r="J211" s="15"/>
      <c r="K211" s="15"/>
      <c r="L211" s="15"/>
      <c r="N211" s="23" t="s">
        <v>120</v>
      </c>
    </row>
    <row r="212" spans="1:14" ht="12.75" customHeight="1" x14ac:dyDescent="0.25">
      <c r="A212" s="33" t="s">
        <v>108</v>
      </c>
      <c r="B212" s="15"/>
      <c r="C212" s="16">
        <v>135431</v>
      </c>
      <c r="D212" s="16">
        <v>105080</v>
      </c>
      <c r="E212" s="16">
        <v>101069</v>
      </c>
      <c r="F212" s="16">
        <v>36158</v>
      </c>
      <c r="G212" s="16">
        <v>-70884</v>
      </c>
      <c r="H212" s="16">
        <v>28540</v>
      </c>
      <c r="I212" s="16">
        <v>480705</v>
      </c>
      <c r="J212" s="15"/>
      <c r="K212" s="15"/>
      <c r="L212" s="15"/>
      <c r="N212" s="23" t="s">
        <v>121</v>
      </c>
    </row>
    <row r="213" spans="1:14" ht="12.75" customHeight="1" x14ac:dyDescent="0.25">
      <c r="A213" s="33" t="s">
        <v>109</v>
      </c>
      <c r="B213" s="15"/>
      <c r="C213" s="16">
        <v>126483</v>
      </c>
      <c r="D213" s="16">
        <v>42972</v>
      </c>
      <c r="E213" s="16">
        <v>122390</v>
      </c>
      <c r="F213" s="16">
        <v>26845</v>
      </c>
      <c r="G213" s="16">
        <v>18683</v>
      </c>
      <c r="H213" s="16">
        <v>38200</v>
      </c>
      <c r="I213" s="16">
        <v>462022</v>
      </c>
      <c r="J213" s="15"/>
      <c r="K213" s="15"/>
      <c r="L213" s="15"/>
      <c r="N213" s="23" t="s">
        <v>122</v>
      </c>
    </row>
    <row r="214" spans="1:14" ht="12.75" customHeight="1" x14ac:dyDescent="0.25">
      <c r="A214" s="33" t="s">
        <v>110</v>
      </c>
      <c r="B214" s="15"/>
      <c r="C214" s="16">
        <v>97964</v>
      </c>
      <c r="D214" s="16">
        <v>101636</v>
      </c>
      <c r="E214" s="16">
        <v>84509</v>
      </c>
      <c r="F214" s="16">
        <v>38377</v>
      </c>
      <c r="G214" s="16">
        <v>-43336</v>
      </c>
      <c r="H214" s="16">
        <v>36403</v>
      </c>
      <c r="I214" s="16">
        <v>505358</v>
      </c>
      <c r="J214" s="15"/>
      <c r="K214" s="15"/>
      <c r="L214" s="15"/>
      <c r="N214" s="23" t="s">
        <v>123</v>
      </c>
    </row>
    <row r="215" spans="1:14" ht="12.75" customHeight="1" x14ac:dyDescent="0.25">
      <c r="A215" s="33" t="s">
        <v>111</v>
      </c>
      <c r="B215" s="15"/>
      <c r="C215" s="16">
        <v>132063</v>
      </c>
      <c r="D215" s="16">
        <v>100751</v>
      </c>
      <c r="E215" s="16">
        <v>209446</v>
      </c>
      <c r="F215" s="16">
        <v>36677</v>
      </c>
      <c r="G215" s="16">
        <v>74172</v>
      </c>
      <c r="H215" s="16">
        <v>64122</v>
      </c>
      <c r="I215" s="16">
        <v>431186</v>
      </c>
      <c r="J215" s="15"/>
      <c r="K215" s="15"/>
      <c r="L215" s="15"/>
      <c r="N215" s="23" t="s">
        <v>124</v>
      </c>
    </row>
    <row r="216" spans="1:14" x14ac:dyDescent="0.25">
      <c r="A216" s="33" t="s">
        <v>112</v>
      </c>
      <c r="B216" s="15"/>
      <c r="C216" s="16">
        <v>151522</v>
      </c>
      <c r="D216" s="16">
        <v>94138</v>
      </c>
      <c r="E216" s="16">
        <v>169043</v>
      </c>
      <c r="F216" s="16">
        <v>28844</v>
      </c>
      <c r="G216" s="16">
        <v>26578</v>
      </c>
      <c r="H216" s="16">
        <v>67557</v>
      </c>
      <c r="I216" s="16">
        <v>404608</v>
      </c>
      <c r="J216" s="15"/>
      <c r="K216" s="15"/>
      <c r="L216" s="15"/>
      <c r="N216" s="23" t="s">
        <v>125</v>
      </c>
    </row>
    <row r="217" spans="1:14" ht="13.8" thickBot="1" x14ac:dyDescent="0.3">
      <c r="A217" s="41" t="s">
        <v>113</v>
      </c>
      <c r="C217" s="42">
        <v>143267</v>
      </c>
      <c r="D217" s="42">
        <v>124748</v>
      </c>
      <c r="E217" s="42">
        <v>97709</v>
      </c>
      <c r="F217" s="42">
        <v>42904</v>
      </c>
      <c r="G217" s="42">
        <v>-50030</v>
      </c>
      <c r="H217" s="42">
        <v>88370</v>
      </c>
      <c r="I217" s="42">
        <v>454638</v>
      </c>
      <c r="J217" s="2"/>
      <c r="K217" s="2"/>
      <c r="L217" s="42"/>
      <c r="N217" s="43" t="s">
        <v>113</v>
      </c>
    </row>
    <row r="218" spans="1:14" x14ac:dyDescent="0.25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5">
      <c r="A219" s="33" t="s">
        <v>102</v>
      </c>
      <c r="B219" s="15"/>
      <c r="C219" s="16">
        <v>125958</v>
      </c>
      <c r="D219" s="16">
        <v>70922</v>
      </c>
      <c r="E219" s="16">
        <v>78304</v>
      </c>
      <c r="F219" s="16">
        <v>42973</v>
      </c>
      <c r="G219" s="16">
        <v>456</v>
      </c>
      <c r="H219" s="16">
        <v>70254</v>
      </c>
      <c r="I219" s="16">
        <v>454182</v>
      </c>
      <c r="J219" s="15"/>
      <c r="K219" s="15"/>
      <c r="L219" s="14">
        <v>2855.8251</v>
      </c>
      <c r="N219" s="23" t="s">
        <v>115</v>
      </c>
    </row>
    <row r="220" spans="1:14" x14ac:dyDescent="0.25">
      <c r="A220" s="33" t="s">
        <v>103</v>
      </c>
      <c r="B220" s="15"/>
      <c r="C220" s="16">
        <v>119700</v>
      </c>
      <c r="D220" s="16">
        <v>82461</v>
      </c>
      <c r="E220" s="16">
        <v>115702</v>
      </c>
      <c r="F220" s="16">
        <v>50387</v>
      </c>
      <c r="G220" s="16">
        <v>40771</v>
      </c>
      <c r="H220" s="16">
        <v>86588</v>
      </c>
      <c r="I220" s="16">
        <v>413411</v>
      </c>
      <c r="J220" s="15"/>
      <c r="K220" s="15"/>
      <c r="L220" s="14">
        <v>3519.8021999999996</v>
      </c>
      <c r="N220" s="23" t="s">
        <v>116</v>
      </c>
    </row>
    <row r="221" spans="1:14" x14ac:dyDescent="0.25">
      <c r="A221" s="33" t="s">
        <v>104</v>
      </c>
      <c r="B221" s="15"/>
      <c r="C221" s="16">
        <v>126289</v>
      </c>
      <c r="D221" s="16">
        <v>106923</v>
      </c>
      <c r="E221" s="16">
        <v>197260</v>
      </c>
      <c r="F221" s="16">
        <v>34272</v>
      </c>
      <c r="G221" s="16">
        <v>58418</v>
      </c>
      <c r="H221" s="16">
        <v>72388</v>
      </c>
      <c r="I221" s="16">
        <v>354993</v>
      </c>
      <c r="J221" s="15"/>
      <c r="K221" s="15"/>
      <c r="L221" s="14">
        <v>2942.5721999999996</v>
      </c>
      <c r="N221" s="23" t="s">
        <v>117</v>
      </c>
    </row>
    <row r="222" spans="1:14" x14ac:dyDescent="0.25">
      <c r="A222" s="33" t="s">
        <v>105</v>
      </c>
      <c r="B222" s="15"/>
      <c r="C222" s="16">
        <v>69885</v>
      </c>
      <c r="D222" s="16">
        <v>100683</v>
      </c>
      <c r="E222" s="16">
        <v>84605</v>
      </c>
      <c r="F222" s="16">
        <v>45131</v>
      </c>
      <c r="G222" s="16">
        <v>-16348</v>
      </c>
      <c r="H222" s="16">
        <v>41861</v>
      </c>
      <c r="I222" s="16">
        <v>371341</v>
      </c>
      <c r="J222" s="15"/>
      <c r="K222" s="15"/>
      <c r="L222" s="14">
        <v>1701.6496499999998</v>
      </c>
      <c r="N222" s="23" t="s">
        <v>118</v>
      </c>
    </row>
    <row r="223" spans="1:14" x14ac:dyDescent="0.25">
      <c r="A223" s="33" t="s">
        <v>106</v>
      </c>
      <c r="B223" s="15"/>
      <c r="C223" s="16">
        <v>80476</v>
      </c>
      <c r="D223" s="16">
        <v>95015</v>
      </c>
      <c r="E223" s="16">
        <v>126523</v>
      </c>
      <c r="F223" s="16">
        <v>39485</v>
      </c>
      <c r="G223" s="16">
        <v>24044</v>
      </c>
      <c r="H223" s="16">
        <v>31340</v>
      </c>
      <c r="I223" s="16">
        <v>347297</v>
      </c>
      <c r="J223" s="15"/>
      <c r="K223" s="15"/>
      <c r="L223" s="14">
        <v>1273.971</v>
      </c>
      <c r="N223" s="23" t="s">
        <v>119</v>
      </c>
    </row>
    <row r="224" spans="1:14" x14ac:dyDescent="0.25">
      <c r="A224" s="33" t="s">
        <v>107</v>
      </c>
      <c r="B224" s="15"/>
      <c r="C224" s="16">
        <v>127493</v>
      </c>
      <c r="D224" s="16">
        <v>101681</v>
      </c>
      <c r="E224" s="16">
        <v>127602</v>
      </c>
      <c r="F224" s="16">
        <v>38946</v>
      </c>
      <c r="G224" s="16">
        <v>-38039</v>
      </c>
      <c r="H224" s="16">
        <v>31801</v>
      </c>
      <c r="I224" s="16">
        <v>385336</v>
      </c>
      <c r="J224" s="15"/>
      <c r="K224" s="15"/>
      <c r="L224" s="14">
        <v>1292.71065</v>
      </c>
      <c r="N224" s="23" t="s">
        <v>120</v>
      </c>
    </row>
    <row r="225" spans="1:14" x14ac:dyDescent="0.25">
      <c r="A225" s="33" t="s">
        <v>108</v>
      </c>
      <c r="B225" s="15"/>
      <c r="C225" s="16">
        <v>129225</v>
      </c>
      <c r="D225" s="16">
        <v>96981</v>
      </c>
      <c r="E225" s="16">
        <v>132779</v>
      </c>
      <c r="F225" s="16">
        <v>48181</v>
      </c>
      <c r="G225" s="16">
        <v>-30922</v>
      </c>
      <c r="H225" s="16">
        <v>22067</v>
      </c>
      <c r="I225" s="16">
        <v>416258</v>
      </c>
      <c r="J225" s="15"/>
      <c r="K225" s="15"/>
      <c r="L225" s="14">
        <v>897.02354999999989</v>
      </c>
      <c r="N225" s="23" t="s">
        <v>121</v>
      </c>
    </row>
    <row r="226" spans="1:14" x14ac:dyDescent="0.25">
      <c r="A226" s="33" t="s">
        <v>109</v>
      </c>
      <c r="B226" s="15"/>
      <c r="C226" s="16">
        <v>130726</v>
      </c>
      <c r="D226" s="16">
        <v>77131</v>
      </c>
      <c r="E226" s="16">
        <v>102844</v>
      </c>
      <c r="F226" s="16">
        <v>32457</v>
      </c>
      <c r="G226" s="16">
        <v>-48049</v>
      </c>
      <c r="H226" s="16">
        <v>32495</v>
      </c>
      <c r="I226" s="16">
        <v>464307</v>
      </c>
      <c r="J226" s="15"/>
      <c r="K226" s="15"/>
      <c r="L226" s="14">
        <v>1320.92175</v>
      </c>
      <c r="N226" s="23" t="s">
        <v>122</v>
      </c>
    </row>
    <row r="227" spans="1:14" x14ac:dyDescent="0.25">
      <c r="A227" s="33" t="s">
        <v>110</v>
      </c>
      <c r="B227" s="15"/>
      <c r="C227" s="16">
        <v>126279</v>
      </c>
      <c r="D227" s="16">
        <v>135875</v>
      </c>
      <c r="E227" s="16">
        <v>153177</v>
      </c>
      <c r="F227" s="16">
        <v>36702</v>
      </c>
      <c r="G227" s="16">
        <v>-75212</v>
      </c>
      <c r="H227" s="16">
        <v>32737</v>
      </c>
      <c r="I227" s="16">
        <v>539519</v>
      </c>
      <c r="J227" s="15"/>
      <c r="K227" s="15"/>
      <c r="L227" s="14">
        <v>2451.1136999999999</v>
      </c>
      <c r="N227" s="23" t="s">
        <v>123</v>
      </c>
    </row>
    <row r="228" spans="1:14" x14ac:dyDescent="0.25">
      <c r="A228" s="33" t="s">
        <v>111</v>
      </c>
      <c r="B228" s="15"/>
      <c r="C228" s="16">
        <v>129985</v>
      </c>
      <c r="D228" s="16">
        <v>138397</v>
      </c>
      <c r="E228" s="16">
        <v>181808</v>
      </c>
      <c r="F228" s="16">
        <v>42062</v>
      </c>
      <c r="G228" s="16">
        <v>-35472</v>
      </c>
      <c r="H228" s="16">
        <v>38884</v>
      </c>
      <c r="I228" s="16">
        <v>574991</v>
      </c>
      <c r="J228" s="15"/>
      <c r="K228" s="15"/>
      <c r="L228" s="14">
        <v>1580.6345999999999</v>
      </c>
      <c r="N228" s="23" t="s">
        <v>124</v>
      </c>
    </row>
    <row r="229" spans="1:14" x14ac:dyDescent="0.25">
      <c r="A229" s="33" t="s">
        <v>112</v>
      </c>
      <c r="B229" s="15"/>
      <c r="C229" s="16">
        <v>104161</v>
      </c>
      <c r="D229" s="16">
        <v>62489</v>
      </c>
      <c r="E229" s="16">
        <v>118184</v>
      </c>
      <c r="F229" s="16">
        <v>45226</v>
      </c>
      <c r="G229" s="16">
        <v>49995</v>
      </c>
      <c r="H229" s="16">
        <v>66098</v>
      </c>
      <c r="I229" s="16">
        <v>524996</v>
      </c>
      <c r="J229" s="15"/>
      <c r="K229" s="15"/>
      <c r="L229" s="14">
        <v>2686.8836999999999</v>
      </c>
      <c r="N229" s="23" t="s">
        <v>125</v>
      </c>
    </row>
    <row r="230" spans="1:14" ht="13.8" thickBot="1" x14ac:dyDescent="0.3">
      <c r="A230" s="41" t="s">
        <v>113</v>
      </c>
      <c r="C230" s="42">
        <v>135133</v>
      </c>
      <c r="D230" s="42">
        <v>130694</v>
      </c>
      <c r="E230" s="42">
        <v>126056</v>
      </c>
      <c r="F230" s="42">
        <v>50712</v>
      </c>
      <c r="G230" s="42">
        <v>-19809</v>
      </c>
      <c r="H230" s="42">
        <v>60298</v>
      </c>
      <c r="I230" s="42">
        <v>544805</v>
      </c>
      <c r="J230" s="2"/>
      <c r="K230" s="2"/>
      <c r="L230" s="42">
        <v>2451.1136999999999</v>
      </c>
      <c r="N230" s="43" t="s">
        <v>113</v>
      </c>
    </row>
    <row r="231" spans="1:14" x14ac:dyDescent="0.25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ht="12.75" customHeight="1" x14ac:dyDescent="0.25">
      <c r="A232" s="33" t="s">
        <v>102</v>
      </c>
      <c r="B232" s="15"/>
      <c r="C232" s="16">
        <v>139016</v>
      </c>
      <c r="D232" s="16">
        <v>97262</v>
      </c>
      <c r="E232" s="16">
        <v>175459</v>
      </c>
      <c r="F232" s="16">
        <v>47734</v>
      </c>
      <c r="G232" s="16">
        <v>108916</v>
      </c>
      <c r="H232" s="16">
        <v>110523</v>
      </c>
      <c r="I232" s="16">
        <v>435889</v>
      </c>
      <c r="J232" s="15"/>
      <c r="K232" s="15"/>
      <c r="L232" s="14">
        <v>4492.7599500000006</v>
      </c>
      <c r="N232" s="23" t="s">
        <v>115</v>
      </c>
    </row>
    <row r="233" spans="1:14" ht="12.75" customHeight="1" x14ac:dyDescent="0.25">
      <c r="A233" s="33" t="s">
        <v>103</v>
      </c>
      <c r="B233" s="15"/>
      <c r="C233" s="16">
        <v>118425</v>
      </c>
      <c r="D233" s="16">
        <v>94657</v>
      </c>
      <c r="E233" s="16">
        <v>154176</v>
      </c>
      <c r="F233" s="16">
        <v>24262</v>
      </c>
      <c r="G233" s="16">
        <v>30232</v>
      </c>
      <c r="H233" s="16">
        <v>77892</v>
      </c>
      <c r="I233" s="16">
        <v>405657</v>
      </c>
      <c r="J233" s="15"/>
      <c r="K233" s="15"/>
      <c r="L233" s="14">
        <v>3166.3098</v>
      </c>
      <c r="N233" s="23" t="s">
        <v>116</v>
      </c>
    </row>
    <row r="234" spans="1:14" ht="12.75" customHeight="1" x14ac:dyDescent="0.25">
      <c r="A234" s="33" t="s">
        <v>104</v>
      </c>
      <c r="B234" s="15"/>
      <c r="C234" s="16">
        <v>126479</v>
      </c>
      <c r="D234" s="16">
        <v>93473</v>
      </c>
      <c r="E234" s="16">
        <v>74869</v>
      </c>
      <c r="F234" s="16">
        <v>56426</v>
      </c>
      <c r="G234" s="16">
        <v>488</v>
      </c>
      <c r="H234" s="16">
        <v>82503</v>
      </c>
      <c r="I234" s="16">
        <v>405169</v>
      </c>
      <c r="J234" s="15"/>
      <c r="K234" s="15"/>
      <c r="L234" s="14">
        <v>3353.7469499999997</v>
      </c>
      <c r="N234" s="23" t="s">
        <v>117</v>
      </c>
    </row>
    <row r="235" spans="1:14" ht="12.75" customHeight="1" x14ac:dyDescent="0.25">
      <c r="A235" s="33" t="s">
        <v>105</v>
      </c>
      <c r="B235" s="15"/>
      <c r="C235" s="16">
        <v>112127</v>
      </c>
      <c r="D235" s="16">
        <v>139663</v>
      </c>
      <c r="E235" s="16">
        <v>54301</v>
      </c>
      <c r="F235" s="16">
        <v>60768</v>
      </c>
      <c r="G235" s="16">
        <v>-95319</v>
      </c>
      <c r="H235" s="16">
        <v>45132</v>
      </c>
      <c r="I235" s="16">
        <v>500488</v>
      </c>
      <c r="J235" s="15"/>
      <c r="K235" s="15"/>
      <c r="L235" s="14">
        <v>1834.6158</v>
      </c>
      <c r="N235" s="23" t="s">
        <v>118</v>
      </c>
    </row>
    <row r="236" spans="1:14" ht="12.75" customHeight="1" x14ac:dyDescent="0.25">
      <c r="A236" s="33" t="s">
        <v>106</v>
      </c>
      <c r="B236" s="15"/>
      <c r="C236" s="16">
        <v>122425</v>
      </c>
      <c r="D236" s="16">
        <v>86667</v>
      </c>
      <c r="E236" s="16">
        <v>74409</v>
      </c>
      <c r="F236" s="16">
        <v>96546</v>
      </c>
      <c r="G236" s="16">
        <v>16744</v>
      </c>
      <c r="H236" s="16">
        <v>54824</v>
      </c>
      <c r="I236" s="16">
        <v>483744</v>
      </c>
      <c r="J236" s="15"/>
      <c r="K236" s="15"/>
      <c r="L236" s="14">
        <v>2228.5956000000001</v>
      </c>
      <c r="N236" s="23" t="s">
        <v>119</v>
      </c>
    </row>
    <row r="237" spans="1:14" ht="12.75" customHeight="1" x14ac:dyDescent="0.25">
      <c r="A237" s="33" t="s">
        <v>107</v>
      </c>
      <c r="B237" s="15"/>
      <c r="C237" s="16">
        <v>87757</v>
      </c>
      <c r="D237" s="16">
        <v>112761</v>
      </c>
      <c r="E237" s="16">
        <v>65165</v>
      </c>
      <c r="F237" s="16">
        <v>81811</v>
      </c>
      <c r="G237" s="16">
        <v>-30708</v>
      </c>
      <c r="H237" s="16">
        <v>37478</v>
      </c>
      <c r="I237" s="16">
        <v>514452</v>
      </c>
      <c r="J237" s="15"/>
      <c r="K237" s="15"/>
      <c r="L237" s="14">
        <v>1523.4806999999998</v>
      </c>
      <c r="N237" s="23" t="s">
        <v>120</v>
      </c>
    </row>
    <row r="238" spans="1:14" ht="12.75" customHeight="1" x14ac:dyDescent="0.25">
      <c r="A238" s="33" t="s">
        <v>108</v>
      </c>
      <c r="B238" s="15"/>
      <c r="C238" s="16">
        <v>117182</v>
      </c>
      <c r="D238" s="16">
        <v>86793</v>
      </c>
      <c r="E238" s="16">
        <v>65731</v>
      </c>
      <c r="F238" s="16">
        <v>80703</v>
      </c>
      <c r="G238" s="16">
        <v>18373</v>
      </c>
      <c r="H238" s="16">
        <v>28611</v>
      </c>
      <c r="I238" s="16">
        <v>496079</v>
      </c>
      <c r="J238" s="15"/>
      <c r="K238" s="15"/>
      <c r="L238" s="14">
        <v>1163.0371499999999</v>
      </c>
      <c r="N238" s="23" t="s">
        <v>121</v>
      </c>
    </row>
    <row r="239" spans="1:14" ht="12.75" customHeight="1" x14ac:dyDescent="0.25">
      <c r="A239" s="33" t="s">
        <v>109</v>
      </c>
      <c r="B239" s="15"/>
      <c r="C239" s="16">
        <v>133415</v>
      </c>
      <c r="D239" s="16">
        <v>91954</v>
      </c>
      <c r="E239" s="16">
        <v>105080</v>
      </c>
      <c r="F239" s="16">
        <v>80884</v>
      </c>
      <c r="G239" s="16">
        <v>-29656</v>
      </c>
      <c r="H239" s="16">
        <v>22690</v>
      </c>
      <c r="I239" s="16">
        <v>525735</v>
      </c>
      <c r="J239" s="15"/>
      <c r="K239" s="15"/>
      <c r="L239" s="14">
        <v>922.34849999999994</v>
      </c>
      <c r="N239" s="23" t="s">
        <v>122</v>
      </c>
    </row>
    <row r="240" spans="1:14" ht="12.75" customHeight="1" x14ac:dyDescent="0.25">
      <c r="A240" s="33" t="s">
        <v>110</v>
      </c>
      <c r="B240" s="15"/>
      <c r="C240" s="16">
        <v>131285</v>
      </c>
      <c r="D240" s="16">
        <v>61206</v>
      </c>
      <c r="E240" s="16">
        <v>61603</v>
      </c>
      <c r="F240" s="16">
        <v>64192</v>
      </c>
      <c r="G240" s="16">
        <v>-42947</v>
      </c>
      <c r="H240" s="16">
        <v>24374</v>
      </c>
      <c r="I240" s="16">
        <v>568682</v>
      </c>
      <c r="J240" s="15"/>
      <c r="K240" s="15"/>
      <c r="L240" s="14">
        <v>990.80309999999997</v>
      </c>
      <c r="N240" s="23" t="s">
        <v>123</v>
      </c>
    </row>
    <row r="241" spans="1:14" ht="12.75" customHeight="1" x14ac:dyDescent="0.25">
      <c r="A241" s="33" t="s">
        <v>111</v>
      </c>
      <c r="B241" s="15"/>
      <c r="C241" s="16">
        <v>124588</v>
      </c>
      <c r="D241" s="16">
        <v>62201</v>
      </c>
      <c r="E241" s="16">
        <v>129981</v>
      </c>
      <c r="F241" s="16">
        <v>55344</v>
      </c>
      <c r="G241" s="16">
        <v>32221</v>
      </c>
      <c r="H241" s="16">
        <v>61432</v>
      </c>
      <c r="I241" s="16">
        <v>536461</v>
      </c>
      <c r="J241" s="15"/>
      <c r="K241" s="15"/>
      <c r="L241" s="14">
        <v>2497.2107999999998</v>
      </c>
      <c r="N241" s="23" t="s">
        <v>124</v>
      </c>
    </row>
    <row r="242" spans="1:14" ht="12.75" customHeight="1" x14ac:dyDescent="0.25">
      <c r="A242" s="33" t="s">
        <v>112</v>
      </c>
      <c r="B242" s="15"/>
      <c r="C242" s="16">
        <v>124275</v>
      </c>
      <c r="D242" s="16">
        <v>84899</v>
      </c>
      <c r="E242" s="16">
        <v>104365</v>
      </c>
      <c r="F242" s="16">
        <v>60171</v>
      </c>
      <c r="G242" s="16">
        <v>-5536</v>
      </c>
      <c r="H242" s="16">
        <v>57795</v>
      </c>
      <c r="I242" s="16">
        <v>541997</v>
      </c>
      <c r="J242" s="15"/>
      <c r="K242" s="15"/>
      <c r="L242" s="14">
        <v>2349.3667500000001</v>
      </c>
      <c r="N242" s="23" t="s">
        <v>125</v>
      </c>
    </row>
    <row r="243" spans="1:14" ht="12.75" customHeight="1" thickBot="1" x14ac:dyDescent="0.3">
      <c r="A243" s="41" t="s">
        <v>113</v>
      </c>
      <c r="C243" s="42">
        <v>136762</v>
      </c>
      <c r="D243" s="42">
        <v>98083</v>
      </c>
      <c r="E243" s="42">
        <v>87609</v>
      </c>
      <c r="F243" s="42">
        <v>67658</v>
      </c>
      <c r="G243" s="42">
        <v>-33648</v>
      </c>
      <c r="H243" s="42">
        <v>49171</v>
      </c>
      <c r="I243" s="42">
        <v>575645</v>
      </c>
      <c r="J243" s="2"/>
      <c r="K243" s="2"/>
      <c r="L243" s="42">
        <v>1998.80115</v>
      </c>
      <c r="N243" s="43" t="s">
        <v>113</v>
      </c>
    </row>
    <row r="244" spans="1:14" ht="12.75" customHeight="1" x14ac:dyDescent="0.25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ht="12.75" customHeight="1" x14ac:dyDescent="0.25">
      <c r="A245" s="33" t="s">
        <v>102</v>
      </c>
      <c r="B245" s="15"/>
      <c r="C245" s="16">
        <v>122845</v>
      </c>
      <c r="D245" s="16">
        <v>100893</v>
      </c>
      <c r="E245" s="16">
        <v>154506</v>
      </c>
      <c r="F245" s="16">
        <v>61673</v>
      </c>
      <c r="G245" s="16">
        <v>42910</v>
      </c>
      <c r="H245" s="16">
        <v>49705</v>
      </c>
      <c r="I245" s="16">
        <v>532735</v>
      </c>
      <c r="J245" s="15"/>
      <c r="K245" s="15"/>
      <c r="L245" s="14">
        <v>2020.5082500000001</v>
      </c>
      <c r="N245" s="23" t="s">
        <v>115</v>
      </c>
    </row>
    <row r="246" spans="1:14" ht="12.75" customHeight="1" x14ac:dyDescent="0.25">
      <c r="A246" s="33" t="s">
        <v>103</v>
      </c>
      <c r="B246" s="15"/>
      <c r="C246" s="16">
        <v>110829</v>
      </c>
      <c r="D246" s="16">
        <v>91762</v>
      </c>
      <c r="E246" s="16">
        <v>92329</v>
      </c>
      <c r="F246" s="16">
        <v>57447</v>
      </c>
      <c r="G246" s="16">
        <v>-11867</v>
      </c>
      <c r="H246" s="16">
        <v>46375</v>
      </c>
      <c r="I246" s="16">
        <v>544602</v>
      </c>
      <c r="J246" s="15"/>
      <c r="K246" s="15"/>
      <c r="L246" s="14">
        <v>1885.14375</v>
      </c>
      <c r="N246" s="23" t="s">
        <v>116</v>
      </c>
    </row>
    <row r="247" spans="1:14" ht="12.75" customHeight="1" x14ac:dyDescent="0.25">
      <c r="A247" s="33" t="s">
        <v>104</v>
      </c>
      <c r="B247" s="15"/>
      <c r="C247" s="16">
        <v>113390</v>
      </c>
      <c r="D247" s="16">
        <v>86152</v>
      </c>
      <c r="E247" s="16">
        <v>221189</v>
      </c>
      <c r="F247" s="16">
        <v>82992</v>
      </c>
      <c r="G247" s="16">
        <v>152091</v>
      </c>
      <c r="H247" s="16">
        <v>51531</v>
      </c>
      <c r="I247" s="16">
        <v>392511</v>
      </c>
      <c r="J247" s="15"/>
      <c r="K247" s="15"/>
      <c r="L247" s="14">
        <v>2094.73515</v>
      </c>
      <c r="N247" s="23" t="s">
        <v>117</v>
      </c>
    </row>
    <row r="248" spans="1:14" ht="12.75" customHeight="1" x14ac:dyDescent="0.25">
      <c r="A248" s="33" t="s">
        <v>105</v>
      </c>
      <c r="B248" s="15"/>
      <c r="C248" s="16">
        <v>118050</v>
      </c>
      <c r="D248" s="16">
        <v>81297</v>
      </c>
      <c r="E248" s="16">
        <v>129946</v>
      </c>
      <c r="F248" s="16">
        <v>66031</v>
      </c>
      <c r="G248" s="16">
        <v>20360</v>
      </c>
      <c r="H248" s="16">
        <v>44352</v>
      </c>
      <c r="I248" s="16">
        <v>372151</v>
      </c>
      <c r="J248" s="15"/>
      <c r="K248" s="15"/>
      <c r="L248" s="14">
        <v>1802.9088000000002</v>
      </c>
      <c r="N248" s="23" t="s">
        <v>118</v>
      </c>
    </row>
    <row r="249" spans="1:14" ht="12.75" customHeight="1" x14ac:dyDescent="0.25">
      <c r="A249" s="33" t="s">
        <v>106</v>
      </c>
      <c r="B249" s="15"/>
      <c r="C249" s="16">
        <v>114899</v>
      </c>
      <c r="D249" s="16">
        <v>121422</v>
      </c>
      <c r="E249" s="16">
        <v>94960</v>
      </c>
      <c r="F249" s="16">
        <v>78902</v>
      </c>
      <c r="G249" s="16">
        <v>-61082</v>
      </c>
      <c r="H249" s="16">
        <v>23462</v>
      </c>
      <c r="I249" s="16">
        <v>433233</v>
      </c>
      <c r="J249" s="15"/>
      <c r="K249" s="15"/>
      <c r="L249" s="14">
        <v>953.73029999999994</v>
      </c>
      <c r="N249" s="23" t="s">
        <v>119</v>
      </c>
    </row>
    <row r="250" spans="1:14" ht="12.75" customHeight="1" x14ac:dyDescent="0.25">
      <c r="A250" s="33" t="s">
        <v>107</v>
      </c>
      <c r="B250" s="15"/>
      <c r="C250" s="16">
        <v>147671</v>
      </c>
      <c r="D250" s="16">
        <v>134656</v>
      </c>
      <c r="E250" s="16">
        <v>91400</v>
      </c>
      <c r="F250" s="16">
        <v>84867</v>
      </c>
      <c r="G250" s="16">
        <v>-48936</v>
      </c>
      <c r="H250" s="16">
        <v>52476</v>
      </c>
      <c r="I250" s="16">
        <v>482169</v>
      </c>
      <c r="J250" s="15"/>
      <c r="K250" s="15"/>
      <c r="L250" s="14">
        <v>2133.1493999999998</v>
      </c>
      <c r="N250" s="23" t="s">
        <v>120</v>
      </c>
    </row>
    <row r="251" spans="1:14" ht="12.75" customHeight="1" x14ac:dyDescent="0.25">
      <c r="A251" s="33" t="s">
        <v>108</v>
      </c>
      <c r="B251" s="15"/>
      <c r="C251" s="16">
        <v>97216</v>
      </c>
      <c r="D251" s="16">
        <v>153175</v>
      </c>
      <c r="E251" s="16">
        <v>113767</v>
      </c>
      <c r="F251" s="16">
        <v>74702</v>
      </c>
      <c r="G251" s="16">
        <v>-51025</v>
      </c>
      <c r="H251" s="16">
        <v>22958</v>
      </c>
      <c r="I251" s="16">
        <v>533194</v>
      </c>
      <c r="J251" s="15"/>
      <c r="K251" s="15"/>
      <c r="L251" s="14">
        <v>933.2426999999999</v>
      </c>
      <c r="N251" s="23" t="s">
        <v>121</v>
      </c>
    </row>
    <row r="252" spans="1:14" ht="12.75" customHeight="1" x14ac:dyDescent="0.25">
      <c r="A252" s="33" t="s">
        <v>109</v>
      </c>
      <c r="B252" s="15"/>
      <c r="C252" s="16">
        <v>97351</v>
      </c>
      <c r="D252" s="16">
        <v>250486</v>
      </c>
      <c r="E252" s="16">
        <v>137416</v>
      </c>
      <c r="F252" s="16">
        <v>71628</v>
      </c>
      <c r="G252" s="16">
        <v>-115723</v>
      </c>
      <c r="H252" s="16">
        <v>21616</v>
      </c>
      <c r="I252" s="16">
        <v>648917</v>
      </c>
      <c r="J252" s="15"/>
      <c r="K252" s="15"/>
      <c r="L252" s="14">
        <v>878.69040000000007</v>
      </c>
      <c r="N252" s="23" t="s">
        <v>122</v>
      </c>
    </row>
    <row r="253" spans="1:14" ht="12.75" customHeight="1" x14ac:dyDescent="0.25">
      <c r="A253" s="33" t="s">
        <v>110</v>
      </c>
      <c r="B253" s="15"/>
      <c r="C253" s="16">
        <v>124693</v>
      </c>
      <c r="D253" s="16">
        <v>75504</v>
      </c>
      <c r="E253" s="16">
        <v>85782</v>
      </c>
      <c r="F253" s="16">
        <v>79439</v>
      </c>
      <c r="G253" s="16">
        <v>-16640</v>
      </c>
      <c r="H253" s="16">
        <v>20635</v>
      </c>
      <c r="I253" s="16">
        <v>665557</v>
      </c>
      <c r="J253" s="15"/>
      <c r="K253" s="15"/>
      <c r="L253" s="14">
        <v>838.81275000000005</v>
      </c>
      <c r="N253" s="23" t="s">
        <v>123</v>
      </c>
    </row>
    <row r="254" spans="1:14" ht="12.75" customHeight="1" x14ac:dyDescent="0.25">
      <c r="A254" s="33" t="s">
        <v>111</v>
      </c>
      <c r="B254" s="15"/>
      <c r="C254" s="16">
        <v>123788</v>
      </c>
      <c r="D254" s="16">
        <v>124308</v>
      </c>
      <c r="E254" s="16">
        <v>125367</v>
      </c>
      <c r="F254" s="16">
        <v>78461</v>
      </c>
      <c r="G254" s="16">
        <v>3353</v>
      </c>
      <c r="H254" s="16">
        <v>50821</v>
      </c>
      <c r="I254" s="16">
        <v>662204</v>
      </c>
      <c r="J254" s="15"/>
      <c r="K254" s="15"/>
      <c r="L254" s="14">
        <v>2065.87365</v>
      </c>
      <c r="N254" s="23" t="s">
        <v>124</v>
      </c>
    </row>
    <row r="255" spans="1:14" ht="12.75" customHeight="1" x14ac:dyDescent="0.25">
      <c r="A255" s="33" t="s">
        <v>112</v>
      </c>
      <c r="B255" s="15"/>
      <c r="C255" s="16">
        <v>108448</v>
      </c>
      <c r="D255" s="16">
        <v>167746</v>
      </c>
      <c r="E255" s="16">
        <v>143244</v>
      </c>
      <c r="F255" s="16">
        <v>65248</v>
      </c>
      <c r="G255" s="16">
        <v>-30844</v>
      </c>
      <c r="H255" s="16">
        <v>41961</v>
      </c>
      <c r="I255" s="16">
        <v>693048</v>
      </c>
      <c r="J255" s="15"/>
      <c r="K255" s="15"/>
      <c r="L255" s="14">
        <v>1705.7146499999999</v>
      </c>
      <c r="N255" s="23" t="s">
        <v>125</v>
      </c>
    </row>
    <row r="256" spans="1:14" ht="12.75" customHeight="1" thickBot="1" x14ac:dyDescent="0.3">
      <c r="A256" s="41" t="s">
        <v>113</v>
      </c>
      <c r="C256" s="42">
        <v>135761</v>
      </c>
      <c r="D256" s="42">
        <v>103453</v>
      </c>
      <c r="E256" s="42">
        <v>294728</v>
      </c>
      <c r="F256" s="42">
        <v>65600</v>
      </c>
      <c r="G256" s="42">
        <v>174759</v>
      </c>
      <c r="H256" s="42">
        <v>52270</v>
      </c>
      <c r="I256" s="42">
        <v>518289</v>
      </c>
      <c r="J256" s="2"/>
      <c r="K256" s="2"/>
      <c r="L256" s="42">
        <v>2124.7755000000002</v>
      </c>
      <c r="N256" s="43" t="s">
        <v>113</v>
      </c>
    </row>
    <row r="257" spans="1:15" ht="12.75" customHeight="1" x14ac:dyDescent="0.25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ht="12.75" customHeight="1" x14ac:dyDescent="0.25">
      <c r="A258" s="33" t="s">
        <v>102</v>
      </c>
      <c r="B258" s="15"/>
      <c r="C258" s="16">
        <v>163674</v>
      </c>
      <c r="D258" s="16">
        <v>348974</v>
      </c>
      <c r="E258" s="16">
        <v>198286</v>
      </c>
      <c r="F258" s="16">
        <v>69328</v>
      </c>
      <c r="G258" s="16">
        <v>-176617</v>
      </c>
      <c r="H258" s="16">
        <v>31516</v>
      </c>
      <c r="I258" s="16">
        <v>694906</v>
      </c>
      <c r="J258" s="15"/>
      <c r="K258" s="15"/>
      <c r="L258" s="14">
        <v>1281.1253999999999</v>
      </c>
      <c r="N258" s="23" t="s">
        <v>115</v>
      </c>
    </row>
    <row r="259" spans="1:15" ht="12.75" customHeight="1" x14ac:dyDescent="0.25">
      <c r="A259" s="33" t="s">
        <v>103</v>
      </c>
      <c r="B259" s="15"/>
      <c r="C259" s="16">
        <v>88499</v>
      </c>
      <c r="D259" s="16">
        <v>339115</v>
      </c>
      <c r="E259" s="16">
        <v>338264</v>
      </c>
      <c r="F259" s="16">
        <v>63353</v>
      </c>
      <c r="G259" s="16">
        <v>65629</v>
      </c>
      <c r="H259" s="16">
        <v>24872</v>
      </c>
      <c r="I259" s="16">
        <v>629277</v>
      </c>
      <c r="J259" s="15"/>
      <c r="K259" s="15"/>
      <c r="L259" s="14">
        <v>1011.0468</v>
      </c>
      <c r="N259" s="23" t="s">
        <v>116</v>
      </c>
    </row>
    <row r="260" spans="1:15" ht="12.75" customHeight="1" x14ac:dyDescent="0.25">
      <c r="A260" s="33" t="s">
        <v>104</v>
      </c>
      <c r="B260" s="15"/>
      <c r="C260" s="16">
        <v>91064</v>
      </c>
      <c r="D260" s="16">
        <v>167015</v>
      </c>
      <c r="E260" s="16">
        <v>288100</v>
      </c>
      <c r="F260" s="16">
        <v>67468</v>
      </c>
      <c r="G260" s="16">
        <v>127981</v>
      </c>
      <c r="H260" s="16">
        <v>26448</v>
      </c>
      <c r="I260" s="16">
        <v>501296</v>
      </c>
      <c r="J260" s="15"/>
      <c r="K260" s="15"/>
      <c r="L260" s="14">
        <v>1075.1112000000001</v>
      </c>
      <c r="N260" s="23" t="s">
        <v>117</v>
      </c>
    </row>
    <row r="261" spans="1:15" ht="12.75" customHeight="1" x14ac:dyDescent="0.25">
      <c r="A261" s="33" t="s">
        <v>105</v>
      </c>
      <c r="B261" s="15"/>
      <c r="C261" s="16">
        <v>75412</v>
      </c>
      <c r="D261" s="16">
        <v>211464</v>
      </c>
      <c r="E261" s="16">
        <v>71030</v>
      </c>
      <c r="F261" s="16">
        <v>71838</v>
      </c>
      <c r="G261" s="16">
        <v>-105679</v>
      </c>
      <c r="H261" s="16">
        <v>40247</v>
      </c>
      <c r="I261" s="16">
        <v>606975</v>
      </c>
      <c r="J261" s="15"/>
      <c r="K261" s="15"/>
      <c r="L261" s="14">
        <v>1636.0405499999999</v>
      </c>
      <c r="N261" s="23" t="s">
        <v>118</v>
      </c>
    </row>
    <row r="262" spans="1:15" ht="12.75" customHeight="1" x14ac:dyDescent="0.25">
      <c r="A262" s="33" t="s">
        <v>106</v>
      </c>
      <c r="B262" s="15"/>
      <c r="C262" s="16">
        <v>115384</v>
      </c>
      <c r="D262" s="16">
        <v>117994</v>
      </c>
      <c r="E262" s="16">
        <v>139952</v>
      </c>
      <c r="F262" s="16">
        <v>62010</v>
      </c>
      <c r="G262" s="16">
        <v>-3810</v>
      </c>
      <c r="H262" s="16">
        <v>24360</v>
      </c>
      <c r="I262" s="16">
        <v>610785</v>
      </c>
      <c r="J262" s="15"/>
      <c r="K262" s="15"/>
      <c r="L262" s="14">
        <v>990.23400000000004</v>
      </c>
      <c r="N262" s="23" t="s">
        <v>119</v>
      </c>
    </row>
    <row r="263" spans="1:15" ht="12.75" customHeight="1" x14ac:dyDescent="0.25">
      <c r="A263" s="33" t="s">
        <v>107</v>
      </c>
      <c r="B263" s="15"/>
      <c r="C263" s="16">
        <v>91582</v>
      </c>
      <c r="D263" s="16">
        <v>78570</v>
      </c>
      <c r="E263" s="16">
        <v>100030</v>
      </c>
      <c r="F263" s="16">
        <v>50647</v>
      </c>
      <c r="G263" s="16">
        <v>-6181</v>
      </c>
      <c r="H263" s="16">
        <v>17848</v>
      </c>
      <c r="I263" s="16">
        <v>616966</v>
      </c>
      <c r="J263" s="15"/>
      <c r="K263" s="15"/>
      <c r="L263" s="14">
        <v>725.52119999999991</v>
      </c>
      <c r="N263" s="23" t="s">
        <v>120</v>
      </c>
    </row>
    <row r="264" spans="1:15" ht="12.75" customHeight="1" x14ac:dyDescent="0.25">
      <c r="A264" s="33" t="s">
        <v>108</v>
      </c>
      <c r="B264" s="15"/>
      <c r="C264" s="16">
        <v>131130</v>
      </c>
      <c r="D264" s="16">
        <v>192921</v>
      </c>
      <c r="E264" s="16">
        <v>321309</v>
      </c>
      <c r="F264" s="16">
        <v>82154</v>
      </c>
      <c r="G264" s="16">
        <v>89863</v>
      </c>
      <c r="H264" s="16">
        <v>14053</v>
      </c>
      <c r="I264" s="16">
        <v>527103</v>
      </c>
      <c r="J264" s="15"/>
      <c r="K264" s="15"/>
      <c r="L264" s="14">
        <v>571.25444999999991</v>
      </c>
      <c r="N264" s="23" t="s">
        <v>121</v>
      </c>
    </row>
    <row r="265" spans="1:15" ht="12.75" customHeight="1" x14ac:dyDescent="0.25">
      <c r="A265" s="33" t="s">
        <v>109</v>
      </c>
      <c r="B265" s="15"/>
      <c r="C265" s="16">
        <v>123742</v>
      </c>
      <c r="D265" s="16">
        <v>51278</v>
      </c>
      <c r="E265" s="16">
        <v>125682</v>
      </c>
      <c r="F265" s="16">
        <v>45636</v>
      </c>
      <c r="G265" s="16">
        <v>15545</v>
      </c>
      <c r="H265" s="16">
        <v>16260</v>
      </c>
      <c r="I265" s="16">
        <v>511558</v>
      </c>
      <c r="J265" s="15"/>
      <c r="K265" s="15"/>
      <c r="L265" s="14">
        <v>660.96900000000005</v>
      </c>
      <c r="N265" s="23" t="s">
        <v>122</v>
      </c>
    </row>
    <row r="266" spans="1:15" ht="12.75" customHeight="1" x14ac:dyDescent="0.25">
      <c r="A266" s="33" t="s">
        <v>110</v>
      </c>
      <c r="B266" s="15"/>
      <c r="C266" s="16">
        <v>123155</v>
      </c>
      <c r="D266" s="16">
        <v>33745</v>
      </c>
      <c r="E266" s="16">
        <v>243719</v>
      </c>
      <c r="F266" s="16">
        <v>42485</v>
      </c>
      <c r="G266" s="16">
        <v>156229</v>
      </c>
      <c r="H266" s="16">
        <v>25213</v>
      </c>
      <c r="I266" s="16">
        <v>355329</v>
      </c>
      <c r="J266" s="15"/>
      <c r="K266" s="15"/>
      <c r="L266" s="14">
        <v>1024.9084499999999</v>
      </c>
      <c r="N266" s="23" t="s">
        <v>123</v>
      </c>
    </row>
    <row r="267" spans="1:15" ht="12.75" customHeight="1" x14ac:dyDescent="0.25">
      <c r="A267" s="33" t="s">
        <v>111</v>
      </c>
      <c r="B267" s="15"/>
      <c r="C267" s="16">
        <v>136042</v>
      </c>
      <c r="D267" s="16">
        <v>192877</v>
      </c>
      <c r="E267" s="16">
        <v>161596</v>
      </c>
      <c r="F267" s="16">
        <v>43435</v>
      </c>
      <c r="G267" s="16">
        <v>-81827</v>
      </c>
      <c r="H267" s="16">
        <v>38187</v>
      </c>
      <c r="I267" s="16">
        <v>437156</v>
      </c>
      <c r="J267" s="15"/>
      <c r="K267" s="15"/>
      <c r="L267" s="14">
        <v>1552.3015500000001</v>
      </c>
      <c r="N267" s="23" t="s">
        <v>124</v>
      </c>
    </row>
    <row r="268" spans="1:15" ht="12.75" customHeight="1" x14ac:dyDescent="0.25">
      <c r="A268" s="33" t="s">
        <v>112</v>
      </c>
      <c r="B268" s="15"/>
      <c r="C268" s="16">
        <v>114165</v>
      </c>
      <c r="D268" s="16">
        <v>169786</v>
      </c>
      <c r="E268" s="16">
        <v>128457</v>
      </c>
      <c r="F268" s="16">
        <v>40107</v>
      </c>
      <c r="G268" s="16">
        <v>-62130</v>
      </c>
      <c r="H268" s="16">
        <v>54047</v>
      </c>
      <c r="I268" s="16">
        <v>499286</v>
      </c>
      <c r="J268" s="15"/>
      <c r="K268" s="15"/>
      <c r="L268" s="14">
        <v>2197.01055</v>
      </c>
      <c r="N268" s="23" t="s">
        <v>125</v>
      </c>
    </row>
    <row r="269" spans="1:15" ht="12.75" customHeight="1" thickBot="1" x14ac:dyDescent="0.3">
      <c r="A269" s="41" t="s">
        <v>113</v>
      </c>
      <c r="C269" s="42">
        <v>124885</v>
      </c>
      <c r="D269" s="42">
        <v>80048</v>
      </c>
      <c r="E269" s="42">
        <v>127472</v>
      </c>
      <c r="F269" s="42">
        <v>29770</v>
      </c>
      <c r="G269" s="42">
        <v>18948</v>
      </c>
      <c r="H269" s="42">
        <v>65538</v>
      </c>
      <c r="I269" s="42">
        <v>480338</v>
      </c>
      <c r="J269" s="2"/>
      <c r="K269" s="2"/>
      <c r="L269" s="42">
        <v>2664.1196999999997</v>
      </c>
      <c r="N269" s="43" t="s">
        <v>113</v>
      </c>
    </row>
    <row r="270" spans="1:15" ht="12.75" customHeight="1" x14ac:dyDescent="0.25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ht="12.75" customHeight="1" x14ac:dyDescent="0.25">
      <c r="A271" s="33" t="s">
        <v>102</v>
      </c>
      <c r="B271" s="16"/>
      <c r="C271" s="16">
        <v>130189</v>
      </c>
      <c r="D271" s="16">
        <v>110428</v>
      </c>
      <c r="E271" s="16">
        <v>111754</v>
      </c>
      <c r="F271" s="16">
        <v>44179</v>
      </c>
      <c r="G271" s="16">
        <v>-31645</v>
      </c>
      <c r="H271" s="16">
        <v>56465</v>
      </c>
      <c r="I271" s="16">
        <v>511983</v>
      </c>
      <c r="J271" s="15"/>
      <c r="K271" s="15"/>
      <c r="L271" s="14">
        <v>2295.3022500000002</v>
      </c>
      <c r="N271" s="23" t="s">
        <v>115</v>
      </c>
      <c r="O271" s="10"/>
    </row>
    <row r="272" spans="1:15" ht="12.75" customHeight="1" x14ac:dyDescent="0.25">
      <c r="A272" s="33" t="s">
        <v>103</v>
      </c>
      <c r="B272" s="15"/>
      <c r="C272" s="16">
        <v>117771</v>
      </c>
      <c r="D272" s="16">
        <v>64875</v>
      </c>
      <c r="E272" s="16">
        <v>183757</v>
      </c>
      <c r="F272" s="16">
        <v>18211</v>
      </c>
      <c r="G272" s="16">
        <v>56057</v>
      </c>
      <c r="H272" s="16">
        <v>36997</v>
      </c>
      <c r="I272" s="16">
        <v>455926</v>
      </c>
      <c r="J272" s="15"/>
      <c r="K272" s="15"/>
      <c r="L272" s="14">
        <v>1503.92805</v>
      </c>
      <c r="N272" s="23" t="s">
        <v>116</v>
      </c>
      <c r="O272" s="10"/>
    </row>
    <row r="273" spans="1:15" ht="12.75" customHeight="1" x14ac:dyDescent="0.25">
      <c r="A273" s="33" t="s">
        <v>104</v>
      </c>
      <c r="B273" s="15"/>
      <c r="C273" s="16">
        <v>128548</v>
      </c>
      <c r="D273" s="16">
        <v>137206</v>
      </c>
      <c r="E273" s="16">
        <v>142897</v>
      </c>
      <c r="F273" s="16">
        <v>41126</v>
      </c>
      <c r="G273" s="16">
        <v>-319</v>
      </c>
      <c r="H273" s="16">
        <v>82034</v>
      </c>
      <c r="I273" s="16">
        <v>456245</v>
      </c>
      <c r="J273" s="15"/>
      <c r="K273" s="15"/>
      <c r="L273" s="14">
        <v>3334.6821</v>
      </c>
      <c r="N273" s="23" t="s">
        <v>117</v>
      </c>
      <c r="O273" s="10"/>
    </row>
    <row r="274" spans="1:15" ht="12.75" customHeight="1" x14ac:dyDescent="0.25">
      <c r="A274" s="33" t="s">
        <v>105</v>
      </c>
      <c r="B274" s="15"/>
      <c r="C274" s="16">
        <v>102801</v>
      </c>
      <c r="D274" s="16">
        <v>151707</v>
      </c>
      <c r="E274" s="16">
        <v>79486</v>
      </c>
      <c r="F274" s="16">
        <v>9713</v>
      </c>
      <c r="G274" s="16">
        <v>-144388</v>
      </c>
      <c r="H274" s="16">
        <v>19531</v>
      </c>
      <c r="I274" s="16">
        <v>600633</v>
      </c>
      <c r="J274" s="15"/>
      <c r="K274" s="15"/>
      <c r="L274" s="14">
        <v>793.93515000000002</v>
      </c>
      <c r="N274" s="23" t="s">
        <v>118</v>
      </c>
      <c r="O274" s="10"/>
    </row>
    <row r="275" spans="1:15" ht="12.75" customHeight="1" x14ac:dyDescent="0.25">
      <c r="A275" s="33" t="s">
        <v>106</v>
      </c>
      <c r="B275" s="15"/>
      <c r="C275" s="16">
        <v>117337</v>
      </c>
      <c r="D275" s="16">
        <v>42566</v>
      </c>
      <c r="E275" s="16">
        <v>164667</v>
      </c>
      <c r="F275" s="16">
        <v>14217</v>
      </c>
      <c r="G275" s="16">
        <v>26597</v>
      </c>
      <c r="H275" s="16">
        <v>15432</v>
      </c>
      <c r="I275" s="16">
        <v>574036</v>
      </c>
      <c r="J275" s="15"/>
      <c r="K275" s="15"/>
      <c r="L275" s="14">
        <v>627.31079999999997</v>
      </c>
      <c r="N275" s="23" t="s">
        <v>119</v>
      </c>
      <c r="O275" s="10"/>
    </row>
    <row r="276" spans="1:15" ht="12.75" customHeight="1" x14ac:dyDescent="0.25">
      <c r="A276" s="33" t="s">
        <v>107</v>
      </c>
      <c r="B276" s="15"/>
      <c r="C276" s="16">
        <v>106924</v>
      </c>
      <c r="D276" s="16">
        <v>60262</v>
      </c>
      <c r="E276" s="16">
        <v>144722</v>
      </c>
      <c r="F276" s="16">
        <v>24231</v>
      </c>
      <c r="G276" s="16">
        <v>24406</v>
      </c>
      <c r="H276" s="16">
        <v>16272</v>
      </c>
      <c r="I276" s="16">
        <v>549630</v>
      </c>
      <c r="J276" s="15"/>
      <c r="K276" s="15"/>
      <c r="L276" s="14">
        <v>661.45679999999993</v>
      </c>
      <c r="N276" s="23" t="s">
        <v>120</v>
      </c>
      <c r="O276" s="10"/>
    </row>
    <row r="277" spans="1:15" ht="12.75" customHeight="1" x14ac:dyDescent="0.25">
      <c r="A277" s="33" t="s">
        <v>108</v>
      </c>
      <c r="B277" s="15"/>
      <c r="C277" s="16">
        <v>116955</v>
      </c>
      <c r="D277" s="16">
        <v>48910</v>
      </c>
      <c r="E277" s="16">
        <v>195339</v>
      </c>
      <c r="F277" s="16">
        <v>34666</v>
      </c>
      <c r="G277" s="16">
        <v>-46902</v>
      </c>
      <c r="H277" s="16">
        <v>20690</v>
      </c>
      <c r="I277" s="16">
        <v>596532</v>
      </c>
      <c r="J277" s="15"/>
      <c r="K277" s="15"/>
      <c r="L277" s="14">
        <v>841.04849999999999</v>
      </c>
      <c r="N277" s="23" t="s">
        <v>121</v>
      </c>
      <c r="O277" s="10"/>
    </row>
    <row r="278" spans="1:15" ht="12.75" customHeight="1" x14ac:dyDescent="0.25">
      <c r="A278" s="33" t="s">
        <v>109</v>
      </c>
      <c r="B278" s="15"/>
      <c r="C278" s="16">
        <v>99937</v>
      </c>
      <c r="D278" s="16">
        <v>123348</v>
      </c>
      <c r="E278" s="16">
        <v>270117</v>
      </c>
      <c r="F278" s="16">
        <v>22693</v>
      </c>
      <c r="G278" s="16">
        <v>83221</v>
      </c>
      <c r="H278" s="16">
        <v>7102</v>
      </c>
      <c r="I278" s="16">
        <v>513311</v>
      </c>
      <c r="J278" s="15"/>
      <c r="K278" s="15"/>
      <c r="L278" s="14">
        <v>288.69630000000001</v>
      </c>
      <c r="N278" s="23" t="s">
        <v>122</v>
      </c>
      <c r="O278" s="10"/>
    </row>
    <row r="279" spans="1:15" ht="12.75" customHeight="1" x14ac:dyDescent="0.25">
      <c r="A279" s="33" t="s">
        <v>110</v>
      </c>
      <c r="B279" s="15"/>
      <c r="C279" s="16">
        <v>61270</v>
      </c>
      <c r="D279" s="16">
        <v>149446</v>
      </c>
      <c r="E279" s="16">
        <v>207620</v>
      </c>
      <c r="F279" s="16">
        <v>23260</v>
      </c>
      <c r="G279" s="16">
        <v>16108</v>
      </c>
      <c r="H279" s="16">
        <v>15860</v>
      </c>
      <c r="I279" s="16">
        <v>497203</v>
      </c>
      <c r="J279" s="15"/>
      <c r="K279" s="15"/>
      <c r="L279" s="14">
        <v>644.70899999999995</v>
      </c>
      <c r="N279" s="23" t="s">
        <v>123</v>
      </c>
      <c r="O279" s="10"/>
    </row>
    <row r="280" spans="1:15" ht="12.75" customHeight="1" x14ac:dyDescent="0.25">
      <c r="A280" s="33" t="s">
        <v>111</v>
      </c>
      <c r="B280" s="15"/>
      <c r="C280" s="16">
        <v>56668</v>
      </c>
      <c r="D280" s="16">
        <v>79039</v>
      </c>
      <c r="E280" s="16">
        <v>205360</v>
      </c>
      <c r="F280" s="16">
        <v>16231</v>
      </c>
      <c r="G280" s="16">
        <v>130415</v>
      </c>
      <c r="H280" s="16">
        <v>38177</v>
      </c>
      <c r="I280" s="16">
        <v>366788</v>
      </c>
      <c r="J280" s="15"/>
      <c r="K280" s="15"/>
      <c r="L280" s="14">
        <v>1551.8950500000001</v>
      </c>
      <c r="N280" s="23" t="s">
        <v>124</v>
      </c>
      <c r="O280" s="10"/>
    </row>
    <row r="281" spans="1:15" ht="12.75" customHeight="1" x14ac:dyDescent="0.25">
      <c r="A281" s="33" t="s">
        <v>112</v>
      </c>
      <c r="B281" s="15"/>
      <c r="C281" s="16">
        <v>114659</v>
      </c>
      <c r="D281" s="16">
        <v>108830</v>
      </c>
      <c r="E281" s="16">
        <v>82343</v>
      </c>
      <c r="F281" s="16">
        <v>11318</v>
      </c>
      <c r="G281" s="16">
        <v>-117820</v>
      </c>
      <c r="H281" s="16">
        <v>24196</v>
      </c>
      <c r="I281" s="16">
        <v>484608</v>
      </c>
      <c r="J281" s="15"/>
      <c r="K281" s="15"/>
      <c r="L281" s="14">
        <v>983.56740000000002</v>
      </c>
      <c r="N281" s="23" t="s">
        <v>125</v>
      </c>
      <c r="O281" s="10"/>
    </row>
    <row r="282" spans="1:15" ht="12.75" customHeight="1" thickBot="1" x14ac:dyDescent="0.3">
      <c r="A282" s="41" t="s">
        <v>113</v>
      </c>
      <c r="C282" s="42">
        <v>111896</v>
      </c>
      <c r="D282" s="42">
        <v>136116</v>
      </c>
      <c r="E282" s="42">
        <v>99542</v>
      </c>
      <c r="F282" s="42">
        <v>13000</v>
      </c>
      <c r="G282" s="42">
        <v>-105852</v>
      </c>
      <c r="H282" s="42">
        <v>33778</v>
      </c>
      <c r="I282" s="42">
        <v>590460</v>
      </c>
      <c r="J282" s="2"/>
      <c r="K282" s="2"/>
      <c r="L282" s="42">
        <v>1373.0756999999999</v>
      </c>
      <c r="N282" s="43" t="s">
        <v>113</v>
      </c>
    </row>
    <row r="283" spans="1:15" ht="12.75" customHeight="1" x14ac:dyDescent="0.25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ht="12.75" customHeight="1" x14ac:dyDescent="0.25">
      <c r="A284" s="33" t="s">
        <v>102</v>
      </c>
      <c r="B284" s="15"/>
      <c r="C284" s="16">
        <v>119201</v>
      </c>
      <c r="D284" s="16">
        <v>157251</v>
      </c>
      <c r="E284" s="16">
        <v>144767</v>
      </c>
      <c r="F284" s="16">
        <v>16208</v>
      </c>
      <c r="G284" s="16">
        <v>-94909</v>
      </c>
      <c r="H284" s="16">
        <v>27693</v>
      </c>
      <c r="I284" s="16">
        <v>685369</v>
      </c>
      <c r="J284" s="15"/>
      <c r="K284" s="15"/>
      <c r="L284" s="14">
        <v>1125.72045</v>
      </c>
      <c r="N284" s="23" t="s">
        <v>115</v>
      </c>
      <c r="O284" s="10"/>
    </row>
    <row r="285" spans="1:15" ht="12.75" customHeight="1" x14ac:dyDescent="0.25">
      <c r="A285" s="33" t="s">
        <v>103</v>
      </c>
      <c r="B285" s="15"/>
      <c r="C285" s="16">
        <v>104851</v>
      </c>
      <c r="D285" s="16">
        <v>143868</v>
      </c>
      <c r="E285" s="16">
        <v>171495</v>
      </c>
      <c r="F285" s="16">
        <v>33684</v>
      </c>
      <c r="G285" s="16">
        <v>4185</v>
      </c>
      <c r="H285" s="16">
        <v>55767</v>
      </c>
      <c r="I285" s="16">
        <v>681184</v>
      </c>
      <c r="J285" s="15"/>
      <c r="K285" s="15"/>
      <c r="L285" s="14">
        <v>2266.9285499999996</v>
      </c>
      <c r="N285" s="23" t="s">
        <v>116</v>
      </c>
      <c r="O285" s="10"/>
    </row>
    <row r="286" spans="1:15" ht="12.75" customHeight="1" x14ac:dyDescent="0.25">
      <c r="A286" s="33" t="s">
        <v>104</v>
      </c>
      <c r="B286" s="15"/>
      <c r="C286" s="16">
        <v>115020</v>
      </c>
      <c r="D286" s="16">
        <v>208748</v>
      </c>
      <c r="E286" s="16">
        <v>287058</v>
      </c>
      <c r="F286" s="16">
        <v>18557</v>
      </c>
      <c r="G286" s="16">
        <v>845</v>
      </c>
      <c r="H286" s="16">
        <v>40196</v>
      </c>
      <c r="I286" s="16">
        <v>680339</v>
      </c>
      <c r="J286" s="15"/>
      <c r="K286" s="15"/>
      <c r="L286" s="14">
        <v>1633.9674</v>
      </c>
      <c r="N286" s="23" t="s">
        <v>117</v>
      </c>
      <c r="O286" s="10"/>
    </row>
    <row r="287" spans="1:15" ht="12.75" customHeight="1" x14ac:dyDescent="0.25">
      <c r="A287" s="33" t="s">
        <v>105</v>
      </c>
      <c r="B287" s="15"/>
      <c r="C287" s="16">
        <v>104830</v>
      </c>
      <c r="D287" s="16">
        <v>335151</v>
      </c>
      <c r="E287" s="16">
        <v>217332</v>
      </c>
      <c r="F287" s="16">
        <v>16238</v>
      </c>
      <c r="G287" s="16">
        <v>-190104</v>
      </c>
      <c r="H287" s="16">
        <v>24214</v>
      </c>
      <c r="I287" s="16">
        <v>870443</v>
      </c>
      <c r="J287" s="15"/>
      <c r="K287" s="15"/>
      <c r="L287" s="14">
        <v>984.29909999999995</v>
      </c>
      <c r="N287" s="23" t="s">
        <v>118</v>
      </c>
      <c r="O287" s="10"/>
    </row>
    <row r="288" spans="1:15" ht="12.75" customHeight="1" x14ac:dyDescent="0.25">
      <c r="A288" s="33" t="s">
        <v>106</v>
      </c>
      <c r="B288" s="15"/>
      <c r="C288" s="16">
        <v>103805</v>
      </c>
      <c r="D288" s="16">
        <v>210537</v>
      </c>
      <c r="E288" s="16">
        <v>277253</v>
      </c>
      <c r="F288" s="16">
        <v>20552</v>
      </c>
      <c r="G288" s="16">
        <v>-1894</v>
      </c>
      <c r="H288" s="16">
        <v>17311</v>
      </c>
      <c r="I288" s="16">
        <v>872337</v>
      </c>
      <c r="J288" s="15"/>
      <c r="K288" s="15"/>
      <c r="L288" s="14">
        <v>703.69214999999997</v>
      </c>
      <c r="N288" s="23" t="s">
        <v>119</v>
      </c>
      <c r="O288" s="10"/>
    </row>
    <row r="289" spans="1:15" ht="12.75" customHeight="1" x14ac:dyDescent="0.25">
      <c r="A289" s="33" t="s">
        <v>107</v>
      </c>
      <c r="B289" s="15"/>
      <c r="C289" s="16">
        <v>123430</v>
      </c>
      <c r="D289" s="16">
        <v>92691</v>
      </c>
      <c r="E289" s="16">
        <v>133508</v>
      </c>
      <c r="F289" s="16">
        <v>47227</v>
      </c>
      <c r="G289" s="16">
        <v>-15585</v>
      </c>
      <c r="H289" s="16">
        <v>16363</v>
      </c>
      <c r="I289" s="16">
        <v>887922</v>
      </c>
      <c r="J289" s="15"/>
      <c r="K289" s="15"/>
      <c r="L289" s="14">
        <v>665.15594999999996</v>
      </c>
      <c r="N289" s="23" t="s">
        <v>120</v>
      </c>
      <c r="O289" s="10"/>
    </row>
    <row r="290" spans="1:15" ht="12.75" customHeight="1" x14ac:dyDescent="0.25">
      <c r="A290" s="33" t="s">
        <v>129</v>
      </c>
      <c r="B290" s="15"/>
      <c r="C290" s="16">
        <v>126749</v>
      </c>
      <c r="D290" s="16">
        <v>265016</v>
      </c>
      <c r="E290" s="16">
        <v>302964</v>
      </c>
      <c r="F290" s="16">
        <v>63414</v>
      </c>
      <c r="G290" s="16">
        <v>-81605</v>
      </c>
      <c r="H290" s="16">
        <v>8840</v>
      </c>
      <c r="I290" s="16">
        <v>969527</v>
      </c>
      <c r="J290" s="15"/>
      <c r="K290" s="15"/>
      <c r="L290" s="14">
        <v>359.346</v>
      </c>
      <c r="N290" s="23" t="s">
        <v>121</v>
      </c>
    </row>
    <row r="291" spans="1:15" x14ac:dyDescent="0.25">
      <c r="A291" s="33" t="s">
        <v>122</v>
      </c>
      <c r="C291" s="16">
        <v>109791</v>
      </c>
      <c r="D291" s="16">
        <v>243355</v>
      </c>
      <c r="E291" s="16">
        <v>253492</v>
      </c>
      <c r="F291" s="16">
        <v>39092</v>
      </c>
      <c r="G291" s="16">
        <v>-6762</v>
      </c>
      <c r="H291" s="16">
        <v>18529</v>
      </c>
      <c r="I291" s="16">
        <v>976289</v>
      </c>
      <c r="J291" s="15"/>
      <c r="K291" s="15"/>
      <c r="L291" s="14">
        <v>753.20384999999999</v>
      </c>
      <c r="N291" s="23" t="s">
        <v>122</v>
      </c>
    </row>
    <row r="292" spans="1:15" x14ac:dyDescent="0.25">
      <c r="A292" s="33" t="s">
        <v>123</v>
      </c>
      <c r="C292" s="16">
        <v>78136</v>
      </c>
      <c r="D292" s="16">
        <v>157012</v>
      </c>
      <c r="E292" s="16">
        <v>153802</v>
      </c>
      <c r="F292" s="16">
        <v>64244</v>
      </c>
      <c r="G292" s="16">
        <v>7212</v>
      </c>
      <c r="H292" s="16">
        <v>25080</v>
      </c>
      <c r="I292" s="16">
        <v>969077</v>
      </c>
      <c r="J292" s="15"/>
      <c r="K292" s="15"/>
      <c r="L292" s="14">
        <v>1019.502</v>
      </c>
      <c r="N292" s="23" t="s">
        <v>123</v>
      </c>
    </row>
    <row r="293" spans="1:15" x14ac:dyDescent="0.25">
      <c r="A293" s="33" t="s">
        <v>131</v>
      </c>
      <c r="C293" s="3">
        <v>57284</v>
      </c>
      <c r="D293" s="3">
        <v>290695</v>
      </c>
      <c r="E293" s="3">
        <v>263194</v>
      </c>
      <c r="F293" s="3">
        <v>44121</v>
      </c>
      <c r="G293" s="3">
        <v>-15660</v>
      </c>
      <c r="H293" s="16">
        <v>27992</v>
      </c>
      <c r="I293" s="16">
        <v>984737</v>
      </c>
      <c r="J293" s="15"/>
      <c r="K293" s="15"/>
      <c r="L293" s="14">
        <v>1137.8748000000001</v>
      </c>
      <c r="N293" s="23" t="s">
        <v>124</v>
      </c>
    </row>
    <row r="294" spans="1:15" x14ac:dyDescent="0.25">
      <c r="A294" s="33" t="s">
        <v>125</v>
      </c>
      <c r="C294" s="3">
        <v>70623</v>
      </c>
      <c r="D294" s="3">
        <v>313155</v>
      </c>
      <c r="E294" s="3">
        <v>204615</v>
      </c>
      <c r="F294" s="3">
        <v>37250</v>
      </c>
      <c r="G294" s="3">
        <v>-118232</v>
      </c>
      <c r="H294" s="16">
        <v>38036</v>
      </c>
      <c r="I294" s="16">
        <v>1102969</v>
      </c>
      <c r="J294" s="15"/>
      <c r="K294" s="15"/>
      <c r="L294" s="14">
        <v>1546.1633999999999</v>
      </c>
      <c r="N294" s="23" t="s">
        <v>125</v>
      </c>
    </row>
    <row r="295" spans="1:15" ht="13.8" thickBot="1" x14ac:dyDescent="0.3">
      <c r="A295" s="41" t="s">
        <v>113</v>
      </c>
      <c r="C295" s="42">
        <v>77989</v>
      </c>
      <c r="D295" s="42">
        <v>117220</v>
      </c>
      <c r="E295" s="42">
        <v>393027</v>
      </c>
      <c r="F295" s="42">
        <v>29755</v>
      </c>
      <c r="G295" s="42">
        <v>232716</v>
      </c>
      <c r="H295" s="42">
        <v>39934</v>
      </c>
      <c r="I295" s="42">
        <v>870253</v>
      </c>
      <c r="J295" s="2"/>
      <c r="K295" s="2"/>
      <c r="L295" s="42">
        <v>1623.3170999999998</v>
      </c>
      <c r="N295" s="43" t="s">
        <v>113</v>
      </c>
    </row>
    <row r="296" spans="1:15" x14ac:dyDescent="0.25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5">
      <c r="A297" s="33" t="s">
        <v>102</v>
      </c>
      <c r="C297" s="3">
        <v>121439</v>
      </c>
      <c r="D297" s="3">
        <v>187577</v>
      </c>
      <c r="E297" s="3">
        <v>185228</v>
      </c>
      <c r="F297" s="3">
        <v>51073</v>
      </c>
      <c r="G297" s="3">
        <v>-51327</v>
      </c>
      <c r="H297" s="16">
        <v>25224</v>
      </c>
      <c r="I297" s="16">
        <v>921580</v>
      </c>
      <c r="J297" s="15"/>
      <c r="K297" s="15"/>
      <c r="L297" s="14">
        <v>1025.3555999999999</v>
      </c>
      <c r="N297" s="23" t="s">
        <v>115</v>
      </c>
    </row>
    <row r="298" spans="1:15" x14ac:dyDescent="0.25">
      <c r="A298" s="33" t="s">
        <v>103</v>
      </c>
      <c r="C298" s="3">
        <v>102634</v>
      </c>
      <c r="D298" s="3">
        <v>87400</v>
      </c>
      <c r="E298" s="3">
        <v>355842</v>
      </c>
      <c r="F298" s="3">
        <v>38221</v>
      </c>
      <c r="G298" s="3">
        <v>217604</v>
      </c>
      <c r="H298" s="16">
        <v>15319</v>
      </c>
      <c r="I298" s="16">
        <v>703976</v>
      </c>
      <c r="J298" s="15"/>
      <c r="K298" s="15"/>
      <c r="L298" s="14">
        <v>622.71735000000001</v>
      </c>
      <c r="N298" s="23" t="s">
        <v>116</v>
      </c>
    </row>
    <row r="299" spans="1:15" x14ac:dyDescent="0.25">
      <c r="A299" s="33" t="s">
        <v>104</v>
      </c>
      <c r="C299" s="3">
        <v>68779</v>
      </c>
      <c r="D299" s="3">
        <v>102758</v>
      </c>
      <c r="E299" s="3">
        <v>322027</v>
      </c>
      <c r="F299" s="3">
        <v>26701</v>
      </c>
      <c r="G299" s="3">
        <v>181777</v>
      </c>
      <c r="H299" s="16">
        <v>13210</v>
      </c>
      <c r="I299" s="16">
        <v>522199</v>
      </c>
      <c r="J299" s="15"/>
      <c r="K299" s="15"/>
      <c r="L299" s="14">
        <v>536.98649999999998</v>
      </c>
      <c r="N299" s="23" t="s">
        <v>117</v>
      </c>
    </row>
    <row r="300" spans="1:15" x14ac:dyDescent="0.25">
      <c r="A300" s="33" t="s">
        <v>105</v>
      </c>
      <c r="C300" s="3">
        <v>87465</v>
      </c>
      <c r="D300" s="3">
        <v>191162</v>
      </c>
      <c r="E300" s="3">
        <v>247603</v>
      </c>
      <c r="F300" s="3">
        <v>32109</v>
      </c>
      <c r="G300" s="3">
        <v>25682</v>
      </c>
      <c r="H300" s="16">
        <v>15787</v>
      </c>
      <c r="I300" s="16">
        <v>496517</v>
      </c>
      <c r="J300" s="15"/>
      <c r="K300" s="15"/>
      <c r="L300" s="14">
        <v>641.74154999999996</v>
      </c>
      <c r="N300" s="23" t="s">
        <v>118</v>
      </c>
    </row>
    <row r="301" spans="1:15" x14ac:dyDescent="0.25">
      <c r="A301" s="33" t="s">
        <v>137</v>
      </c>
      <c r="C301" s="3">
        <v>118225</v>
      </c>
      <c r="D301" s="3">
        <v>194031</v>
      </c>
      <c r="E301" s="3">
        <v>344536</v>
      </c>
      <c r="F301" s="3">
        <v>37596</v>
      </c>
      <c r="G301" s="3">
        <v>77885</v>
      </c>
      <c r="H301" s="16">
        <v>10185</v>
      </c>
      <c r="I301" s="16">
        <v>418632</v>
      </c>
      <c r="J301" s="15"/>
      <c r="K301" s="15"/>
      <c r="L301" s="14">
        <v>414.02024999999998</v>
      </c>
      <c r="N301" s="23" t="s">
        <v>119</v>
      </c>
    </row>
    <row r="302" spans="1:15" x14ac:dyDescent="0.25">
      <c r="A302" s="33" t="s">
        <v>138</v>
      </c>
      <c r="C302" s="3">
        <v>110931</v>
      </c>
      <c r="D302" s="3">
        <v>256914</v>
      </c>
      <c r="E302" s="3">
        <v>174742</v>
      </c>
      <c r="F302" s="3">
        <v>48778</v>
      </c>
      <c r="G302" s="3">
        <v>-135131</v>
      </c>
      <c r="H302" s="16">
        <v>11713</v>
      </c>
      <c r="I302" s="16">
        <v>553763</v>
      </c>
      <c r="J302" s="15"/>
      <c r="K302" s="15"/>
      <c r="L302" s="14">
        <v>476.13345000000004</v>
      </c>
      <c r="N302" s="23" t="s">
        <v>120</v>
      </c>
    </row>
    <row r="303" spans="1:15" x14ac:dyDescent="0.25">
      <c r="A303" s="33" t="s">
        <v>129</v>
      </c>
      <c r="C303" s="3">
        <v>113508</v>
      </c>
      <c r="D303" s="3">
        <v>85448</v>
      </c>
      <c r="E303" s="3">
        <v>161020</v>
      </c>
      <c r="F303" s="3">
        <v>61529</v>
      </c>
      <c r="G303" s="3">
        <v>37958</v>
      </c>
      <c r="H303" s="16">
        <v>12852</v>
      </c>
      <c r="I303" s="16">
        <v>515805</v>
      </c>
      <c r="J303" s="15"/>
      <c r="K303" s="15"/>
      <c r="L303" s="14">
        <v>522.43380000000002</v>
      </c>
      <c r="N303" s="23" t="s">
        <v>121</v>
      </c>
    </row>
    <row r="304" spans="1:15" x14ac:dyDescent="0.25">
      <c r="A304" s="33" t="s">
        <v>122</v>
      </c>
      <c r="C304" s="3">
        <v>115365</v>
      </c>
      <c r="D304" s="3">
        <v>221946</v>
      </c>
      <c r="E304" s="3">
        <v>368811</v>
      </c>
      <c r="F304" s="3">
        <v>30708</v>
      </c>
      <c r="G304" s="3">
        <v>67330</v>
      </c>
      <c r="H304" s="16">
        <v>8104</v>
      </c>
      <c r="I304" s="16">
        <v>448475</v>
      </c>
      <c r="J304" s="15"/>
      <c r="K304" s="15"/>
      <c r="L304" s="14">
        <v>329.42759999999998</v>
      </c>
      <c r="N304" s="23" t="s">
        <v>122</v>
      </c>
    </row>
    <row r="305" spans="1:14" x14ac:dyDescent="0.25">
      <c r="A305" s="33" t="s">
        <v>123</v>
      </c>
      <c r="C305" s="3">
        <v>89480</v>
      </c>
      <c r="D305" s="3">
        <v>161508</v>
      </c>
      <c r="E305" s="3">
        <v>239889</v>
      </c>
      <c r="F305" s="3">
        <v>32285</v>
      </c>
      <c r="G305" s="3">
        <v>31186</v>
      </c>
      <c r="H305" s="16">
        <v>19060</v>
      </c>
      <c r="I305" s="16">
        <v>417289</v>
      </c>
      <c r="J305" s="15"/>
      <c r="K305" s="15"/>
      <c r="L305" s="14">
        <v>774.78899999999999</v>
      </c>
      <c r="N305" s="23" t="s">
        <v>123</v>
      </c>
    </row>
    <row r="306" spans="1:14" x14ac:dyDescent="0.25">
      <c r="A306" s="33" t="s">
        <v>131</v>
      </c>
      <c r="C306" s="3">
        <v>42814</v>
      </c>
      <c r="D306" s="3">
        <v>198259</v>
      </c>
      <c r="E306" s="3">
        <v>217784</v>
      </c>
      <c r="F306" s="3">
        <v>31709</v>
      </c>
      <c r="G306" s="3">
        <v>26655</v>
      </c>
      <c r="H306" s="16">
        <v>19496</v>
      </c>
      <c r="I306" s="16">
        <v>390634</v>
      </c>
      <c r="J306" s="15"/>
      <c r="K306" s="15"/>
      <c r="L306" s="14">
        <v>792.51240000000007</v>
      </c>
      <c r="N306" s="23" t="s">
        <v>124</v>
      </c>
    </row>
    <row r="307" spans="1:14" x14ac:dyDescent="0.25">
      <c r="A307" s="33" t="s">
        <v>125</v>
      </c>
      <c r="C307" s="3">
        <v>63143</v>
      </c>
      <c r="D307" s="3">
        <v>202206</v>
      </c>
      <c r="E307" s="3">
        <v>139597</v>
      </c>
      <c r="F307" s="3">
        <v>29638</v>
      </c>
      <c r="G307" s="3">
        <v>-86102</v>
      </c>
      <c r="H307" s="16">
        <v>21648</v>
      </c>
      <c r="I307" s="16">
        <v>476736</v>
      </c>
      <c r="J307" s="15"/>
      <c r="K307" s="15"/>
      <c r="L307" s="14">
        <v>879.99119999999994</v>
      </c>
      <c r="N307" s="23" t="s">
        <v>125</v>
      </c>
    </row>
    <row r="308" spans="1:14" ht="13.8" thickBot="1" x14ac:dyDescent="0.3">
      <c r="A308" s="41" t="s">
        <v>113</v>
      </c>
      <c r="C308" s="42">
        <v>112738</v>
      </c>
      <c r="D308" s="42">
        <v>150609</v>
      </c>
      <c r="E308" s="42">
        <v>134068</v>
      </c>
      <c r="F308" s="42">
        <v>44817</v>
      </c>
      <c r="G308" s="42">
        <v>-59598</v>
      </c>
      <c r="H308" s="42">
        <v>26815</v>
      </c>
      <c r="I308" s="42">
        <v>536334</v>
      </c>
      <c r="J308" s="2"/>
      <c r="K308" s="2"/>
      <c r="L308" s="42">
        <v>1090.0297499999999</v>
      </c>
      <c r="N308" s="43" t="s">
        <v>113</v>
      </c>
    </row>
    <row r="309" spans="1:14" x14ac:dyDescent="0.25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5">
      <c r="A310" s="33" t="s">
        <v>153</v>
      </c>
      <c r="C310" s="3">
        <v>111853</v>
      </c>
      <c r="D310" s="3">
        <v>151018</v>
      </c>
      <c r="E310" s="3">
        <v>292035</v>
      </c>
      <c r="F310" s="3">
        <v>19876</v>
      </c>
      <c r="G310" s="3">
        <v>75628</v>
      </c>
      <c r="H310" s="16">
        <v>26096</v>
      </c>
      <c r="I310" s="16">
        <v>460706</v>
      </c>
      <c r="J310" s="15"/>
      <c r="K310" s="15"/>
      <c r="L310" s="14">
        <v>1060.8023999999998</v>
      </c>
      <c r="N310" s="23" t="s">
        <v>115</v>
      </c>
    </row>
    <row r="311" spans="1:14" x14ac:dyDescent="0.25">
      <c r="A311" s="33" t="s">
        <v>154</v>
      </c>
      <c r="C311" s="3">
        <v>99283</v>
      </c>
      <c r="D311" s="3">
        <v>153446</v>
      </c>
      <c r="E311" s="3">
        <v>363498</v>
      </c>
      <c r="F311" s="3">
        <v>14984</v>
      </c>
      <c r="G311" s="3">
        <v>139982</v>
      </c>
      <c r="H311" s="16">
        <v>10335</v>
      </c>
      <c r="I311" s="16">
        <v>320724</v>
      </c>
      <c r="J311" s="15"/>
      <c r="K311" s="15"/>
      <c r="L311" s="14">
        <v>420.11775</v>
      </c>
      <c r="N311" s="23" t="s">
        <v>116</v>
      </c>
    </row>
    <row r="312" spans="1:14" x14ac:dyDescent="0.25">
      <c r="A312" s="33" t="s">
        <v>155</v>
      </c>
      <c r="C312" s="3">
        <v>107769</v>
      </c>
      <c r="D312" s="3">
        <v>225078</v>
      </c>
      <c r="E312" s="3">
        <v>252191</v>
      </c>
      <c r="F312" s="3">
        <v>25157</v>
      </c>
      <c r="G312" s="3">
        <v>-43616</v>
      </c>
      <c r="H312" s="16">
        <v>12379</v>
      </c>
      <c r="I312" s="16">
        <v>364340</v>
      </c>
      <c r="J312" s="15"/>
      <c r="K312" s="15"/>
      <c r="L312" s="14">
        <v>503.20634999999999</v>
      </c>
      <c r="N312" s="23" t="s">
        <v>117</v>
      </c>
    </row>
    <row r="313" spans="1:14" x14ac:dyDescent="0.25">
      <c r="A313" s="33" t="s">
        <v>118</v>
      </c>
      <c r="C313" s="3">
        <v>94496</v>
      </c>
      <c r="D313" s="3">
        <v>169381</v>
      </c>
      <c r="E313" s="3">
        <v>257140</v>
      </c>
      <c r="F313" s="3">
        <v>14905</v>
      </c>
      <c r="G313" s="3">
        <v>18589</v>
      </c>
      <c r="H313" s="16">
        <v>11539</v>
      </c>
      <c r="I313" s="16">
        <v>345751</v>
      </c>
      <c r="J313" s="15"/>
      <c r="K313" s="15"/>
      <c r="L313" s="14">
        <v>469.06034999999997</v>
      </c>
      <c r="N313" s="23" t="s">
        <v>118</v>
      </c>
    </row>
    <row r="314" spans="1:14" x14ac:dyDescent="0.25">
      <c r="A314" s="33" t="s">
        <v>137</v>
      </c>
      <c r="C314" s="3">
        <v>91041</v>
      </c>
      <c r="D314" s="3">
        <v>206711</v>
      </c>
      <c r="E314" s="3">
        <v>358204</v>
      </c>
      <c r="F314" s="3">
        <v>30632</v>
      </c>
      <c r="G314" s="3">
        <v>85513</v>
      </c>
      <c r="H314" s="16">
        <v>14602</v>
      </c>
      <c r="I314" s="16">
        <v>260238</v>
      </c>
      <c r="J314" s="15"/>
      <c r="K314" s="15"/>
      <c r="L314" s="14">
        <v>593.57129999999995</v>
      </c>
      <c r="N314" s="23" t="s">
        <v>119</v>
      </c>
    </row>
    <row r="315" spans="1:14" x14ac:dyDescent="0.25">
      <c r="A315" s="33" t="s">
        <v>138</v>
      </c>
      <c r="C315" s="3">
        <v>113495</v>
      </c>
      <c r="D315" s="3">
        <v>88865</v>
      </c>
      <c r="E315" s="3">
        <v>215445</v>
      </c>
      <c r="F315" s="3">
        <v>34951</v>
      </c>
      <c r="G315" s="3">
        <v>62937</v>
      </c>
      <c r="H315" s="16">
        <v>13910</v>
      </c>
      <c r="I315" s="16">
        <v>197301</v>
      </c>
      <c r="J315" s="15"/>
      <c r="K315" s="15"/>
      <c r="L315" s="14">
        <v>565.44150000000002</v>
      </c>
      <c r="N315" s="23" t="s">
        <v>120</v>
      </c>
    </row>
    <row r="316" spans="1:14" x14ac:dyDescent="0.25">
      <c r="A316" s="33" t="s">
        <v>129</v>
      </c>
      <c r="C316" s="3">
        <v>116040</v>
      </c>
      <c r="D316" s="3">
        <v>124475</v>
      </c>
      <c r="E316" s="3">
        <v>152699</v>
      </c>
      <c r="F316" s="3">
        <v>34187</v>
      </c>
      <c r="G316" s="3">
        <v>-40685</v>
      </c>
      <c r="H316" s="16">
        <v>16241</v>
      </c>
      <c r="I316" s="16">
        <v>237986</v>
      </c>
      <c r="J316" s="15"/>
      <c r="K316" s="15"/>
      <c r="L316" s="14">
        <v>660.19664999999998</v>
      </c>
      <c r="N316" s="23" t="s">
        <v>121</v>
      </c>
    </row>
    <row r="317" spans="1:14" x14ac:dyDescent="0.25">
      <c r="A317" s="33" t="s">
        <v>122</v>
      </c>
      <c r="C317" s="3">
        <v>118071</v>
      </c>
      <c r="D317" s="3">
        <v>101164</v>
      </c>
      <c r="E317" s="3">
        <v>127137</v>
      </c>
      <c r="F317" s="3">
        <v>30803</v>
      </c>
      <c r="G317" s="3">
        <v>-52533</v>
      </c>
      <c r="H317" s="16">
        <v>10577</v>
      </c>
      <c r="I317" s="16">
        <v>290519</v>
      </c>
      <c r="J317" s="15"/>
      <c r="K317" s="15"/>
      <c r="L317" s="14">
        <v>429.95504999999997</v>
      </c>
      <c r="N317" s="23" t="s">
        <v>122</v>
      </c>
    </row>
    <row r="318" spans="1:14" x14ac:dyDescent="0.25">
      <c r="A318" s="33" t="s">
        <v>123</v>
      </c>
      <c r="C318" s="3">
        <v>106255</v>
      </c>
      <c r="D318" s="3">
        <v>53294</v>
      </c>
      <c r="E318" s="3">
        <v>75215</v>
      </c>
      <c r="F318" s="3">
        <v>20488</v>
      </c>
      <c r="G318" s="3">
        <v>-41473</v>
      </c>
      <c r="H318" s="16">
        <v>22479</v>
      </c>
      <c r="I318" s="16">
        <v>331992</v>
      </c>
      <c r="J318" s="15"/>
      <c r="K318" s="15"/>
      <c r="L318" s="14">
        <v>913.77134999999998</v>
      </c>
      <c r="N318" s="23" t="s">
        <v>123</v>
      </c>
    </row>
    <row r="319" spans="1:14" x14ac:dyDescent="0.25">
      <c r="A319" s="33" t="s">
        <v>131</v>
      </c>
      <c r="C319" s="3">
        <v>121910</v>
      </c>
      <c r="D319" s="3">
        <v>76095</v>
      </c>
      <c r="E319" s="3">
        <v>197593</v>
      </c>
      <c r="F319" s="3">
        <v>16632</v>
      </c>
      <c r="G319" s="3">
        <v>38322</v>
      </c>
      <c r="H319" s="16">
        <v>22221</v>
      </c>
      <c r="I319" s="16">
        <v>293670</v>
      </c>
      <c r="J319" s="15"/>
      <c r="K319" s="15"/>
      <c r="L319" s="14">
        <v>903.28365000000008</v>
      </c>
      <c r="N319" s="23" t="s">
        <v>124</v>
      </c>
    </row>
    <row r="320" spans="1:14" x14ac:dyDescent="0.25">
      <c r="A320" s="33" t="s">
        <v>125</v>
      </c>
      <c r="C320" s="3">
        <v>115683</v>
      </c>
      <c r="D320" s="3">
        <v>102025</v>
      </c>
      <c r="E320" s="3">
        <v>206110</v>
      </c>
      <c r="F320" s="3">
        <v>19695</v>
      </c>
      <c r="G320" s="3">
        <v>28134</v>
      </c>
      <c r="H320" s="16">
        <v>22026</v>
      </c>
      <c r="I320" s="16">
        <v>265536</v>
      </c>
      <c r="J320" s="15"/>
      <c r="K320" s="15"/>
      <c r="L320" s="14">
        <v>895.3569</v>
      </c>
      <c r="N320" s="23" t="s">
        <v>125</v>
      </c>
    </row>
    <row r="321" spans="1:14" ht="13.8" thickBot="1" x14ac:dyDescent="0.3">
      <c r="A321" s="41" t="s">
        <v>113</v>
      </c>
      <c r="C321" s="42">
        <v>115624</v>
      </c>
      <c r="D321" s="42">
        <v>273217</v>
      </c>
      <c r="E321" s="42">
        <v>145535</v>
      </c>
      <c r="F321" s="42">
        <v>15142</v>
      </c>
      <c r="G321" s="42">
        <v>-195866</v>
      </c>
      <c r="H321" s="42">
        <v>30422</v>
      </c>
      <c r="I321" s="42">
        <v>461402</v>
      </c>
      <c r="J321" s="2"/>
      <c r="K321" s="2"/>
      <c r="L321" s="42">
        <v>1236.6543000000001</v>
      </c>
      <c r="N321" s="43" t="s">
        <v>113</v>
      </c>
    </row>
    <row r="322" spans="1:14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5">
      <c r="A323" s="33" t="s">
        <v>153</v>
      </c>
      <c r="C323" s="3">
        <v>102189</v>
      </c>
      <c r="D323" s="3">
        <v>391495</v>
      </c>
      <c r="E323" s="3">
        <v>529952</v>
      </c>
      <c r="F323" s="3">
        <v>11741</v>
      </c>
      <c r="G323" s="3">
        <v>59496</v>
      </c>
      <c r="H323" s="16">
        <v>36209</v>
      </c>
      <c r="I323" s="16">
        <v>401906</v>
      </c>
      <c r="J323" s="15"/>
      <c r="K323" s="15"/>
      <c r="L323" s="14">
        <v>1471.8958499999999</v>
      </c>
      <c r="N323" s="23" t="s">
        <v>115</v>
      </c>
    </row>
    <row r="324" spans="1:14" x14ac:dyDescent="0.25">
      <c r="A324" s="33" t="s">
        <v>154</v>
      </c>
      <c r="C324" s="3">
        <v>80262</v>
      </c>
      <c r="D324" s="3">
        <v>443001</v>
      </c>
      <c r="E324" s="3">
        <v>250685</v>
      </c>
      <c r="F324" s="3">
        <v>16707</v>
      </c>
      <c r="G324" s="3">
        <v>-233335</v>
      </c>
      <c r="H324" s="16">
        <v>23327</v>
      </c>
      <c r="I324" s="16">
        <v>635241</v>
      </c>
      <c r="J324" s="15"/>
      <c r="K324" s="15"/>
      <c r="L324" s="14">
        <v>948.24254999999994</v>
      </c>
      <c r="N324" s="23" t="s">
        <v>116</v>
      </c>
    </row>
    <row r="325" spans="1:14" x14ac:dyDescent="0.25">
      <c r="A325" s="33" t="s">
        <v>155</v>
      </c>
      <c r="C325" s="3">
        <v>90075</v>
      </c>
      <c r="D325" s="3">
        <v>254283</v>
      </c>
      <c r="E325" s="3">
        <v>189050</v>
      </c>
      <c r="F325" s="3">
        <v>17828</v>
      </c>
      <c r="G325" s="3">
        <v>-124447</v>
      </c>
      <c r="H325" s="16">
        <v>16920</v>
      </c>
      <c r="I325" s="16">
        <v>759688</v>
      </c>
      <c r="J325" s="15"/>
      <c r="K325" s="15"/>
      <c r="L325" s="14">
        <v>687.798</v>
      </c>
      <c r="N325" s="23" t="s">
        <v>117</v>
      </c>
    </row>
    <row r="326" spans="1:14" x14ac:dyDescent="0.25">
      <c r="A326" s="33" t="s">
        <v>118</v>
      </c>
      <c r="C326" s="3">
        <v>106950</v>
      </c>
      <c r="D326" s="3">
        <v>108181</v>
      </c>
      <c r="E326" s="3">
        <v>286829</v>
      </c>
      <c r="F326" s="3">
        <v>15041</v>
      </c>
      <c r="G326" s="3">
        <v>99864</v>
      </c>
      <c r="H326" s="16">
        <v>11542</v>
      </c>
      <c r="I326" s="16">
        <v>659824</v>
      </c>
      <c r="J326" s="15"/>
      <c r="K326" s="15"/>
      <c r="L326" s="14">
        <v>469.1823</v>
      </c>
      <c r="N326" s="23" t="s">
        <v>118</v>
      </c>
    </row>
    <row r="327" spans="1:14" x14ac:dyDescent="0.25">
      <c r="A327" s="33" t="s">
        <v>137</v>
      </c>
      <c r="C327" s="3">
        <v>95489</v>
      </c>
      <c r="D327" s="3">
        <v>186955</v>
      </c>
      <c r="E327" s="3">
        <v>240214</v>
      </c>
      <c r="F327" s="3">
        <v>20438</v>
      </c>
      <c r="G327" s="3">
        <v>-5518</v>
      </c>
      <c r="H327" s="16">
        <v>21910</v>
      </c>
      <c r="I327" s="16">
        <v>665342</v>
      </c>
      <c r="J327" s="15"/>
      <c r="K327" s="15"/>
      <c r="L327" s="14">
        <v>890.64149999999995</v>
      </c>
      <c r="N327" s="23" t="s">
        <v>119</v>
      </c>
    </row>
    <row r="328" spans="1:14" x14ac:dyDescent="0.25">
      <c r="A328" s="33" t="s">
        <v>138</v>
      </c>
      <c r="C328" s="3">
        <v>97058</v>
      </c>
      <c r="D328" s="3">
        <v>162987</v>
      </c>
      <c r="E328" s="3">
        <v>312205</v>
      </c>
      <c r="F328" s="3">
        <v>28271</v>
      </c>
      <c r="G328" s="3">
        <v>91582</v>
      </c>
      <c r="H328" s="16">
        <v>12040</v>
      </c>
      <c r="I328" s="16">
        <v>573760</v>
      </c>
      <c r="J328" s="15"/>
      <c r="K328" s="15"/>
      <c r="L328" s="14">
        <v>489.42599999999999</v>
      </c>
      <c r="N328" s="23" t="s">
        <v>120</v>
      </c>
    </row>
    <row r="329" spans="1:14" x14ac:dyDescent="0.25">
      <c r="A329" s="33" t="s">
        <v>129</v>
      </c>
      <c r="C329" s="3">
        <v>110655</v>
      </c>
      <c r="D329" s="3">
        <v>234370</v>
      </c>
      <c r="E329" s="3">
        <v>170032</v>
      </c>
      <c r="F329" s="3">
        <v>45283</v>
      </c>
      <c r="G329" s="3">
        <v>-130133</v>
      </c>
      <c r="H329" s="16">
        <v>4423</v>
      </c>
      <c r="I329" s="16">
        <v>703893</v>
      </c>
      <c r="J329" s="15"/>
      <c r="K329" s="15"/>
      <c r="L329" s="14">
        <v>179.79494999999997</v>
      </c>
      <c r="N329" s="23" t="s">
        <v>121</v>
      </c>
    </row>
    <row r="330" spans="1:14" x14ac:dyDescent="0.25">
      <c r="A330" s="33" t="s">
        <v>122</v>
      </c>
      <c r="C330" s="3">
        <v>94036</v>
      </c>
      <c r="D330" s="3">
        <v>96059</v>
      </c>
      <c r="E330" s="3">
        <v>387056</v>
      </c>
      <c r="F330" s="3">
        <v>46607</v>
      </c>
      <c r="G330" s="3">
        <v>247928</v>
      </c>
      <c r="H330" s="16">
        <v>8429</v>
      </c>
      <c r="I330" s="16">
        <v>455965</v>
      </c>
      <c r="J330" s="15"/>
      <c r="K330" s="15"/>
      <c r="L330" s="14">
        <v>342.63884999999999</v>
      </c>
      <c r="N330" s="23" t="s">
        <v>122</v>
      </c>
    </row>
    <row r="331" spans="1:14" x14ac:dyDescent="0.25">
      <c r="A331" s="33" t="s">
        <v>123</v>
      </c>
      <c r="C331" s="3">
        <v>94047</v>
      </c>
      <c r="D331" s="3">
        <v>175014</v>
      </c>
      <c r="E331" s="3">
        <v>281574</v>
      </c>
      <c r="F331" s="3">
        <v>44265</v>
      </c>
      <c r="G331" s="3">
        <v>68706</v>
      </c>
      <c r="H331" s="16">
        <v>10264</v>
      </c>
      <c r="I331" s="16">
        <v>387259</v>
      </c>
      <c r="J331" s="15"/>
      <c r="K331" s="15"/>
      <c r="L331" s="14">
        <v>417.23159999999996</v>
      </c>
      <c r="N331" s="23" t="s">
        <v>123</v>
      </c>
    </row>
    <row r="332" spans="1:14" x14ac:dyDescent="0.25">
      <c r="A332" s="33" t="s">
        <v>131</v>
      </c>
      <c r="C332" s="3">
        <v>119484</v>
      </c>
      <c r="D332" s="3">
        <v>379310</v>
      </c>
      <c r="E332" s="3">
        <v>285694</v>
      </c>
      <c r="F332" s="3">
        <v>51302</v>
      </c>
      <c r="G332" s="3">
        <v>-135035</v>
      </c>
      <c r="H332" s="16">
        <v>27230</v>
      </c>
      <c r="I332" s="16">
        <v>522294</v>
      </c>
      <c r="J332" s="15"/>
      <c r="K332" s="15"/>
      <c r="L332" s="14">
        <v>1106.8995</v>
      </c>
      <c r="N332" s="23" t="s">
        <v>124</v>
      </c>
    </row>
    <row r="333" spans="1:14" x14ac:dyDescent="0.25">
      <c r="A333" s="33" t="s">
        <v>125</v>
      </c>
      <c r="C333" s="3">
        <v>112324</v>
      </c>
      <c r="D333" s="3">
        <v>310483</v>
      </c>
      <c r="E333" s="3">
        <v>283013</v>
      </c>
      <c r="F333" s="3">
        <v>27882</v>
      </c>
      <c r="G333" s="3">
        <v>-94823</v>
      </c>
      <c r="H333" s="16">
        <v>16030</v>
      </c>
      <c r="I333" s="16">
        <v>617117</v>
      </c>
      <c r="J333" s="15"/>
      <c r="K333" s="15"/>
      <c r="L333" s="14">
        <v>651.61950000000002</v>
      </c>
      <c r="N333" s="23" t="s">
        <v>125</v>
      </c>
    </row>
    <row r="334" spans="1:14" ht="13.8" thickBot="1" x14ac:dyDescent="0.3">
      <c r="A334" s="41" t="s">
        <v>113</v>
      </c>
      <c r="C334" s="42">
        <v>110228</v>
      </c>
      <c r="D334" s="42">
        <v>210715</v>
      </c>
      <c r="E334" s="42">
        <v>229888</v>
      </c>
      <c r="F334" s="42">
        <v>48720</v>
      </c>
      <c r="G334" s="42">
        <v>-36698</v>
      </c>
      <c r="H334" s="42">
        <v>13649</v>
      </c>
      <c r="I334" s="42">
        <v>653815</v>
      </c>
      <c r="J334" s="2"/>
      <c r="K334" s="2"/>
      <c r="L334" s="54">
        <v>554.83185000000003</v>
      </c>
      <c r="N334" s="43" t="s">
        <v>113</v>
      </c>
    </row>
    <row r="335" spans="1:14" x14ac:dyDescent="0.25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5">
      <c r="A336" s="33" t="s">
        <v>153</v>
      </c>
      <c r="C336" s="3">
        <v>86131</v>
      </c>
      <c r="D336" s="3">
        <v>237742</v>
      </c>
      <c r="E336" s="3">
        <v>241129</v>
      </c>
      <c r="F336" s="3">
        <v>47210</v>
      </c>
      <c r="G336" s="3">
        <v>43105</v>
      </c>
      <c r="H336" s="16">
        <v>18708</v>
      </c>
      <c r="I336" s="16">
        <v>610710</v>
      </c>
      <c r="J336" s="15"/>
      <c r="K336" s="15"/>
      <c r="L336" s="14">
        <v>760.48019999999997</v>
      </c>
      <c r="N336" s="23" t="s">
        <v>115</v>
      </c>
    </row>
    <row r="337" spans="1:14" x14ac:dyDescent="0.25">
      <c r="A337" s="33" t="s">
        <v>154</v>
      </c>
      <c r="C337" s="3">
        <v>101271</v>
      </c>
      <c r="D337" s="3">
        <v>273533</v>
      </c>
      <c r="E337" s="3">
        <v>409817</v>
      </c>
      <c r="F337" s="3">
        <v>50311</v>
      </c>
      <c r="G337" s="3">
        <v>179242</v>
      </c>
      <c r="H337" s="16">
        <v>3651</v>
      </c>
      <c r="I337" s="16">
        <v>431468</v>
      </c>
      <c r="J337" s="15"/>
      <c r="K337" s="15"/>
      <c r="L337" s="14">
        <v>148.41315</v>
      </c>
      <c r="N337" s="23" t="s">
        <v>116</v>
      </c>
    </row>
    <row r="338" spans="1:14" x14ac:dyDescent="0.25">
      <c r="A338" s="33" t="s">
        <v>155</v>
      </c>
      <c r="C338" s="3">
        <v>87289</v>
      </c>
      <c r="D338" s="3">
        <v>149751</v>
      </c>
      <c r="E338" s="3">
        <v>285395</v>
      </c>
      <c r="F338" s="3">
        <v>41273</v>
      </c>
      <c r="G338" s="3">
        <v>79314</v>
      </c>
      <c r="H338" s="16">
        <v>7558</v>
      </c>
      <c r="I338" s="16">
        <v>352154</v>
      </c>
      <c r="J338" s="15"/>
      <c r="K338" s="15"/>
      <c r="L338" s="14">
        <v>307.23270000000002</v>
      </c>
      <c r="N338" s="23" t="s">
        <v>117</v>
      </c>
    </row>
    <row r="339" spans="1:14" x14ac:dyDescent="0.25">
      <c r="A339" s="33" t="s">
        <v>118</v>
      </c>
      <c r="C339" s="3">
        <v>113810</v>
      </c>
      <c r="D339" s="3">
        <v>415884</v>
      </c>
      <c r="E339" s="3">
        <v>261123</v>
      </c>
      <c r="F339" s="3">
        <v>42880</v>
      </c>
      <c r="G339" s="3">
        <v>-237581</v>
      </c>
      <c r="H339" s="16">
        <v>3914</v>
      </c>
      <c r="I339" s="16">
        <v>589735</v>
      </c>
      <c r="J339" s="15"/>
      <c r="K339" s="15"/>
      <c r="L339" s="14">
        <v>159.10410000000002</v>
      </c>
      <c r="N339" s="23" t="s">
        <v>118</v>
      </c>
    </row>
    <row r="340" spans="1:14" x14ac:dyDescent="0.25">
      <c r="A340" s="33" t="s">
        <v>137</v>
      </c>
      <c r="C340" s="3">
        <v>130820</v>
      </c>
      <c r="D340" s="3">
        <v>455778</v>
      </c>
      <c r="E340" s="3">
        <v>329185</v>
      </c>
      <c r="F340" s="3">
        <v>41080</v>
      </c>
      <c r="G340" s="3">
        <v>-193002</v>
      </c>
      <c r="H340" s="16">
        <v>3781</v>
      </c>
      <c r="I340" s="16">
        <v>782737</v>
      </c>
      <c r="J340" s="15"/>
      <c r="K340" s="15"/>
      <c r="L340" s="14">
        <v>153.69764999999998</v>
      </c>
      <c r="N340" s="23" t="s">
        <v>119</v>
      </c>
    </row>
    <row r="341" spans="1:14" x14ac:dyDescent="0.25">
      <c r="A341" s="33" t="s">
        <v>138</v>
      </c>
      <c r="C341" s="3">
        <v>105175</v>
      </c>
      <c r="D341" s="3">
        <v>279779</v>
      </c>
      <c r="E341" s="3">
        <v>343025</v>
      </c>
      <c r="F341" s="3">
        <v>47640</v>
      </c>
      <c r="G341" s="3">
        <v>5080</v>
      </c>
      <c r="H341" s="16">
        <v>2787</v>
      </c>
      <c r="I341" s="16">
        <v>777657</v>
      </c>
      <c r="J341" s="15"/>
      <c r="K341" s="15"/>
      <c r="L341" s="14">
        <v>113.29155</v>
      </c>
      <c r="N341" s="23" t="s">
        <v>120</v>
      </c>
    </row>
    <row r="342" spans="1:14" x14ac:dyDescent="0.25">
      <c r="A342" s="33" t="s">
        <v>129</v>
      </c>
      <c r="C342" s="3">
        <v>115388</v>
      </c>
      <c r="D342" s="3">
        <v>319464</v>
      </c>
      <c r="E342" s="3">
        <v>561997</v>
      </c>
      <c r="F342" s="3">
        <v>33848</v>
      </c>
      <c r="G342" s="3">
        <v>166324</v>
      </c>
      <c r="H342" s="16">
        <v>6698</v>
      </c>
      <c r="I342" s="16">
        <v>611333</v>
      </c>
      <c r="J342" s="15"/>
      <c r="K342" s="15"/>
      <c r="L342" s="14">
        <v>272.27370000000002</v>
      </c>
      <c r="N342" s="23" t="s">
        <v>121</v>
      </c>
    </row>
    <row r="343" spans="1:14" x14ac:dyDescent="0.25">
      <c r="A343" s="33" t="s">
        <v>122</v>
      </c>
      <c r="C343" s="3">
        <v>106119</v>
      </c>
      <c r="D343" s="3">
        <v>280497</v>
      </c>
      <c r="E343" s="3">
        <v>273550</v>
      </c>
      <c r="F343" s="3">
        <v>28011</v>
      </c>
      <c r="G343" s="3">
        <v>-88500</v>
      </c>
      <c r="H343" s="16">
        <v>3746</v>
      </c>
      <c r="I343" s="16">
        <v>699833</v>
      </c>
      <c r="J343" s="15"/>
      <c r="K343" s="15"/>
      <c r="L343" s="14">
        <v>152.2749</v>
      </c>
      <c r="N343" s="23" t="s">
        <v>122</v>
      </c>
    </row>
    <row r="344" spans="1:14" x14ac:dyDescent="0.25">
      <c r="A344" s="33" t="s">
        <v>123</v>
      </c>
      <c r="C344" s="3">
        <v>105936</v>
      </c>
      <c r="D344" s="3">
        <v>95046</v>
      </c>
      <c r="E344" s="3">
        <v>325540</v>
      </c>
      <c r="F344" s="3">
        <v>22559</v>
      </c>
      <c r="G344" s="3">
        <v>156203</v>
      </c>
      <c r="H344" s="16">
        <v>15774</v>
      </c>
      <c r="I344" s="16">
        <v>543630</v>
      </c>
      <c r="J344" s="15"/>
      <c r="K344" s="15"/>
      <c r="L344" s="14">
        <v>641.21309999999994</v>
      </c>
      <c r="N344" s="23" t="s">
        <v>123</v>
      </c>
    </row>
    <row r="345" spans="1:14" x14ac:dyDescent="0.25">
      <c r="A345" s="33" t="s">
        <v>131</v>
      </c>
      <c r="C345" s="3">
        <v>111488</v>
      </c>
      <c r="D345" s="3">
        <v>284436</v>
      </c>
      <c r="E345" s="3">
        <v>314391</v>
      </c>
      <c r="F345" s="3">
        <v>44401</v>
      </c>
      <c r="G345" s="3">
        <v>-103444</v>
      </c>
      <c r="H345" s="16">
        <v>11338</v>
      </c>
      <c r="I345" s="16">
        <v>647074</v>
      </c>
      <c r="J345" s="15"/>
      <c r="K345" s="15"/>
      <c r="L345" s="14">
        <v>460.8897</v>
      </c>
      <c r="N345" s="23" t="s">
        <v>124</v>
      </c>
    </row>
    <row r="346" spans="1:14" x14ac:dyDescent="0.25">
      <c r="A346" s="33" t="s">
        <v>125</v>
      </c>
      <c r="C346" s="3">
        <v>70825</v>
      </c>
      <c r="D346" s="3">
        <v>186017</v>
      </c>
      <c r="E346" s="3">
        <v>262239</v>
      </c>
      <c r="F346" s="3">
        <v>23870</v>
      </c>
      <c r="G346" s="3">
        <v>11068</v>
      </c>
      <c r="H346" s="16">
        <v>22643</v>
      </c>
      <c r="I346" s="16">
        <v>636006</v>
      </c>
      <c r="J346" s="15"/>
      <c r="K346" s="15"/>
      <c r="L346" s="14">
        <v>920.43795</v>
      </c>
      <c r="N346" s="23" t="s">
        <v>125</v>
      </c>
    </row>
    <row r="347" spans="1:14" ht="13.8" thickBot="1" x14ac:dyDescent="0.3">
      <c r="A347" s="41" t="s">
        <v>113</v>
      </c>
      <c r="C347" s="42">
        <v>108067</v>
      </c>
      <c r="D347" s="42">
        <v>338237</v>
      </c>
      <c r="E347" s="42">
        <v>251250</v>
      </c>
      <c r="F347" s="42">
        <v>25719</v>
      </c>
      <c r="G347" s="42">
        <v>-155482</v>
      </c>
      <c r="H347" s="42">
        <v>14855</v>
      </c>
      <c r="I347" s="42">
        <v>791488</v>
      </c>
      <c r="J347" s="2"/>
      <c r="K347" s="2"/>
      <c r="L347" s="54">
        <v>603.85574999999994</v>
      </c>
      <c r="N347" s="43" t="s">
        <v>113</v>
      </c>
    </row>
    <row r="348" spans="1:14" x14ac:dyDescent="0.25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5">
      <c r="A349" s="33" t="str">
        <f>'Olieforbrug, TJ'!A349</f>
        <v>Januar</v>
      </c>
      <c r="C349" s="67">
        <v>114316</v>
      </c>
      <c r="D349" s="67">
        <v>416273</v>
      </c>
      <c r="E349" s="67">
        <v>346394</v>
      </c>
      <c r="F349" s="67">
        <v>22525</v>
      </c>
      <c r="G349" s="67">
        <f>I347-I349</f>
        <v>-153836</v>
      </c>
      <c r="H349" s="67">
        <v>15037</v>
      </c>
      <c r="I349" s="67">
        <v>945324</v>
      </c>
      <c r="J349" s="15"/>
      <c r="K349" s="15"/>
      <c r="L349" s="14">
        <f t="shared" ref="L349:L360" si="83">H349*40.65/1000</f>
        <v>611.25404999999989</v>
      </c>
      <c r="N349" s="23" t="str">
        <f>'Olieforbrug, TJ'!M349</f>
        <v>January</v>
      </c>
    </row>
    <row r="350" spans="1:14" x14ac:dyDescent="0.25">
      <c r="A350" s="33" t="str">
        <f>'Olieforbrug, TJ'!A350</f>
        <v>Februar</v>
      </c>
      <c r="C350" s="67">
        <v>99647</v>
      </c>
      <c r="D350" s="67">
        <v>217893</v>
      </c>
      <c r="E350" s="67">
        <v>313399</v>
      </c>
      <c r="F350" s="67">
        <v>24522</v>
      </c>
      <c r="G350" s="67">
        <f t="shared" ref="G350:G355" si="84">I349-I350</f>
        <v>25225</v>
      </c>
      <c r="H350" s="67">
        <v>7190</v>
      </c>
      <c r="I350" s="67">
        <v>920099</v>
      </c>
      <c r="J350" s="15"/>
      <c r="K350" s="15"/>
      <c r="L350" s="14">
        <f t="shared" si="83"/>
        <v>292.27350000000001</v>
      </c>
      <c r="N350" s="23" t="str">
        <f>'Olieforbrug, TJ'!M350</f>
        <v>February</v>
      </c>
    </row>
    <row r="351" spans="1:14" x14ac:dyDescent="0.25">
      <c r="A351" s="33" t="str">
        <f>'Olieforbrug, TJ'!A351</f>
        <v>Marts</v>
      </c>
      <c r="C351" s="67">
        <v>96854</v>
      </c>
      <c r="D351" s="67">
        <v>352050</v>
      </c>
      <c r="E351" s="67">
        <v>462956</v>
      </c>
      <c r="F351" s="67">
        <v>29469</v>
      </c>
      <c r="G351" s="67">
        <f t="shared" si="84"/>
        <v>46199</v>
      </c>
      <c r="H351" s="67">
        <v>2111</v>
      </c>
      <c r="I351" s="67">
        <v>873900</v>
      </c>
      <c r="J351" s="15"/>
      <c r="K351" s="15"/>
      <c r="L351" s="14">
        <f t="shared" si="83"/>
        <v>85.812149999999988</v>
      </c>
      <c r="N351" s="23" t="str">
        <f>'Olieforbrug, TJ'!M351</f>
        <v>March</v>
      </c>
    </row>
    <row r="352" spans="1:14" x14ac:dyDescent="0.25">
      <c r="A352" s="33" t="str">
        <f>'Olieforbrug, TJ'!A352</f>
        <v>April</v>
      </c>
      <c r="C352" s="67">
        <v>116982</v>
      </c>
      <c r="D352" s="67">
        <v>353669</v>
      </c>
      <c r="E352" s="67">
        <v>286609</v>
      </c>
      <c r="F352" s="67">
        <v>32289</v>
      </c>
      <c r="G352" s="67">
        <f t="shared" si="84"/>
        <v>-147193</v>
      </c>
      <c r="H352" s="67">
        <v>4439</v>
      </c>
      <c r="I352" s="67">
        <v>1021093</v>
      </c>
      <c r="L352" s="14">
        <f t="shared" si="83"/>
        <v>180.44535000000002</v>
      </c>
      <c r="N352" s="23" t="str">
        <f>'Olieforbrug, TJ'!M352</f>
        <v>April</v>
      </c>
    </row>
    <row r="353" spans="1:14" x14ac:dyDescent="0.25">
      <c r="A353" s="33" t="str">
        <f>'Olieforbrug, TJ'!A353</f>
        <v>Maj</v>
      </c>
      <c r="C353" s="67">
        <v>105655</v>
      </c>
      <c r="D353" s="67">
        <v>290042</v>
      </c>
      <c r="E353" s="67">
        <v>645512</v>
      </c>
      <c r="F353" s="67">
        <v>19172</v>
      </c>
      <c r="G353" s="67">
        <f t="shared" si="84"/>
        <v>275572</v>
      </c>
      <c r="H353" s="67">
        <v>1744</v>
      </c>
      <c r="I353" s="67">
        <v>745521</v>
      </c>
      <c r="L353" s="14">
        <f t="shared" si="83"/>
        <v>70.893599999999992</v>
      </c>
      <c r="N353" s="23" t="str">
        <f>'Olieforbrug, TJ'!M353</f>
        <v>May</v>
      </c>
    </row>
    <row r="354" spans="1:14" x14ac:dyDescent="0.25">
      <c r="A354" s="33" t="str">
        <f>'Olieforbrug, TJ'!A354</f>
        <v>Juni</v>
      </c>
      <c r="C354" s="67">
        <v>119611</v>
      </c>
      <c r="D354" s="67">
        <v>435202</v>
      </c>
      <c r="E354" s="67">
        <v>389166</v>
      </c>
      <c r="F354" s="67">
        <v>35000</v>
      </c>
      <c r="G354" s="67">
        <f t="shared" si="84"/>
        <v>-154300</v>
      </c>
      <c r="H354" s="67">
        <v>5782</v>
      </c>
      <c r="I354" s="67">
        <v>899821</v>
      </c>
      <c r="L354" s="14">
        <f t="shared" si="83"/>
        <v>235.03829999999999</v>
      </c>
      <c r="N354" s="23" t="str">
        <f>'Olieforbrug, TJ'!M354</f>
        <v>June</v>
      </c>
    </row>
    <row r="355" spans="1:14" x14ac:dyDescent="0.25">
      <c r="A355" s="33" t="str">
        <f>'Olieforbrug, TJ'!A355</f>
        <v>Juli</v>
      </c>
      <c r="C355" s="67">
        <v>121251</v>
      </c>
      <c r="D355" s="67">
        <v>345304</v>
      </c>
      <c r="E355" s="67">
        <v>538043</v>
      </c>
      <c r="F355" s="67">
        <v>36990</v>
      </c>
      <c r="G355" s="67">
        <f t="shared" si="84"/>
        <v>105613</v>
      </c>
      <c r="H355" s="67">
        <v>1503</v>
      </c>
      <c r="I355" s="67">
        <v>794208</v>
      </c>
      <c r="L355" s="14">
        <f t="shared" si="83"/>
        <v>61.09695</v>
      </c>
      <c r="N355" s="23" t="str">
        <f>'Olieforbrug, TJ'!M355</f>
        <v>July</v>
      </c>
    </row>
    <row r="356" spans="1:14" x14ac:dyDescent="0.25">
      <c r="A356" s="33" t="str">
        <f>'Olieforbrug, TJ'!A356</f>
        <v>August</v>
      </c>
      <c r="C356" s="67">
        <v>124781</v>
      </c>
      <c r="D356" s="67">
        <v>184563</v>
      </c>
      <c r="E356" s="67">
        <v>339140</v>
      </c>
      <c r="F356" s="67">
        <v>16860</v>
      </c>
      <c r="G356" s="67">
        <f>I355-I356</f>
        <v>34638</v>
      </c>
      <c r="H356" s="67">
        <v>3028</v>
      </c>
      <c r="I356" s="67">
        <v>759570</v>
      </c>
      <c r="L356" s="14">
        <f t="shared" si="83"/>
        <v>123.0882</v>
      </c>
      <c r="N356" s="23" t="str">
        <f>'Olieforbrug, TJ'!M356</f>
        <v>August</v>
      </c>
    </row>
    <row r="357" spans="1:14" x14ac:dyDescent="0.25">
      <c r="A357" s="33" t="str">
        <f>'Olieforbrug, TJ'!A357</f>
        <v>September</v>
      </c>
      <c r="C357" s="67">
        <v>93531</v>
      </c>
      <c r="D357" s="67">
        <v>371471</v>
      </c>
      <c r="E357" s="67">
        <v>303380</v>
      </c>
      <c r="F357" s="67">
        <v>27908</v>
      </c>
      <c r="G357" s="67">
        <f>I356-I357</f>
        <v>-129549</v>
      </c>
      <c r="H357" s="67">
        <v>4439</v>
      </c>
      <c r="I357" s="67">
        <v>889119</v>
      </c>
      <c r="L357" s="14">
        <f t="shared" si="83"/>
        <v>180.44535000000002</v>
      </c>
      <c r="N357" s="23" t="str">
        <f>'Olieforbrug, TJ'!M357</f>
        <v>September</v>
      </c>
    </row>
    <row r="358" spans="1:14" x14ac:dyDescent="0.25">
      <c r="A358" s="33" t="str">
        <f>'Olieforbrug, TJ'!A358</f>
        <v>Oktober</v>
      </c>
      <c r="C358" s="67">
        <v>121491</v>
      </c>
      <c r="D358" s="67">
        <v>310625</v>
      </c>
      <c r="E358" s="67">
        <v>264044</v>
      </c>
      <c r="F358" s="67">
        <v>28795</v>
      </c>
      <c r="G358" s="67">
        <f>I357-I358</f>
        <v>-127740</v>
      </c>
      <c r="H358" s="67">
        <v>8302</v>
      </c>
      <c r="I358" s="67">
        <v>1016859</v>
      </c>
      <c r="L358" s="14">
        <f t="shared" si="83"/>
        <v>337.47629999999998</v>
      </c>
      <c r="N358" s="23" t="str">
        <f>'Olieforbrug, TJ'!M358</f>
        <v>October</v>
      </c>
    </row>
    <row r="359" spans="1:14" x14ac:dyDescent="0.25">
      <c r="A359" s="33" t="str">
        <f>'Olieforbrug, TJ'!A359</f>
        <v>November</v>
      </c>
      <c r="C359" s="67">
        <v>94662</v>
      </c>
      <c r="D359" s="67">
        <v>280524</v>
      </c>
      <c r="E359" s="67">
        <v>244081</v>
      </c>
      <c r="F359" s="67">
        <v>30815</v>
      </c>
      <c r="G359" s="67">
        <f>I358-I359</f>
        <v>-88313</v>
      </c>
      <c r="H359" s="67">
        <v>10207</v>
      </c>
      <c r="I359" s="67">
        <v>1105172</v>
      </c>
      <c r="L359" s="14">
        <f t="shared" si="83"/>
        <v>414.91454999999996</v>
      </c>
      <c r="N359" s="23" t="str">
        <f>'Olieforbrug, TJ'!M359</f>
        <v>November</v>
      </c>
    </row>
    <row r="360" spans="1:14" ht="13.8" thickBot="1" x14ac:dyDescent="0.3">
      <c r="A360" s="41" t="str">
        <f>'Olieforbrug, TJ'!A360</f>
        <v>December</v>
      </c>
      <c r="C360" s="42">
        <v>121021</v>
      </c>
      <c r="D360" s="42">
        <v>315661</v>
      </c>
      <c r="E360" s="42">
        <v>418936</v>
      </c>
      <c r="F360" s="42">
        <v>29743</v>
      </c>
      <c r="G360" s="42">
        <f>I359-I360</f>
        <v>29486</v>
      </c>
      <c r="H360" s="42">
        <v>16745</v>
      </c>
      <c r="I360" s="42">
        <v>1075686</v>
      </c>
      <c r="J360" s="2"/>
      <c r="K360" s="2"/>
      <c r="L360" s="54">
        <f t="shared" si="83"/>
        <v>680.68425000000002</v>
      </c>
      <c r="N360" s="43" t="str">
        <f>'Olieforbrug, TJ'!M360</f>
        <v>December</v>
      </c>
    </row>
    <row r="361" spans="1:14" x14ac:dyDescent="0.25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5">
      <c r="A362" s="33" t="str">
        <f>'Olieforbrug, TJ'!A362</f>
        <v>Januar</v>
      </c>
      <c r="C362" s="67">
        <v>118701</v>
      </c>
      <c r="D362" s="67">
        <v>337435</v>
      </c>
      <c r="E362" s="67">
        <v>538967</v>
      </c>
      <c r="F362" s="67">
        <v>31999</v>
      </c>
      <c r="G362" s="67">
        <v>117089</v>
      </c>
      <c r="H362" s="67">
        <v>2493</v>
      </c>
      <c r="I362" s="67">
        <v>958597</v>
      </c>
      <c r="J362" s="15"/>
      <c r="K362" s="15"/>
      <c r="L362" s="14">
        <v>101.34045</v>
      </c>
      <c r="N362" s="23" t="str">
        <f>'Olieforbrug, TJ'!M362</f>
        <v>January</v>
      </c>
    </row>
    <row r="363" spans="1:14" x14ac:dyDescent="0.25">
      <c r="A363" s="33" t="str">
        <f>'Olieforbrug, TJ'!A363</f>
        <v>Februar</v>
      </c>
      <c r="C363" s="67">
        <v>107290</v>
      </c>
      <c r="D363" s="67">
        <v>214710</v>
      </c>
      <c r="E363" s="67">
        <v>386739</v>
      </c>
      <c r="F363" s="67">
        <v>25947</v>
      </c>
      <c r="G363" s="67">
        <v>96394</v>
      </c>
      <c r="H363" s="67">
        <v>4640</v>
      </c>
      <c r="I363" s="67">
        <v>862203</v>
      </c>
      <c r="J363" s="15"/>
      <c r="K363" s="15"/>
      <c r="L363" s="14">
        <v>188.61600000000001</v>
      </c>
      <c r="N363" s="23" t="str">
        <f>'Olieforbrug, TJ'!M363</f>
        <v>February</v>
      </c>
    </row>
    <row r="364" spans="1:14" x14ac:dyDescent="0.25">
      <c r="A364" s="33" t="str">
        <f>'Olieforbrug, TJ'!A364</f>
        <v>Marts</v>
      </c>
      <c r="C364" s="67">
        <v>122163</v>
      </c>
      <c r="D364" s="67">
        <v>407677</v>
      </c>
      <c r="E364" s="67">
        <v>337010</v>
      </c>
      <c r="F364" s="67">
        <v>23777</v>
      </c>
      <c r="G364" s="67">
        <v>-162003</v>
      </c>
      <c r="H364" s="67">
        <v>4362</v>
      </c>
      <c r="I364" s="67">
        <v>1024206</v>
      </c>
      <c r="J364" s="15"/>
      <c r="K364" s="15"/>
      <c r="L364" s="14">
        <v>177.31529999999998</v>
      </c>
      <c r="N364" s="23" t="str">
        <f>'Olieforbrug, TJ'!M364</f>
        <v>March</v>
      </c>
    </row>
    <row r="365" spans="1:14" x14ac:dyDescent="0.25">
      <c r="A365" s="33" t="str">
        <f>'Olieforbrug, TJ'!A365</f>
        <v>April</v>
      </c>
      <c r="C365" s="67">
        <v>65408</v>
      </c>
      <c r="D365" s="67">
        <v>381261</v>
      </c>
      <c r="E365" s="67">
        <v>508433</v>
      </c>
      <c r="F365" s="67">
        <v>20918</v>
      </c>
      <c r="G365" s="67">
        <v>83614</v>
      </c>
      <c r="H365" s="67">
        <v>3014</v>
      </c>
      <c r="I365" s="67">
        <v>940592</v>
      </c>
      <c r="J365" s="15"/>
      <c r="K365" s="15"/>
      <c r="L365" s="14">
        <v>122.51909999999999</v>
      </c>
      <c r="N365" s="23" t="str">
        <f>'Olieforbrug, TJ'!M365</f>
        <v>April</v>
      </c>
    </row>
    <row r="366" spans="1:14" x14ac:dyDescent="0.25">
      <c r="A366" s="33" t="str">
        <f>'Olieforbrug, TJ'!A366</f>
        <v>Maj</v>
      </c>
      <c r="C366" s="67">
        <v>72635</v>
      </c>
      <c r="D366" s="67">
        <v>217969</v>
      </c>
      <c r="E366" s="67">
        <v>424605</v>
      </c>
      <c r="F366" s="67">
        <v>25797</v>
      </c>
      <c r="G366" s="67">
        <v>164245</v>
      </c>
      <c r="H366" s="67">
        <v>1316</v>
      </c>
      <c r="I366" s="67">
        <v>776347</v>
      </c>
      <c r="J366" s="15"/>
      <c r="K366" s="15"/>
      <c r="L366" s="14">
        <v>53.495400000000004</v>
      </c>
      <c r="N366" s="23" t="str">
        <f>'Olieforbrug, TJ'!M366</f>
        <v>May</v>
      </c>
    </row>
    <row r="367" spans="1:14" x14ac:dyDescent="0.25">
      <c r="A367" s="33" t="str">
        <f>'Olieforbrug, TJ'!A367</f>
        <v>Juni</v>
      </c>
      <c r="C367" s="67">
        <v>90379</v>
      </c>
      <c r="D367" s="67">
        <v>310606</v>
      </c>
      <c r="E367" s="67">
        <v>255595</v>
      </c>
      <c r="F367" s="67">
        <v>23832</v>
      </c>
      <c r="G367" s="67">
        <v>-152704</v>
      </c>
      <c r="H367" s="67">
        <v>4768</v>
      </c>
      <c r="I367" s="67">
        <v>929051</v>
      </c>
      <c r="J367" s="15"/>
      <c r="K367" s="15"/>
      <c r="L367" s="14">
        <v>193.8192</v>
      </c>
      <c r="N367" s="23" t="str">
        <f>'Olieforbrug, TJ'!M367</f>
        <v>June</v>
      </c>
    </row>
    <row r="368" spans="1:14" x14ac:dyDescent="0.25">
      <c r="A368" s="33" t="str">
        <f>'Olieforbrug, TJ'!A368</f>
        <v>Juli</v>
      </c>
      <c r="C368" s="67">
        <v>102864</v>
      </c>
      <c r="D368" s="67">
        <v>404952</v>
      </c>
      <c r="E368" s="67">
        <v>588428</v>
      </c>
      <c r="F368" s="67">
        <v>23810</v>
      </c>
      <c r="G368" s="67">
        <v>90662</v>
      </c>
      <c r="H368" s="67">
        <v>2921</v>
      </c>
      <c r="I368" s="67">
        <v>838389</v>
      </c>
      <c r="J368" s="15"/>
      <c r="K368" s="15"/>
      <c r="L368" s="14">
        <v>118.73864999999999</v>
      </c>
      <c r="N368" s="23" t="str">
        <f>'Olieforbrug, TJ'!M368</f>
        <v>July</v>
      </c>
    </row>
    <row r="369" spans="1:14" x14ac:dyDescent="0.25">
      <c r="A369" s="33" t="str">
        <f>'Olieforbrug, TJ'!A369</f>
        <v>August</v>
      </c>
      <c r="C369" s="67">
        <v>112302</v>
      </c>
      <c r="D369" s="67">
        <v>192595</v>
      </c>
      <c r="E369" s="67">
        <v>361932</v>
      </c>
      <c r="F369" s="67">
        <v>18158</v>
      </c>
      <c r="G369" s="67">
        <v>66652</v>
      </c>
      <c r="H369" s="67">
        <v>1400</v>
      </c>
      <c r="I369" s="67">
        <v>771737</v>
      </c>
      <c r="J369" s="15"/>
      <c r="K369" s="15"/>
      <c r="L369" s="14">
        <v>56.91</v>
      </c>
      <c r="N369" s="23" t="str">
        <f>'Olieforbrug, TJ'!M369</f>
        <v>August</v>
      </c>
    </row>
    <row r="370" spans="1:14" x14ac:dyDescent="0.25">
      <c r="A370" s="33" t="str">
        <f>'Olieforbrug, TJ'!A370</f>
        <v>September</v>
      </c>
      <c r="C370" s="67">
        <v>109810</v>
      </c>
      <c r="D370" s="67">
        <v>431336</v>
      </c>
      <c r="E370" s="67">
        <v>474418</v>
      </c>
      <c r="F370" s="67">
        <v>21595</v>
      </c>
      <c r="G370" s="67">
        <v>-38069</v>
      </c>
      <c r="H370" s="67">
        <v>6001</v>
      </c>
      <c r="I370" s="67">
        <v>809806</v>
      </c>
      <c r="J370" s="15"/>
      <c r="K370" s="15"/>
      <c r="L370" s="14">
        <v>243.94065000000001</v>
      </c>
      <c r="N370" s="23" t="str">
        <f>'Olieforbrug, TJ'!M370</f>
        <v>September</v>
      </c>
    </row>
    <row r="371" spans="1:14" x14ac:dyDescent="0.25">
      <c r="A371" s="33" t="str">
        <f>'Olieforbrug, TJ'!A371</f>
        <v>Oktober</v>
      </c>
      <c r="C371" s="67">
        <v>93028</v>
      </c>
      <c r="D371" s="67">
        <v>202763</v>
      </c>
      <c r="E371" s="67">
        <v>275671</v>
      </c>
      <c r="F371" s="67">
        <v>12441</v>
      </c>
      <c r="G371" s="67">
        <v>6329</v>
      </c>
      <c r="H371" s="67">
        <v>14104</v>
      </c>
      <c r="I371" s="67">
        <v>803477</v>
      </c>
      <c r="J371" s="15"/>
      <c r="K371" s="15"/>
      <c r="L371" s="14">
        <v>573.32759999999996</v>
      </c>
      <c r="N371" s="23" t="str">
        <f>'Olieforbrug, TJ'!M371</f>
        <v>October</v>
      </c>
    </row>
    <row r="372" spans="1:14" x14ac:dyDescent="0.25">
      <c r="A372" s="33" t="str">
        <f>'Olieforbrug, TJ'!A372</f>
        <v>November</v>
      </c>
      <c r="C372" s="67">
        <v>94606</v>
      </c>
      <c r="D372" s="67">
        <v>138406</v>
      </c>
      <c r="E372" s="67">
        <v>252456</v>
      </c>
      <c r="F372" s="67">
        <v>16575</v>
      </c>
      <c r="G372" s="67">
        <v>58913</v>
      </c>
      <c r="H372" s="67">
        <v>20445</v>
      </c>
      <c r="I372" s="67">
        <v>744564</v>
      </c>
      <c r="J372" s="15"/>
      <c r="K372" s="15"/>
      <c r="L372" s="14">
        <v>831.08924999999999</v>
      </c>
      <c r="N372" s="23" t="str">
        <f>'Olieforbrug, TJ'!M372</f>
        <v>November</v>
      </c>
    </row>
    <row r="373" spans="1:14" ht="13.8" thickBot="1" x14ac:dyDescent="0.3">
      <c r="A373" s="41" t="str">
        <f>'Olieforbrug, TJ'!A373</f>
        <v>December</v>
      </c>
      <c r="C373" s="42">
        <v>100756</v>
      </c>
      <c r="D373" s="42">
        <v>172463</v>
      </c>
      <c r="E373" s="42">
        <v>122315</v>
      </c>
      <c r="F373" s="42">
        <v>15601</v>
      </c>
      <c r="G373" s="42">
        <v>-136986</v>
      </c>
      <c r="H373" s="42">
        <v>12053</v>
      </c>
      <c r="I373" s="42">
        <v>881550</v>
      </c>
      <c r="J373" s="2"/>
      <c r="K373" s="2"/>
      <c r="L373" s="54">
        <v>489.95445000000001</v>
      </c>
      <c r="N373" s="43" t="str">
        <f>'Olieforbrug, TJ'!M373</f>
        <v>December</v>
      </c>
    </row>
    <row r="374" spans="1:14" x14ac:dyDescent="0.25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5">
      <c r="A375" s="23" t="str">
        <f>'Olieforbrug, TJ'!A375</f>
        <v>Januar</v>
      </c>
      <c r="C375" s="16">
        <v>107689</v>
      </c>
      <c r="D375" s="16">
        <v>118920</v>
      </c>
      <c r="E375" s="16">
        <v>183001</v>
      </c>
      <c r="F375" s="16">
        <v>10976</v>
      </c>
      <c r="G375" s="16">
        <f>I373-I375</f>
        <v>-53254</v>
      </c>
      <c r="H375" s="16">
        <v>2167</v>
      </c>
      <c r="I375" s="16">
        <v>934804</v>
      </c>
      <c r="J375" s="15"/>
      <c r="K375" s="15"/>
      <c r="L375" s="14">
        <f t="shared" ref="L375:L386" si="85">H375*40.65/1000</f>
        <v>88.088549999999998</v>
      </c>
      <c r="N375" s="23" t="str">
        <f>'Olieforbrug, TJ'!M375</f>
        <v>January</v>
      </c>
    </row>
    <row r="376" spans="1:14" x14ac:dyDescent="0.25">
      <c r="A376" s="23" t="str">
        <f>'Olieforbrug, TJ'!A376</f>
        <v>Februar</v>
      </c>
      <c r="C376" s="16">
        <v>93947</v>
      </c>
      <c r="D376" s="16">
        <v>88405</v>
      </c>
      <c r="E376" s="16">
        <v>333064</v>
      </c>
      <c r="F376" s="16">
        <v>6069</v>
      </c>
      <c r="G376" s="16">
        <f t="shared" ref="G376:G381" si="86">I375-I376</f>
        <v>159885</v>
      </c>
      <c r="H376" s="16">
        <v>2498</v>
      </c>
      <c r="I376" s="16">
        <v>774919</v>
      </c>
      <c r="J376" s="15"/>
      <c r="K376" s="15"/>
      <c r="L376" s="14">
        <f t="shared" si="85"/>
        <v>101.5437</v>
      </c>
      <c r="N376" s="23" t="str">
        <f>'Olieforbrug, TJ'!M376</f>
        <v>February</v>
      </c>
    </row>
    <row r="377" spans="1:14" x14ac:dyDescent="0.25">
      <c r="A377" s="23" t="str">
        <f>'Olieforbrug, TJ'!A377</f>
        <v>Marts</v>
      </c>
      <c r="C377" s="16">
        <v>106951</v>
      </c>
      <c r="D377" s="16">
        <v>74132</v>
      </c>
      <c r="E377" s="16">
        <v>332087</v>
      </c>
      <c r="F377" s="16">
        <v>10529</v>
      </c>
      <c r="G377" s="16">
        <f t="shared" si="86"/>
        <v>163086</v>
      </c>
      <c r="H377" s="16">
        <v>641</v>
      </c>
      <c r="I377" s="16">
        <v>611833</v>
      </c>
      <c r="J377" s="15"/>
      <c r="K377" s="15"/>
      <c r="L377" s="14">
        <f t="shared" si="85"/>
        <v>26.056649999999998</v>
      </c>
      <c r="N377" s="23" t="str">
        <f>'Olieforbrug, TJ'!M377</f>
        <v>March</v>
      </c>
    </row>
    <row r="378" spans="1:14" x14ac:dyDescent="0.25">
      <c r="A378" s="23" t="str">
        <f>'Olieforbrug, TJ'!A378</f>
        <v>April</v>
      </c>
      <c r="C378" s="16">
        <v>104766</v>
      </c>
      <c r="D378" s="16">
        <v>25325</v>
      </c>
      <c r="E378" s="16">
        <v>126154</v>
      </c>
      <c r="F378" s="16">
        <v>12059</v>
      </c>
      <c r="G378" s="16">
        <f t="shared" si="86"/>
        <v>13419</v>
      </c>
      <c r="H378" s="16">
        <v>-739</v>
      </c>
      <c r="I378" s="16">
        <v>598414</v>
      </c>
      <c r="J378" s="15"/>
      <c r="K378" s="15"/>
      <c r="L378" s="14">
        <f t="shared" si="85"/>
        <v>-30.04035</v>
      </c>
      <c r="N378" s="23" t="str">
        <f>'Olieforbrug, TJ'!M378</f>
        <v>April</v>
      </c>
    </row>
    <row r="379" spans="1:14" x14ac:dyDescent="0.25">
      <c r="A379" s="23" t="str">
        <f>'Olieforbrug, TJ'!A379</f>
        <v>Maj</v>
      </c>
      <c r="C379" s="16">
        <v>109775</v>
      </c>
      <c r="D379" s="16">
        <v>208581</v>
      </c>
      <c r="E379" s="16">
        <v>283262</v>
      </c>
      <c r="F379" s="16">
        <v>10738</v>
      </c>
      <c r="G379" s="16">
        <f t="shared" si="86"/>
        <v>-13133</v>
      </c>
      <c r="H379" s="16">
        <v>-572</v>
      </c>
      <c r="I379" s="16">
        <v>611547</v>
      </c>
      <c r="J379" s="15"/>
      <c r="K379" s="15"/>
      <c r="L379" s="14">
        <f t="shared" si="85"/>
        <v>-23.251799999999999</v>
      </c>
      <c r="N379" s="23" t="str">
        <f>'Olieforbrug, TJ'!M379</f>
        <v>May</v>
      </c>
    </row>
    <row r="380" spans="1:14" x14ac:dyDescent="0.25">
      <c r="A380" s="23" t="str">
        <f>'Olieforbrug, TJ'!A380</f>
        <v>Juni</v>
      </c>
      <c r="C380" s="16">
        <v>104096</v>
      </c>
      <c r="D380" s="16">
        <v>100594</v>
      </c>
      <c r="E380" s="16">
        <v>255766</v>
      </c>
      <c r="F380" s="16">
        <v>11403</v>
      </c>
      <c r="G380" s="16">
        <f t="shared" si="86"/>
        <v>66492</v>
      </c>
      <c r="H380" s="16">
        <v>2580</v>
      </c>
      <c r="I380" s="16">
        <v>545055</v>
      </c>
      <c r="J380" s="15"/>
      <c r="K380" s="15"/>
      <c r="L380" s="14">
        <f t="shared" si="85"/>
        <v>104.877</v>
      </c>
      <c r="N380" s="23" t="str">
        <f>'Olieforbrug, TJ'!M380</f>
        <v>June</v>
      </c>
    </row>
    <row r="381" spans="1:14" x14ac:dyDescent="0.25">
      <c r="A381" s="23" t="str">
        <f>'Olieforbrug, TJ'!A381</f>
        <v>Juli</v>
      </c>
      <c r="C381" s="16">
        <v>94571</v>
      </c>
      <c r="D381" s="16">
        <v>20552</v>
      </c>
      <c r="E381" s="16">
        <v>148613</v>
      </c>
      <c r="F381" s="16">
        <v>10865</v>
      </c>
      <c r="G381" s="16">
        <f t="shared" si="86"/>
        <v>44823</v>
      </c>
      <c r="H381" s="16">
        <v>476</v>
      </c>
      <c r="I381" s="16">
        <v>500232</v>
      </c>
      <c r="J381" s="15"/>
      <c r="K381" s="15"/>
      <c r="L381" s="14">
        <f t="shared" si="85"/>
        <v>19.349399999999999</v>
      </c>
      <c r="N381" s="23" t="str">
        <f>'Olieforbrug, TJ'!M381</f>
        <v>July</v>
      </c>
    </row>
    <row r="382" spans="1:14" x14ac:dyDescent="0.25">
      <c r="A382" s="23" t="str">
        <f>'Olieforbrug, TJ'!A382</f>
        <v>August</v>
      </c>
      <c r="C382" s="16">
        <v>106833</v>
      </c>
      <c r="D382" s="16">
        <v>12840</v>
      </c>
      <c r="E382" s="16">
        <v>263818</v>
      </c>
      <c r="F382" s="16">
        <v>12812</v>
      </c>
      <c r="G382" s="16">
        <f>I381-I382</f>
        <v>157361</v>
      </c>
      <c r="H382" s="16">
        <v>1875</v>
      </c>
      <c r="I382" s="16">
        <v>342871</v>
      </c>
      <c r="J382" s="15"/>
      <c r="K382" s="15"/>
      <c r="L382" s="14">
        <f t="shared" si="85"/>
        <v>76.21875</v>
      </c>
      <c r="N382" s="23" t="str">
        <f>'Olieforbrug, TJ'!M382</f>
        <v>August</v>
      </c>
    </row>
    <row r="383" spans="1:14" x14ac:dyDescent="0.25">
      <c r="A383" s="23" t="str">
        <f>'Olieforbrug, TJ'!A383</f>
        <v>September</v>
      </c>
      <c r="C383" s="16">
        <v>50172</v>
      </c>
      <c r="D383" s="16">
        <v>34550</v>
      </c>
      <c r="E383" s="16">
        <v>75943</v>
      </c>
      <c r="F383" s="16">
        <v>10312</v>
      </c>
      <c r="G383" s="16">
        <f>I382-I383</f>
        <v>8309</v>
      </c>
      <c r="H383" s="16">
        <v>7533</v>
      </c>
      <c r="I383" s="16">
        <v>334562</v>
      </c>
      <c r="J383" s="15"/>
      <c r="K383" s="15"/>
      <c r="L383" s="14">
        <f t="shared" si="85"/>
        <v>306.21645000000001</v>
      </c>
      <c r="N383" s="23" t="str">
        <f>'Olieforbrug, TJ'!M383</f>
        <v>September</v>
      </c>
    </row>
    <row r="384" spans="1:14" x14ac:dyDescent="0.25">
      <c r="A384" s="23" t="str">
        <f>'Olieforbrug, TJ'!A384</f>
        <v>Oktober</v>
      </c>
      <c r="C384" s="16">
        <v>79688</v>
      </c>
      <c r="D384" s="16">
        <v>16578</v>
      </c>
      <c r="E384" s="16">
        <v>142782</v>
      </c>
      <c r="F384" s="16">
        <v>15895</v>
      </c>
      <c r="G384" s="16">
        <f>I383-I384</f>
        <v>71504</v>
      </c>
      <c r="H384" s="16">
        <v>10280</v>
      </c>
      <c r="I384" s="16">
        <v>263058</v>
      </c>
      <c r="J384" s="15"/>
      <c r="K384" s="15"/>
      <c r="L384" s="14">
        <f t="shared" si="85"/>
        <v>417.88200000000001</v>
      </c>
      <c r="N384" s="23" t="str">
        <f>'Olieforbrug, TJ'!M384</f>
        <v>October</v>
      </c>
    </row>
    <row r="385" spans="1:14" x14ac:dyDescent="0.25">
      <c r="A385" s="23" t="str">
        <f>'Olieforbrug, TJ'!A385</f>
        <v>November</v>
      </c>
      <c r="C385" s="16">
        <v>106003</v>
      </c>
      <c r="D385" s="16">
        <v>67010</v>
      </c>
      <c r="E385" s="16">
        <v>213664</v>
      </c>
      <c r="F385" s="16">
        <v>12814</v>
      </c>
      <c r="G385" s="16">
        <f>I384-I385</f>
        <v>64906</v>
      </c>
      <c r="H385" s="16">
        <v>14851</v>
      </c>
      <c r="I385" s="16">
        <v>198152</v>
      </c>
      <c r="J385" s="15"/>
      <c r="K385" s="15"/>
      <c r="L385" s="14">
        <f t="shared" si="85"/>
        <v>603.69315000000006</v>
      </c>
      <c r="N385" s="23" t="str">
        <f>'Olieforbrug, TJ'!M385</f>
        <v>November</v>
      </c>
    </row>
    <row r="386" spans="1:14" ht="13.8" thickBot="1" x14ac:dyDescent="0.3">
      <c r="A386" s="41" t="str">
        <f>'Olieforbrug, TJ'!A386</f>
        <v>December</v>
      </c>
      <c r="C386" s="42">
        <v>112177</v>
      </c>
      <c r="D386" s="42">
        <v>213011</v>
      </c>
      <c r="E386" s="42">
        <v>86766</v>
      </c>
      <c r="F386" s="42">
        <v>14531</v>
      </c>
      <c r="G386" s="42">
        <f>I385-I386</f>
        <v>-200137</v>
      </c>
      <c r="H386" s="42">
        <v>19707</v>
      </c>
      <c r="I386" s="42">
        <v>398289</v>
      </c>
      <c r="J386" s="2"/>
      <c r="K386" s="2"/>
      <c r="L386" s="54">
        <f t="shared" si="85"/>
        <v>801.08954999999992</v>
      </c>
      <c r="N386" s="43" t="str">
        <f>'Olieforbrug, TJ'!M386</f>
        <v>December</v>
      </c>
    </row>
    <row r="387" spans="1:14" x14ac:dyDescent="0.25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5">
      <c r="A388" s="23" t="str">
        <f>'Olieforbrug, TJ'!A388</f>
        <v>Januar</v>
      </c>
      <c r="C388" s="16">
        <v>106979</v>
      </c>
      <c r="D388" s="16">
        <v>185612</v>
      </c>
      <c r="E388" s="16">
        <v>447212</v>
      </c>
      <c r="F388" s="16">
        <v>14958</v>
      </c>
      <c r="G388" s="16">
        <f>I386-I388</f>
        <v>172573</v>
      </c>
      <c r="H388" s="16">
        <v>1072</v>
      </c>
      <c r="I388" s="16">
        <v>225716</v>
      </c>
      <c r="J388" s="15"/>
      <c r="K388" s="15"/>
      <c r="L388" s="14">
        <f t="shared" ref="L388:L399" si="87">H388*40.65/1000</f>
        <v>43.576799999999999</v>
      </c>
      <c r="N388" s="23" t="str">
        <f>'Olieforbrug, TJ'!M388</f>
        <v>January</v>
      </c>
    </row>
    <row r="389" spans="1:14" x14ac:dyDescent="0.25">
      <c r="A389" s="23" t="str">
        <f>'Olieforbrug, TJ'!A389</f>
        <v>Februar</v>
      </c>
      <c r="C389" s="16">
        <v>104679</v>
      </c>
      <c r="D389" s="16">
        <v>233216</v>
      </c>
      <c r="E389" s="16">
        <v>121820</v>
      </c>
      <c r="F389" s="16">
        <v>21421</v>
      </c>
      <c r="G389" s="16">
        <f t="shared" ref="G389:G394" si="88">I388-I389</f>
        <v>-194892</v>
      </c>
      <c r="H389" s="16">
        <v>66</v>
      </c>
      <c r="I389" s="16">
        <v>420608</v>
      </c>
      <c r="J389" s="15"/>
      <c r="K389" s="15"/>
      <c r="L389" s="14">
        <f t="shared" si="87"/>
        <v>2.6829000000000001</v>
      </c>
      <c r="N389" s="23" t="str">
        <f>'Olieforbrug, TJ'!M389</f>
        <v>February</v>
      </c>
    </row>
    <row r="390" spans="1:14" x14ac:dyDescent="0.25">
      <c r="A390" s="23" t="str">
        <f>'Olieforbrug, TJ'!A390</f>
        <v>Marts</v>
      </c>
      <c r="C390" s="16">
        <v>93290</v>
      </c>
      <c r="D390" s="16">
        <v>173012</v>
      </c>
      <c r="E390" s="16">
        <v>338104</v>
      </c>
      <c r="F390" s="16">
        <v>19152</v>
      </c>
      <c r="G390" s="16">
        <f t="shared" si="88"/>
        <v>95071</v>
      </c>
      <c r="H390" s="16">
        <v>3303</v>
      </c>
      <c r="I390" s="16">
        <v>325537</v>
      </c>
      <c r="J390" s="15"/>
      <c r="K390" s="15"/>
      <c r="L390" s="14">
        <f t="shared" si="87"/>
        <v>134.26694999999998</v>
      </c>
      <c r="N390" s="23" t="str">
        <f>'Olieforbrug, TJ'!M390</f>
        <v>March</v>
      </c>
    </row>
    <row r="391" spans="1:14" x14ac:dyDescent="0.25">
      <c r="A391" s="23" t="str">
        <f>'Olieforbrug, TJ'!A391</f>
        <v>April</v>
      </c>
      <c r="C391" s="16">
        <v>122135</v>
      </c>
      <c r="D391" s="16">
        <v>61869</v>
      </c>
      <c r="E391" s="16">
        <v>159915</v>
      </c>
      <c r="F391" s="16">
        <v>18421</v>
      </c>
      <c r="G391" s="16">
        <f t="shared" si="88"/>
        <v>2593</v>
      </c>
      <c r="H391" s="16">
        <v>1764</v>
      </c>
      <c r="I391" s="16">
        <v>322944</v>
      </c>
      <c r="J391" s="15"/>
      <c r="K391" s="15"/>
      <c r="L391" s="14">
        <f t="shared" si="87"/>
        <v>71.706599999999995</v>
      </c>
      <c r="N391" s="23" t="str">
        <f>'Olieforbrug, TJ'!M391</f>
        <v>April</v>
      </c>
    </row>
    <row r="392" spans="1:14" x14ac:dyDescent="0.25">
      <c r="A392" s="23" t="str">
        <f>'Olieforbrug, TJ'!A392</f>
        <v>Maj</v>
      </c>
      <c r="C392" s="16">
        <v>122135</v>
      </c>
      <c r="D392" s="16">
        <v>61869</v>
      </c>
      <c r="E392" s="16">
        <v>159915</v>
      </c>
      <c r="F392" s="16">
        <v>18421</v>
      </c>
      <c r="G392" s="16">
        <f t="shared" si="88"/>
        <v>0</v>
      </c>
      <c r="H392" s="16">
        <v>1764</v>
      </c>
      <c r="I392" s="16">
        <v>322944</v>
      </c>
      <c r="J392" s="15"/>
      <c r="K392" s="15"/>
      <c r="L392" s="14">
        <f t="shared" si="87"/>
        <v>71.706599999999995</v>
      </c>
      <c r="N392" s="23" t="str">
        <f>'Olieforbrug, TJ'!M392</f>
        <v>May</v>
      </c>
    </row>
    <row r="393" spans="1:14" x14ac:dyDescent="0.25">
      <c r="A393" s="23" t="str">
        <f>'Olieforbrug, TJ'!A393</f>
        <v>Juni</v>
      </c>
      <c r="C393" s="16">
        <v>82921</v>
      </c>
      <c r="D393" s="16">
        <v>78928</v>
      </c>
      <c r="E393" s="16">
        <v>104064</v>
      </c>
      <c r="F393" s="16">
        <v>17766</v>
      </c>
      <c r="G393" s="16">
        <f t="shared" si="88"/>
        <v>-44958</v>
      </c>
      <c r="H393" s="16">
        <v>1426</v>
      </c>
      <c r="I393" s="16">
        <v>367902</v>
      </c>
      <c r="J393" s="15"/>
      <c r="K393" s="15"/>
      <c r="L393" s="14">
        <f t="shared" si="87"/>
        <v>57.966900000000003</v>
      </c>
      <c r="N393" s="23" t="str">
        <f>'Olieforbrug, TJ'!M393</f>
        <v>June</v>
      </c>
    </row>
    <row r="394" spans="1:14" x14ac:dyDescent="0.25">
      <c r="A394" s="23" t="str">
        <f>'Olieforbrug, TJ'!A394</f>
        <v>Juli</v>
      </c>
      <c r="C394" s="16">
        <v>86632</v>
      </c>
      <c r="D394" s="16">
        <v>138580</v>
      </c>
      <c r="E394" s="16">
        <v>312513</v>
      </c>
      <c r="F394" s="16">
        <v>19193</v>
      </c>
      <c r="G394" s="16">
        <f t="shared" si="88"/>
        <v>107506</v>
      </c>
      <c r="H394" s="16">
        <v>2184</v>
      </c>
      <c r="I394" s="16">
        <v>260396</v>
      </c>
      <c r="J394" s="15"/>
      <c r="K394" s="15"/>
      <c r="L394" s="14">
        <f t="shared" si="87"/>
        <v>88.779599999999988</v>
      </c>
      <c r="N394" s="23" t="str">
        <f>'Olieforbrug, TJ'!M394</f>
        <v>July</v>
      </c>
    </row>
    <row r="395" spans="1:14" x14ac:dyDescent="0.25">
      <c r="A395" s="23" t="str">
        <f>'Olieforbrug, TJ'!A395</f>
        <v>August</v>
      </c>
      <c r="C395" s="16">
        <v>94204</v>
      </c>
      <c r="D395" s="16">
        <v>169856</v>
      </c>
      <c r="E395" s="16">
        <v>206512</v>
      </c>
      <c r="F395" s="16">
        <v>18638</v>
      </c>
      <c r="G395" s="16">
        <f>I394-I395</f>
        <v>-37741</v>
      </c>
      <c r="H395" s="16">
        <v>1000</v>
      </c>
      <c r="I395" s="16">
        <v>298137</v>
      </c>
      <c r="J395" s="15"/>
      <c r="K395" s="15"/>
      <c r="L395" s="14">
        <f t="shared" si="87"/>
        <v>40.65</v>
      </c>
      <c r="N395" s="23" t="str">
        <f>'Olieforbrug, TJ'!M395</f>
        <v>August</v>
      </c>
    </row>
    <row r="396" spans="1:14" x14ac:dyDescent="0.25">
      <c r="A396" s="23" t="str">
        <f>'Olieforbrug, TJ'!A396</f>
        <v>September</v>
      </c>
      <c r="C396" s="16">
        <v>85754</v>
      </c>
      <c r="D396" s="16">
        <v>84008</v>
      </c>
      <c r="E396" s="16">
        <v>287602</v>
      </c>
      <c r="F396" s="16">
        <v>19608</v>
      </c>
      <c r="G396" s="16">
        <f>I395-I396</f>
        <v>142530</v>
      </c>
      <c r="H396" s="16">
        <v>4069</v>
      </c>
      <c r="I396" s="16">
        <v>155607</v>
      </c>
      <c r="J396" s="15"/>
      <c r="K396" s="15"/>
      <c r="L396" s="14">
        <f t="shared" si="87"/>
        <v>165.40485000000001</v>
      </c>
      <c r="N396" s="23" t="str">
        <f>'Olieforbrug, TJ'!M396</f>
        <v>September</v>
      </c>
    </row>
    <row r="397" spans="1:14" x14ac:dyDescent="0.25">
      <c r="A397" s="23" t="str">
        <f>'Olieforbrug, TJ'!A397</f>
        <v>Oktober</v>
      </c>
      <c r="C397" s="16">
        <v>109270</v>
      </c>
      <c r="D397" s="16">
        <v>108059</v>
      </c>
      <c r="E397" s="16">
        <v>181147</v>
      </c>
      <c r="F397" s="16">
        <v>19808</v>
      </c>
      <c r="G397" s="16">
        <f>I396-I397</f>
        <v>-6320</v>
      </c>
      <c r="H397" s="16">
        <v>9614</v>
      </c>
      <c r="I397" s="16">
        <v>161927</v>
      </c>
      <c r="J397" s="15"/>
      <c r="K397" s="15"/>
      <c r="L397" s="14">
        <f t="shared" si="87"/>
        <v>390.8091</v>
      </c>
      <c r="N397" s="23" t="str">
        <f>'Olieforbrug, TJ'!M397</f>
        <v>October</v>
      </c>
    </row>
    <row r="398" spans="1:14" x14ac:dyDescent="0.25">
      <c r="A398" s="23" t="str">
        <f>'Olieforbrug, TJ'!A398</f>
        <v>November</v>
      </c>
      <c r="C398" s="16">
        <v>103444</v>
      </c>
      <c r="D398" s="16">
        <v>104497</v>
      </c>
      <c r="E398" s="16">
        <v>178316</v>
      </c>
      <c r="F398" s="16">
        <v>12200</v>
      </c>
      <c r="G398" s="16">
        <f>I397-I398</f>
        <v>-7980</v>
      </c>
      <c r="H398" s="16">
        <v>7468</v>
      </c>
      <c r="I398" s="16">
        <v>169907</v>
      </c>
      <c r="J398" s="15"/>
      <c r="K398" s="15"/>
      <c r="L398" s="14">
        <f t="shared" si="87"/>
        <v>303.57420000000002</v>
      </c>
      <c r="N398" s="23" t="str">
        <f>'Olieforbrug, TJ'!M398</f>
        <v>November</v>
      </c>
    </row>
    <row r="399" spans="1:14" ht="13.8" thickBot="1" x14ac:dyDescent="0.3">
      <c r="A399" s="41" t="str">
        <f>'Olieforbrug, TJ'!A399</f>
        <v>December</v>
      </c>
      <c r="C399" s="42">
        <v>109021</v>
      </c>
      <c r="D399" s="42">
        <v>238779</v>
      </c>
      <c r="E399" s="42">
        <v>232764</v>
      </c>
      <c r="F399" s="42">
        <v>19151</v>
      </c>
      <c r="G399" s="42">
        <f>I398-I399</f>
        <v>-51325</v>
      </c>
      <c r="H399" s="42">
        <v>13207</v>
      </c>
      <c r="I399" s="42">
        <v>221232</v>
      </c>
      <c r="J399" s="2"/>
      <c r="K399" s="2"/>
      <c r="L399" s="54">
        <f t="shared" si="87"/>
        <v>536.86454999999989</v>
      </c>
      <c r="N399" s="43" t="str">
        <f>'Olieforbrug, TJ'!M399</f>
        <v>December</v>
      </c>
    </row>
    <row r="400" spans="1:14" x14ac:dyDescent="0.25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5">
      <c r="A401" s="23" t="str">
        <f>'Olieforbrug, TJ'!A401</f>
        <v>Januar</v>
      </c>
      <c r="C401" s="16">
        <v>117209</v>
      </c>
      <c r="D401" s="16">
        <v>160369</v>
      </c>
      <c r="E401" s="16">
        <v>236408</v>
      </c>
      <c r="F401" s="16">
        <v>22887</v>
      </c>
      <c r="G401" s="16">
        <f>I399-I401</f>
        <v>-13522</v>
      </c>
      <c r="H401" s="16">
        <v>4852</v>
      </c>
      <c r="I401" s="16">
        <v>234754</v>
      </c>
      <c r="J401" s="15"/>
      <c r="K401" s="15"/>
      <c r="L401" s="14">
        <f t="shared" ref="L401:L406" si="89">H401*40.65/1000</f>
        <v>197.2338</v>
      </c>
      <c r="N401" s="23" t="str">
        <f>'Olieforbrug, TJ'!M401</f>
        <v>January</v>
      </c>
    </row>
    <row r="402" spans="1:14" x14ac:dyDescent="0.25">
      <c r="A402" s="23" t="str">
        <f>'Olieforbrug, TJ'!A402</f>
        <v>Februar</v>
      </c>
      <c r="C402" s="16">
        <v>107813</v>
      </c>
      <c r="D402" s="16">
        <v>112232</v>
      </c>
      <c r="E402" s="16">
        <v>105834</v>
      </c>
      <c r="F402" s="16">
        <v>23211</v>
      </c>
      <c r="G402" s="16">
        <f t="shared" ref="G402:G407" si="90">I401-I402</f>
        <v>-84957</v>
      </c>
      <c r="H402" s="16">
        <v>3977</v>
      </c>
      <c r="I402" s="16">
        <v>319711</v>
      </c>
      <c r="J402" s="15"/>
      <c r="K402" s="15"/>
      <c r="L402" s="14">
        <f t="shared" si="89"/>
        <v>161.66504999999998</v>
      </c>
      <c r="N402" s="23" t="str">
        <f>'Olieforbrug, TJ'!M402</f>
        <v>February</v>
      </c>
    </row>
    <row r="403" spans="1:14" x14ac:dyDescent="0.25">
      <c r="A403" s="23" t="str">
        <f>'Olieforbrug, TJ'!A403</f>
        <v>Marts</v>
      </c>
      <c r="C403" s="16">
        <v>140537</v>
      </c>
      <c r="D403" s="16">
        <v>98016</v>
      </c>
      <c r="E403" s="16">
        <v>319378</v>
      </c>
      <c r="F403" s="16">
        <v>28633</v>
      </c>
      <c r="G403" s="16">
        <f t="shared" si="90"/>
        <v>110178</v>
      </c>
      <c r="H403" s="16">
        <v>578</v>
      </c>
      <c r="I403" s="16">
        <v>209533</v>
      </c>
      <c r="J403" s="15"/>
      <c r="K403" s="15"/>
      <c r="L403" s="14">
        <f t="shared" si="89"/>
        <v>23.495699999999999</v>
      </c>
      <c r="N403" s="23" t="str">
        <f>'Olieforbrug, TJ'!M403</f>
        <v>March</v>
      </c>
    </row>
    <row r="404" spans="1:14" x14ac:dyDescent="0.25">
      <c r="A404" s="23" t="str">
        <f>'Olieforbrug, TJ'!A404</f>
        <v>April</v>
      </c>
      <c r="C404" s="16">
        <v>118635</v>
      </c>
      <c r="D404" s="16">
        <v>86592</v>
      </c>
      <c r="E404" s="16">
        <v>165255</v>
      </c>
      <c r="F404" s="16">
        <v>23732</v>
      </c>
      <c r="G404" s="16">
        <f t="shared" si="90"/>
        <v>-13240</v>
      </c>
      <c r="H404" s="16">
        <v>1227</v>
      </c>
      <c r="I404" s="16">
        <v>222773</v>
      </c>
      <c r="J404" s="15"/>
      <c r="K404" s="15"/>
      <c r="L404" s="14">
        <f t="shared" si="89"/>
        <v>49.877549999999992</v>
      </c>
      <c r="N404" s="23" t="str">
        <f>'Olieforbrug, TJ'!M404</f>
        <v>April</v>
      </c>
    </row>
    <row r="405" spans="1:14" x14ac:dyDescent="0.25">
      <c r="A405" s="23" t="str">
        <f>'Olieforbrug, TJ'!A405</f>
        <v>Maj</v>
      </c>
      <c r="C405" s="16">
        <v>103734</v>
      </c>
      <c r="D405" s="16">
        <v>132553</v>
      </c>
      <c r="E405" s="16">
        <v>84476</v>
      </c>
      <c r="F405" s="16">
        <v>29828</v>
      </c>
      <c r="G405" s="16">
        <f t="shared" si="90"/>
        <v>-119801</v>
      </c>
      <c r="H405" s="16">
        <v>971</v>
      </c>
      <c r="I405" s="16">
        <v>342574</v>
      </c>
      <c r="J405" s="15"/>
      <c r="K405" s="15"/>
      <c r="L405" s="14">
        <f t="shared" si="89"/>
        <v>39.471150000000002</v>
      </c>
      <c r="N405" s="23" t="str">
        <f>'Olieforbrug, TJ'!M405</f>
        <v>May</v>
      </c>
    </row>
    <row r="406" spans="1:14" x14ac:dyDescent="0.25">
      <c r="A406" s="23" t="str">
        <f>'Olieforbrug, TJ'!A406</f>
        <v>Juni</v>
      </c>
      <c r="C406" s="16">
        <v>92940</v>
      </c>
      <c r="D406" s="16">
        <v>293099</v>
      </c>
      <c r="E406" s="16">
        <v>131699</v>
      </c>
      <c r="F406" s="16">
        <v>34731</v>
      </c>
      <c r="G406" s="16">
        <f t="shared" si="90"/>
        <v>-220662</v>
      </c>
      <c r="H406" s="16">
        <v>1269</v>
      </c>
      <c r="I406" s="16">
        <v>563236</v>
      </c>
      <c r="J406" s="15"/>
      <c r="K406" s="15"/>
      <c r="L406" s="14">
        <f t="shared" si="89"/>
        <v>51.584849999999996</v>
      </c>
      <c r="N406" s="23" t="str">
        <f>'Olieforbrug, TJ'!M406</f>
        <v>June</v>
      </c>
    </row>
    <row r="407" spans="1:14" ht="12" customHeight="1" x14ac:dyDescent="0.25">
      <c r="A407" s="23" t="str">
        <f>'Olieforbrug, TJ'!A407</f>
        <v>Juli</v>
      </c>
      <c r="C407" s="16">
        <v>112576</v>
      </c>
      <c r="D407" s="16">
        <v>337879</v>
      </c>
      <c r="E407" s="16">
        <v>164802</v>
      </c>
      <c r="F407" s="16">
        <v>24778</v>
      </c>
      <c r="G407" s="16">
        <f t="shared" si="90"/>
        <v>-262676</v>
      </c>
      <c r="H407" s="16">
        <v>-1027</v>
      </c>
      <c r="I407" s="16">
        <v>825912</v>
      </c>
      <c r="J407" s="15"/>
      <c r="K407" s="15"/>
      <c r="L407" s="14">
        <f t="shared" ref="L407:L412" si="91">H407*40.65/1000</f>
        <v>-41.747549999999997</v>
      </c>
      <c r="N407" s="23" t="str">
        <f>'Olieforbrug, TJ'!M407</f>
        <v>July</v>
      </c>
    </row>
    <row r="408" spans="1:14" ht="12" customHeight="1" x14ac:dyDescent="0.25">
      <c r="A408" s="23" t="str">
        <f>'Olieforbrug, TJ'!A408</f>
        <v>August</v>
      </c>
      <c r="C408" s="16">
        <v>119180</v>
      </c>
      <c r="D408" s="16">
        <v>243094</v>
      </c>
      <c r="E408" s="16">
        <v>312661</v>
      </c>
      <c r="F408" s="16">
        <v>23516</v>
      </c>
      <c r="G408" s="16">
        <f>I407-I408</f>
        <v>-24647</v>
      </c>
      <c r="H408" s="16">
        <v>-325</v>
      </c>
      <c r="I408" s="16">
        <v>850559</v>
      </c>
      <c r="J408" s="15"/>
      <c r="K408" s="15"/>
      <c r="L408" s="14">
        <f t="shared" si="91"/>
        <v>-13.21125</v>
      </c>
      <c r="N408" s="23" t="str">
        <f>'Olieforbrug, TJ'!M408</f>
        <v>August</v>
      </c>
    </row>
    <row r="409" spans="1:14" ht="12" customHeight="1" x14ac:dyDescent="0.25">
      <c r="A409" s="23" t="str">
        <f>'Olieforbrug, TJ'!A409</f>
        <v>September</v>
      </c>
      <c r="C409" s="16">
        <v>102350</v>
      </c>
      <c r="D409" s="16">
        <v>330418</v>
      </c>
      <c r="E409" s="16">
        <v>217610</v>
      </c>
      <c r="F409" s="16">
        <v>21382</v>
      </c>
      <c r="G409" s="16">
        <f>I408-I409</f>
        <v>-189947</v>
      </c>
      <c r="H409" s="16">
        <v>3106</v>
      </c>
      <c r="I409" s="16">
        <v>1040506</v>
      </c>
      <c r="J409" s="15"/>
      <c r="K409" s="15"/>
      <c r="L409" s="14">
        <f t="shared" si="91"/>
        <v>126.2589</v>
      </c>
      <c r="N409" s="23" t="str">
        <f>'Olieforbrug, TJ'!M409</f>
        <v>September</v>
      </c>
    </row>
    <row r="410" spans="1:14" ht="12" customHeight="1" x14ac:dyDescent="0.25">
      <c r="A410" s="23" t="str">
        <f>'Olieforbrug, TJ'!A410</f>
        <v>Oktober</v>
      </c>
      <c r="C410" s="16">
        <v>125559</v>
      </c>
      <c r="D410" s="16">
        <v>233952</v>
      </c>
      <c r="E410" s="16">
        <v>381576</v>
      </c>
      <c r="F410" s="16">
        <v>18951</v>
      </c>
      <c r="G410" s="16">
        <f>I409-I410</f>
        <v>52112</v>
      </c>
      <c r="H410" s="16">
        <v>11384</v>
      </c>
      <c r="I410" s="16">
        <v>988394</v>
      </c>
      <c r="J410" s="15"/>
      <c r="K410" s="15"/>
      <c r="L410" s="14">
        <f t="shared" si="91"/>
        <v>462.75959999999998</v>
      </c>
      <c r="N410" s="23" t="str">
        <f>'Olieforbrug, TJ'!M410</f>
        <v>October</v>
      </c>
    </row>
    <row r="411" spans="1:14" ht="12" customHeight="1" x14ac:dyDescent="0.25">
      <c r="A411" s="23" t="str">
        <f>'Olieforbrug, TJ'!A411</f>
        <v>November</v>
      </c>
      <c r="C411" s="16">
        <v>101078</v>
      </c>
      <c r="D411" s="16">
        <v>183329</v>
      </c>
      <c r="E411" s="16">
        <v>394588</v>
      </c>
      <c r="F411" s="16">
        <v>49849</v>
      </c>
      <c r="G411" s="16">
        <f>I410-I411</f>
        <v>176425</v>
      </c>
      <c r="H411" s="16">
        <v>14727</v>
      </c>
      <c r="I411" s="16">
        <v>811969</v>
      </c>
      <c r="J411" s="15"/>
      <c r="K411" s="15"/>
      <c r="L411" s="14">
        <f t="shared" si="91"/>
        <v>598.65254999999991</v>
      </c>
      <c r="N411" s="23" t="str">
        <f>'Olieforbrug, TJ'!M411</f>
        <v>November</v>
      </c>
    </row>
    <row r="412" spans="1:14" ht="13.8" thickBot="1" x14ac:dyDescent="0.3">
      <c r="A412" s="41" t="str">
        <f>'Olieforbrug, TJ'!A412</f>
        <v>December</v>
      </c>
      <c r="C412" s="42">
        <v>107252</v>
      </c>
      <c r="D412" s="42">
        <v>220494</v>
      </c>
      <c r="E412" s="42">
        <v>432136</v>
      </c>
      <c r="F412" s="42">
        <v>77199</v>
      </c>
      <c r="G412" s="42">
        <f>I411-I412</f>
        <v>192548</v>
      </c>
      <c r="H412" s="42">
        <v>8047</v>
      </c>
      <c r="I412" s="42">
        <v>619421</v>
      </c>
      <c r="J412" s="2"/>
      <c r="K412" s="2"/>
      <c r="L412" s="54">
        <f t="shared" si="91"/>
        <v>327.11054999999999</v>
      </c>
      <c r="N412" s="43" t="str">
        <f>'Olieforbrug, TJ'!M412</f>
        <v>December</v>
      </c>
    </row>
    <row r="413" spans="1:14" x14ac:dyDescent="0.25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5">
      <c r="A414" s="23" t="str">
        <f>'Olieforbrug, TJ'!A414</f>
        <v>Januar</v>
      </c>
      <c r="C414" s="16">
        <v>123310</v>
      </c>
      <c r="D414" s="16">
        <v>323527</v>
      </c>
      <c r="E414" s="16">
        <v>427058</v>
      </c>
      <c r="F414" s="16">
        <v>12759</v>
      </c>
      <c r="G414" s="16">
        <f>I412-I414</f>
        <v>-20175</v>
      </c>
      <c r="H414" s="16">
        <v>7901</v>
      </c>
      <c r="I414" s="16">
        <v>639596</v>
      </c>
      <c r="J414" s="15"/>
      <c r="K414" s="15"/>
      <c r="L414" s="14">
        <f>H414*40.65/1000</f>
        <v>321.17564999999996</v>
      </c>
      <c r="N414" s="23" t="str">
        <f>'Olieforbrug, TJ'!M414</f>
        <v>January</v>
      </c>
    </row>
    <row r="415" spans="1:14" x14ac:dyDescent="0.25">
      <c r="A415" s="23" t="str">
        <f>'Olieforbrug, TJ'!A415</f>
        <v>Februar</v>
      </c>
      <c r="C415" s="16">
        <v>116191</v>
      </c>
      <c r="D415" s="16">
        <v>314412</v>
      </c>
      <c r="E415" s="16">
        <v>324487</v>
      </c>
      <c r="F415" s="16">
        <v>21137</v>
      </c>
      <c r="G415" s="65">
        <f t="shared" ref="G415:G420" si="92">I414-I415</f>
        <v>-122907</v>
      </c>
      <c r="H415" s="16">
        <v>1765</v>
      </c>
      <c r="I415" s="16">
        <v>762503</v>
      </c>
      <c r="J415" s="15"/>
      <c r="K415" s="15"/>
      <c r="L415" s="14">
        <f>H415*40.65/1000</f>
        <v>71.747249999999994</v>
      </c>
      <c r="N415" s="23" t="str">
        <f>'Olieforbrug, TJ'!M415</f>
        <v>February</v>
      </c>
    </row>
    <row r="416" spans="1:14" x14ac:dyDescent="0.25">
      <c r="A416" s="23" t="str">
        <f>'Olieforbrug, TJ'!A416</f>
        <v>Marts</v>
      </c>
      <c r="C416" s="16">
        <v>100921</v>
      </c>
      <c r="D416" s="16">
        <v>325579</v>
      </c>
      <c r="E416" s="16">
        <v>306193</v>
      </c>
      <c r="F416" s="16">
        <v>16731</v>
      </c>
      <c r="G416" s="65">
        <f t="shared" si="92"/>
        <v>-103183</v>
      </c>
      <c r="H416" s="16">
        <v>1154</v>
      </c>
      <c r="I416" s="16">
        <v>865686</v>
      </c>
      <c r="J416" s="15"/>
      <c r="K416" s="15"/>
      <c r="L416" s="14">
        <f>H416*40.65/1000</f>
        <v>46.9101</v>
      </c>
      <c r="N416" s="23" t="str">
        <f>'Olieforbrug, TJ'!M416</f>
        <v>March</v>
      </c>
    </row>
    <row r="417" spans="1:14" x14ac:dyDescent="0.25">
      <c r="A417" s="23" t="str">
        <f>'Olieforbrug, TJ'!A417</f>
        <v>April</v>
      </c>
      <c r="C417" s="16">
        <v>113400</v>
      </c>
      <c r="D417" s="16">
        <v>208727</v>
      </c>
      <c r="E417" s="16">
        <v>263373</v>
      </c>
      <c r="F417" s="16">
        <v>19636</v>
      </c>
      <c r="G417" s="65">
        <f t="shared" si="92"/>
        <v>-36490</v>
      </c>
      <c r="H417" s="16">
        <v>1010</v>
      </c>
      <c r="I417" s="16">
        <v>902176</v>
      </c>
      <c r="J417" s="15"/>
      <c r="K417" s="15"/>
      <c r="L417" s="14">
        <f>H417*40.65/1000</f>
        <v>41.0565</v>
      </c>
      <c r="N417" s="23" t="str">
        <f>'Olieforbrug, TJ'!M417</f>
        <v>April</v>
      </c>
    </row>
    <row r="418" spans="1:14" x14ac:dyDescent="0.25">
      <c r="A418" s="23" t="str">
        <f>'Olieforbrug, TJ'!A418</f>
        <v>Maj</v>
      </c>
      <c r="C418" s="16">
        <v>115201</v>
      </c>
      <c r="D418" s="16">
        <v>286447</v>
      </c>
      <c r="E418" s="16">
        <v>168948</v>
      </c>
      <c r="F418" s="16">
        <v>15309</v>
      </c>
      <c r="G418" s="65">
        <f t="shared" si="92"/>
        <v>-216325</v>
      </c>
      <c r="H418" s="16">
        <v>1162</v>
      </c>
      <c r="I418" s="16">
        <v>1118501</v>
      </c>
      <c r="J418" s="15"/>
      <c r="K418" s="15"/>
      <c r="L418" s="14">
        <f>H418*40.65/1000</f>
        <v>47.235299999999995</v>
      </c>
      <c r="N418" s="23" t="str">
        <f>'Olieforbrug, TJ'!M418</f>
        <v>May</v>
      </c>
    </row>
    <row r="419" spans="1:14" x14ac:dyDescent="0.25">
      <c r="A419" s="23" t="str">
        <f>'Olieforbrug, TJ'!A419</f>
        <v>Juni</v>
      </c>
      <c r="C419" s="16">
        <v>102736</v>
      </c>
      <c r="D419" s="16">
        <v>231387</v>
      </c>
      <c r="E419" s="16">
        <v>321713</v>
      </c>
      <c r="F419" s="16">
        <v>19053</v>
      </c>
      <c r="G419" s="65">
        <f t="shared" si="92"/>
        <v>6841</v>
      </c>
      <c r="H419" s="16">
        <v>1740</v>
      </c>
      <c r="I419" s="16">
        <v>1111660</v>
      </c>
      <c r="J419" s="15"/>
      <c r="K419" s="15"/>
      <c r="L419" s="14">
        <f t="shared" ref="L419:L425" si="93">H419*40.65/1000</f>
        <v>70.730999999999995</v>
      </c>
      <c r="N419" s="23" t="str">
        <f>'Olieforbrug, TJ'!M419</f>
        <v>June</v>
      </c>
    </row>
    <row r="420" spans="1:14" x14ac:dyDescent="0.25">
      <c r="A420" s="23" t="str">
        <f>'Olieforbrug, TJ'!A420</f>
        <v>Juli</v>
      </c>
      <c r="C420" s="16">
        <v>111643</v>
      </c>
      <c r="D420" s="16">
        <v>200816</v>
      </c>
      <c r="E420" s="16">
        <v>506746</v>
      </c>
      <c r="F420" s="16">
        <v>17251</v>
      </c>
      <c r="G420" s="65">
        <f t="shared" si="92"/>
        <v>206229</v>
      </c>
      <c r="H420" s="16">
        <v>1461</v>
      </c>
      <c r="I420" s="16">
        <v>905431</v>
      </c>
      <c r="J420" s="15"/>
      <c r="K420" s="15"/>
      <c r="L420" s="14">
        <f t="shared" si="93"/>
        <v>59.389650000000003</v>
      </c>
      <c r="N420" s="23" t="str">
        <f>'Olieforbrug, TJ'!M420</f>
        <v>July</v>
      </c>
    </row>
    <row r="421" spans="1:14" x14ac:dyDescent="0.25">
      <c r="A421" s="23" t="str">
        <f>'Olieforbrug, TJ'!A421</f>
        <v>August</v>
      </c>
      <c r="C421" s="16">
        <v>107749</v>
      </c>
      <c r="D421" s="16">
        <v>258214</v>
      </c>
      <c r="E421" s="16">
        <v>320797</v>
      </c>
      <c r="F421" s="16">
        <v>23775</v>
      </c>
      <c r="G421" s="65">
        <f>I420-I421</f>
        <v>-13746</v>
      </c>
      <c r="H421" s="16">
        <v>4401</v>
      </c>
      <c r="I421" s="16">
        <v>919177</v>
      </c>
      <c r="L421" s="14">
        <f t="shared" si="93"/>
        <v>178.90064999999998</v>
      </c>
      <c r="N421" s="23" t="str">
        <f>'Olieforbrug, TJ'!M421</f>
        <v>August</v>
      </c>
    </row>
    <row r="422" spans="1:14" x14ac:dyDescent="0.25">
      <c r="A422" s="23" t="str">
        <f>'Olieforbrug, TJ'!A422</f>
        <v>September</v>
      </c>
      <c r="C422" s="16">
        <v>67241</v>
      </c>
      <c r="D422" s="16">
        <v>195769</v>
      </c>
      <c r="E422" s="16">
        <v>287791</v>
      </c>
      <c r="F422" s="16">
        <v>18952</v>
      </c>
      <c r="G422" s="65">
        <f>I421-I422</f>
        <v>46918</v>
      </c>
      <c r="H422" s="16">
        <v>4037</v>
      </c>
      <c r="I422" s="16">
        <v>872259</v>
      </c>
      <c r="L422" s="14">
        <f t="shared" si="93"/>
        <v>164.10405</v>
      </c>
      <c r="N422" s="23" t="str">
        <f>'Olieforbrug, TJ'!M422</f>
        <v>September</v>
      </c>
    </row>
    <row r="423" spans="1:14" x14ac:dyDescent="0.25">
      <c r="A423" s="23" t="str">
        <f>'Olieforbrug, TJ'!A423</f>
        <v>Oktober</v>
      </c>
      <c r="C423" s="16">
        <v>109292</v>
      </c>
      <c r="D423" s="16">
        <v>296424</v>
      </c>
      <c r="E423" s="16">
        <v>493430</v>
      </c>
      <c r="F423" s="16">
        <v>21170</v>
      </c>
      <c r="G423" s="65">
        <f>I422-I423</f>
        <v>118692</v>
      </c>
      <c r="H423" s="16">
        <v>11639</v>
      </c>
      <c r="I423" s="16">
        <v>753567</v>
      </c>
      <c r="L423" s="14">
        <f t="shared" si="93"/>
        <v>473.12534999999997</v>
      </c>
      <c r="N423" s="23" t="str">
        <f>'Olieforbrug, TJ'!M423</f>
        <v>October</v>
      </c>
    </row>
    <row r="424" spans="1:14" x14ac:dyDescent="0.25">
      <c r="A424" s="23" t="str">
        <f>'Olieforbrug, TJ'!A424</f>
        <v>November</v>
      </c>
      <c r="C424" s="16">
        <v>104884</v>
      </c>
      <c r="D424" s="16">
        <v>375830</v>
      </c>
      <c r="E424" s="16">
        <v>354161</v>
      </c>
      <c r="F424" s="16">
        <v>15217</v>
      </c>
      <c r="G424" s="65">
        <f>I423-I424</f>
        <v>-113148</v>
      </c>
      <c r="H424" s="16">
        <v>11054</v>
      </c>
      <c r="I424" s="16">
        <v>866715</v>
      </c>
      <c r="L424" s="14">
        <f t="shared" si="93"/>
        <v>449.3451</v>
      </c>
      <c r="N424" s="23" t="str">
        <f>'Olieforbrug, TJ'!M424</f>
        <v>November</v>
      </c>
    </row>
    <row r="425" spans="1:14" ht="13.8" thickBot="1" x14ac:dyDescent="0.3">
      <c r="A425" s="41" t="str">
        <f>'Olieforbrug, TJ'!A425</f>
        <v>December</v>
      </c>
      <c r="C425" s="42">
        <v>120251</v>
      </c>
      <c r="D425" s="42">
        <v>235953</v>
      </c>
      <c r="E425" s="42">
        <v>273922</v>
      </c>
      <c r="F425" s="42">
        <v>15026</v>
      </c>
      <c r="G425" s="42">
        <f>I424-I425</f>
        <v>-92300</v>
      </c>
      <c r="H425" s="42">
        <v>7734</v>
      </c>
      <c r="I425" s="42">
        <v>959015</v>
      </c>
      <c r="J425" s="2"/>
      <c r="K425" s="2"/>
      <c r="L425" s="54">
        <f t="shared" si="93"/>
        <v>314.38709999999998</v>
      </c>
      <c r="N425" s="43" t="str">
        <f>'Olieforbrug, TJ'!M425</f>
        <v>December</v>
      </c>
    </row>
    <row r="426" spans="1:14" x14ac:dyDescent="0.25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f>'Olieforbrug, TJ'!M426</f>
        <v>2021</v>
      </c>
    </row>
    <row r="427" spans="1:14" x14ac:dyDescent="0.25">
      <c r="A427" s="23" t="str">
        <f>'Olieforbrug, TJ'!A427</f>
        <v>Januar</v>
      </c>
      <c r="C427" s="16">
        <v>123435</v>
      </c>
      <c r="D427" s="16">
        <v>172798</v>
      </c>
      <c r="E427" s="16">
        <v>399154</v>
      </c>
      <c r="F427" s="16">
        <v>10136</v>
      </c>
      <c r="G427" s="16">
        <f>I425-I427</f>
        <v>126309</v>
      </c>
      <c r="H427" s="16">
        <v>8735</v>
      </c>
      <c r="I427" s="16">
        <v>832706</v>
      </c>
      <c r="J427" s="15"/>
      <c r="K427" s="15"/>
      <c r="L427" s="14">
        <f t="shared" ref="L427:L438" si="94">H427*40.65/1000</f>
        <v>355.07774999999998</v>
      </c>
      <c r="N427" s="23" t="str">
        <f>'Olieforbrug, TJ'!M427</f>
        <v>January</v>
      </c>
    </row>
    <row r="428" spans="1:14" x14ac:dyDescent="0.25">
      <c r="A428" s="23" t="str">
        <f>'Olieforbrug, TJ'!A428</f>
        <v>Februar</v>
      </c>
      <c r="C428" s="16">
        <v>107412</v>
      </c>
      <c r="D428" s="16">
        <v>190951</v>
      </c>
      <c r="E428" s="16">
        <v>363055</v>
      </c>
      <c r="F428" s="16">
        <v>7746</v>
      </c>
      <c r="G428" s="16">
        <f t="shared" ref="G428:G433" si="95">I427-I428</f>
        <v>76038</v>
      </c>
      <c r="H428" s="16">
        <v>2168</v>
      </c>
      <c r="I428" s="16">
        <v>756668</v>
      </c>
      <c r="J428" s="15"/>
      <c r="K428" s="15"/>
      <c r="L428" s="14">
        <f t="shared" si="94"/>
        <v>88.129199999999997</v>
      </c>
      <c r="N428" s="23" t="str">
        <f>'Olieforbrug, TJ'!M428</f>
        <v>February</v>
      </c>
    </row>
    <row r="429" spans="1:14" s="100" customFormat="1" x14ac:dyDescent="0.25">
      <c r="A429" s="99" t="str">
        <f>'Olieforbrug, TJ'!A429</f>
        <v>Marts</v>
      </c>
      <c r="C429" s="101">
        <v>119262</v>
      </c>
      <c r="D429" s="101">
        <v>191915</v>
      </c>
      <c r="E429" s="101">
        <v>301044</v>
      </c>
      <c r="F429" s="101">
        <v>8051</v>
      </c>
      <c r="G429" s="101">
        <f t="shared" si="95"/>
        <v>-5262</v>
      </c>
      <c r="H429" s="101">
        <v>2563</v>
      </c>
      <c r="I429" s="101">
        <v>761930</v>
      </c>
      <c r="J429" s="102"/>
      <c r="K429" s="102"/>
      <c r="L429" s="103">
        <f t="shared" si="94"/>
        <v>104.18594999999999</v>
      </c>
      <c r="N429" s="99" t="str">
        <f>'Olieforbrug, TJ'!M429</f>
        <v>March</v>
      </c>
    </row>
    <row r="430" spans="1:14" ht="12" customHeight="1" x14ac:dyDescent="0.25">
      <c r="A430" s="23" t="str">
        <f>'Olieforbrug, TJ'!A430</f>
        <v>April</v>
      </c>
      <c r="C430" s="16">
        <v>131006</v>
      </c>
      <c r="D430" s="16">
        <v>253599</v>
      </c>
      <c r="E430" s="16">
        <v>567475</v>
      </c>
      <c r="F430" s="16">
        <v>4061</v>
      </c>
      <c r="G430" s="16">
        <f t="shared" si="95"/>
        <v>191808</v>
      </c>
      <c r="H430" s="16">
        <v>1686</v>
      </c>
      <c r="I430" s="16">
        <v>570122</v>
      </c>
      <c r="J430" s="15"/>
      <c r="K430" s="15"/>
      <c r="L430" s="14">
        <f t="shared" si="94"/>
        <v>68.535899999999998</v>
      </c>
      <c r="N430" s="23" t="str">
        <f>'Olieforbrug, TJ'!M430</f>
        <v>April</v>
      </c>
    </row>
    <row r="431" spans="1:14" ht="12" customHeight="1" x14ac:dyDescent="0.25">
      <c r="A431" s="23" t="str">
        <f>'Olieforbrug, TJ'!A431</f>
        <v>Maj</v>
      </c>
      <c r="C431" s="16">
        <v>118577</v>
      </c>
      <c r="D431" s="16">
        <v>185765</v>
      </c>
      <c r="E431" s="16">
        <v>244778</v>
      </c>
      <c r="F431" s="16">
        <v>3882</v>
      </c>
      <c r="G431" s="16">
        <f t="shared" si="95"/>
        <v>-101633</v>
      </c>
      <c r="H431" s="16">
        <v>1838</v>
      </c>
      <c r="I431" s="16">
        <v>671755</v>
      </c>
      <c r="J431" s="15"/>
      <c r="K431" s="15"/>
      <c r="L431" s="14">
        <f t="shared" si="94"/>
        <v>74.714699999999993</v>
      </c>
      <c r="N431" s="23" t="str">
        <f>'Olieforbrug, TJ'!M431</f>
        <v>May</v>
      </c>
    </row>
    <row r="432" spans="1:14" ht="12" customHeight="1" x14ac:dyDescent="0.25">
      <c r="A432" s="23" t="str">
        <f>'Olieforbrug, TJ'!A432</f>
        <v>Juni</v>
      </c>
      <c r="C432" s="16">
        <v>97850</v>
      </c>
      <c r="D432" s="16">
        <v>81440</v>
      </c>
      <c r="E432" s="16">
        <v>252715</v>
      </c>
      <c r="F432" s="16">
        <v>13237</v>
      </c>
      <c r="G432" s="16">
        <f t="shared" si="95"/>
        <v>10765</v>
      </c>
      <c r="H432" s="16">
        <v>2489</v>
      </c>
      <c r="I432" s="16">
        <v>660990</v>
      </c>
      <c r="J432" s="15"/>
      <c r="K432" s="15"/>
      <c r="L432" s="14">
        <f t="shared" si="94"/>
        <v>101.17784999999999</v>
      </c>
      <c r="N432" s="23" t="str">
        <f>'Olieforbrug, TJ'!M432</f>
        <v>June</v>
      </c>
    </row>
    <row r="433" spans="1:14" x14ac:dyDescent="0.25">
      <c r="A433" s="23" t="str">
        <f>'Olieforbrug, TJ'!A433</f>
        <v>Juli</v>
      </c>
      <c r="C433" s="16">
        <v>111848</v>
      </c>
      <c r="D433" s="16">
        <v>79295</v>
      </c>
      <c r="E433" s="16">
        <v>421299</v>
      </c>
      <c r="F433" s="16">
        <v>7886</v>
      </c>
      <c r="G433" s="16">
        <f t="shared" si="95"/>
        <v>239979</v>
      </c>
      <c r="H433" s="16">
        <v>2057</v>
      </c>
      <c r="I433" s="16">
        <v>421011</v>
      </c>
      <c r="J433" s="15"/>
      <c r="K433" s="15"/>
      <c r="L433" s="14">
        <f t="shared" si="94"/>
        <v>83.617050000000006</v>
      </c>
      <c r="N433" s="23" t="str">
        <f>'Olieforbrug, TJ'!M433</f>
        <v>July</v>
      </c>
    </row>
    <row r="434" spans="1:14" x14ac:dyDescent="0.25">
      <c r="A434" s="23" t="str">
        <f>'Olieforbrug, TJ'!A434</f>
        <v>August</v>
      </c>
      <c r="C434" s="16">
        <v>113124</v>
      </c>
      <c r="D434" s="16">
        <v>146233</v>
      </c>
      <c r="E434" s="16">
        <v>138620</v>
      </c>
      <c r="F434" s="16">
        <v>10738</v>
      </c>
      <c r="G434" s="16">
        <f>I433-I434</f>
        <v>-108440</v>
      </c>
      <c r="H434" s="16">
        <v>2414</v>
      </c>
      <c r="I434" s="16">
        <v>529451</v>
      </c>
      <c r="J434" s="15"/>
      <c r="K434" s="15"/>
      <c r="L434" s="14">
        <f t="shared" si="94"/>
        <v>98.129099999999994</v>
      </c>
      <c r="N434" s="23" t="str">
        <f>'Olieforbrug, TJ'!M434</f>
        <v>August</v>
      </c>
    </row>
    <row r="435" spans="1:14" x14ac:dyDescent="0.25">
      <c r="A435" s="23" t="str">
        <f>'Olieforbrug, TJ'!A435</f>
        <v>September</v>
      </c>
      <c r="C435" s="16">
        <v>106421</v>
      </c>
      <c r="D435" s="16">
        <v>128070</v>
      </c>
      <c r="E435" s="16">
        <v>248652</v>
      </c>
      <c r="F435" s="16">
        <v>11734</v>
      </c>
      <c r="G435" s="16">
        <f>I434-I435</f>
        <v>30860</v>
      </c>
      <c r="H435" s="16">
        <v>3868</v>
      </c>
      <c r="I435" s="16">
        <v>498591</v>
      </c>
      <c r="J435" s="15"/>
      <c r="K435" s="15"/>
      <c r="L435" s="14">
        <f t="shared" si="94"/>
        <v>157.23419999999999</v>
      </c>
      <c r="N435" s="23" t="str">
        <f>'Olieforbrug, TJ'!M435</f>
        <v>September</v>
      </c>
    </row>
    <row r="436" spans="1:14" x14ac:dyDescent="0.25">
      <c r="A436" s="23" t="str">
        <f>'Olieforbrug, TJ'!A436</f>
        <v>Oktober</v>
      </c>
      <c r="C436" s="16">
        <v>110185</v>
      </c>
      <c r="D436" s="16">
        <v>139394</v>
      </c>
      <c r="E436" s="16">
        <v>285242</v>
      </c>
      <c r="F436" s="16">
        <v>12175</v>
      </c>
      <c r="G436" s="16">
        <f>I435-I436</f>
        <v>-12649</v>
      </c>
      <c r="H436" s="16">
        <v>7706</v>
      </c>
      <c r="I436" s="16">
        <v>511240</v>
      </c>
      <c r="J436" s="15"/>
      <c r="K436" s="15"/>
      <c r="L436" s="14">
        <f t="shared" si="94"/>
        <v>313.24889999999999</v>
      </c>
      <c r="N436" s="23" t="str">
        <f>'Olieforbrug, TJ'!M436</f>
        <v>October</v>
      </c>
    </row>
    <row r="437" spans="1:14" x14ac:dyDescent="0.25">
      <c r="A437" s="23" t="str">
        <f>'Olieforbrug, TJ'!A437</f>
        <v>November</v>
      </c>
      <c r="C437" s="16">
        <v>102678</v>
      </c>
      <c r="D437" s="16">
        <v>158555</v>
      </c>
      <c r="E437" s="16">
        <v>486906</v>
      </c>
      <c r="F437" s="16">
        <v>10551</v>
      </c>
      <c r="G437" s="16">
        <f>I436-I437</f>
        <v>241230</v>
      </c>
      <c r="H437" s="16">
        <v>4682</v>
      </c>
      <c r="I437" s="16">
        <v>270010</v>
      </c>
      <c r="J437" s="15"/>
      <c r="K437" s="15"/>
      <c r="L437" s="14">
        <f t="shared" si="94"/>
        <v>190.32329999999999</v>
      </c>
      <c r="N437" s="23" t="str">
        <f>'Olieforbrug, TJ'!M437</f>
        <v>November</v>
      </c>
    </row>
    <row r="438" spans="1:14" ht="13.8" thickBot="1" x14ac:dyDescent="0.3">
      <c r="A438" s="43" t="str">
        <f>'Olieforbrug, TJ'!A438</f>
        <v>December</v>
      </c>
      <c r="C438" s="42">
        <v>116644</v>
      </c>
      <c r="D438" s="42">
        <v>133278</v>
      </c>
      <c r="E438" s="42">
        <v>188885</v>
      </c>
      <c r="F438" s="42">
        <v>10694</v>
      </c>
      <c r="G438" s="42">
        <f>I437-I438</f>
        <v>-44527</v>
      </c>
      <c r="H438" s="42">
        <v>12488</v>
      </c>
      <c r="I438" s="42">
        <v>314537</v>
      </c>
      <c r="J438" s="2"/>
      <c r="K438" s="2"/>
      <c r="L438" s="54">
        <f t="shared" si="94"/>
        <v>507.63719999999995</v>
      </c>
      <c r="N438" s="43" t="str">
        <f>'Olieforbrug, TJ'!M438</f>
        <v>December</v>
      </c>
    </row>
    <row r="439" spans="1:14" x14ac:dyDescent="0.25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f>'Olieforbrug, TJ'!M439</f>
        <v>2022</v>
      </c>
    </row>
    <row r="440" spans="1:14" x14ac:dyDescent="0.25">
      <c r="A440" s="23" t="str">
        <f>'Olieforbrug, TJ'!A440</f>
        <v>Januar</v>
      </c>
      <c r="C440" s="16">
        <v>116224</v>
      </c>
      <c r="D440" s="16">
        <v>218058</v>
      </c>
      <c r="E440" s="16">
        <v>354954</v>
      </c>
      <c r="F440" s="16">
        <v>11312</v>
      </c>
      <c r="G440" s="16">
        <f>I438-I440</f>
        <v>32279</v>
      </c>
      <c r="H440" s="16">
        <v>176</v>
      </c>
      <c r="I440" s="16">
        <v>282258</v>
      </c>
      <c r="J440" s="15"/>
      <c r="K440" s="15"/>
      <c r="L440" s="14">
        <f t="shared" ref="L440:L445" si="96">H440*40.65/1000</f>
        <v>7.1543999999999999</v>
      </c>
      <c r="N440" s="23" t="str">
        <f>'Olieforbrug, TJ'!M440</f>
        <v>January</v>
      </c>
    </row>
    <row r="441" spans="1:14" x14ac:dyDescent="0.25">
      <c r="A441" s="23" t="str">
        <f>'Olieforbrug, TJ'!A441</f>
        <v>Februar</v>
      </c>
      <c r="C441" s="16">
        <v>107989</v>
      </c>
      <c r="D441" s="16">
        <v>90537</v>
      </c>
      <c r="E441" s="16">
        <v>268119</v>
      </c>
      <c r="F441" s="16">
        <v>12995</v>
      </c>
      <c r="G441" s="16">
        <f t="shared" ref="G441:G446" si="97">I440-I441</f>
        <v>84264</v>
      </c>
      <c r="H441" s="16">
        <v>909</v>
      </c>
      <c r="I441" s="16">
        <v>197994</v>
      </c>
      <c r="J441" s="15"/>
      <c r="K441" s="15"/>
      <c r="L441" s="14">
        <f t="shared" si="96"/>
        <v>36.950849999999996</v>
      </c>
      <c r="N441" s="23" t="str">
        <f>'Olieforbrug, TJ'!M441</f>
        <v>February</v>
      </c>
    </row>
    <row r="442" spans="1:14" x14ac:dyDescent="0.25">
      <c r="A442" s="23" t="str">
        <f>'Olieforbrug, TJ'!A442</f>
        <v>Marts</v>
      </c>
      <c r="C442" s="16">
        <v>87494</v>
      </c>
      <c r="D442" s="16">
        <v>337224</v>
      </c>
      <c r="E442" s="16">
        <v>279017</v>
      </c>
      <c r="F442" s="16">
        <v>14246</v>
      </c>
      <c r="G442" s="16">
        <f t="shared" si="97"/>
        <v>-141609</v>
      </c>
      <c r="H442" s="16">
        <v>5251</v>
      </c>
      <c r="I442" s="16">
        <v>339603</v>
      </c>
      <c r="J442" s="15"/>
      <c r="K442" s="15"/>
      <c r="L442" s="14">
        <f t="shared" si="96"/>
        <v>213.45314999999999</v>
      </c>
      <c r="N442" s="23" t="str">
        <f>'Olieforbrug, TJ'!M442</f>
        <v>March</v>
      </c>
    </row>
    <row r="443" spans="1:14" x14ac:dyDescent="0.25">
      <c r="A443" s="23" t="str">
        <f>'Olieforbrug, TJ'!A443</f>
        <v>April</v>
      </c>
      <c r="C443" s="16">
        <v>115951</v>
      </c>
      <c r="D443" s="16">
        <v>175974</v>
      </c>
      <c r="E443" s="16">
        <v>218047</v>
      </c>
      <c r="F443" s="16">
        <v>13235</v>
      </c>
      <c r="G443" s="16">
        <f t="shared" si="97"/>
        <v>-45528</v>
      </c>
      <c r="H443" s="16">
        <v>12539</v>
      </c>
      <c r="I443" s="16">
        <v>385131</v>
      </c>
      <c r="J443" s="15"/>
      <c r="K443" s="15"/>
      <c r="L443" s="14">
        <f t="shared" si="96"/>
        <v>509.71034999999995</v>
      </c>
      <c r="N443" s="23" t="str">
        <f>'Olieforbrug, TJ'!M443</f>
        <v>April</v>
      </c>
    </row>
    <row r="444" spans="1:14" x14ac:dyDescent="0.25">
      <c r="A444" s="23" t="str">
        <f>'Olieforbrug, TJ'!A444</f>
        <v>Maj</v>
      </c>
      <c r="C444" s="16">
        <v>114607</v>
      </c>
      <c r="D444" s="16">
        <v>159416</v>
      </c>
      <c r="E444" s="16">
        <v>278932</v>
      </c>
      <c r="F444" s="16">
        <v>18018</v>
      </c>
      <c r="G444" s="16">
        <f t="shared" si="97"/>
        <v>25588</v>
      </c>
      <c r="H444" s="16">
        <v>2202</v>
      </c>
      <c r="I444" s="16">
        <v>359543</v>
      </c>
      <c r="J444" s="15"/>
      <c r="K444" s="15"/>
      <c r="L444" s="14">
        <f t="shared" si="96"/>
        <v>89.511300000000006</v>
      </c>
      <c r="N444" s="23" t="str">
        <f>'Olieforbrug, TJ'!M444</f>
        <v>May</v>
      </c>
    </row>
    <row r="445" spans="1:14" x14ac:dyDescent="0.25">
      <c r="A445" s="23" t="str">
        <f>'Olieforbrug, TJ'!A445</f>
        <v>Juni</v>
      </c>
      <c r="C445" s="16">
        <v>119136</v>
      </c>
      <c r="D445" s="16">
        <v>161942</v>
      </c>
      <c r="E445" s="16">
        <v>231996</v>
      </c>
      <c r="F445" s="16">
        <v>15548</v>
      </c>
      <c r="G445" s="16">
        <f t="shared" si="97"/>
        <v>-30941</v>
      </c>
      <c r="H445" s="16">
        <v>2327</v>
      </c>
      <c r="I445" s="16">
        <v>390484</v>
      </c>
      <c r="J445" s="15"/>
      <c r="K445" s="15"/>
      <c r="L445" s="14">
        <f t="shared" si="96"/>
        <v>94.592550000000003</v>
      </c>
      <c r="N445" s="23" t="str">
        <f>'Olieforbrug, TJ'!M445</f>
        <v>June</v>
      </c>
    </row>
    <row r="446" spans="1:14" x14ac:dyDescent="0.25">
      <c r="A446" s="23" t="str">
        <f>'Olieforbrug, TJ'!A446</f>
        <v>Juli</v>
      </c>
      <c r="C446" s="16">
        <v>136932</v>
      </c>
      <c r="D446" s="16">
        <v>178631</v>
      </c>
      <c r="E446" s="16">
        <v>429148</v>
      </c>
      <c r="F446" s="16">
        <v>16655</v>
      </c>
      <c r="G446" s="16">
        <f t="shared" si="97"/>
        <v>117893</v>
      </c>
      <c r="H446" s="16">
        <v>5013</v>
      </c>
      <c r="I446" s="16">
        <v>272591</v>
      </c>
      <c r="J446" s="15"/>
      <c r="K446" s="15"/>
      <c r="L446" s="14">
        <f t="shared" ref="L446" si="98">H446*40.65/1000</f>
        <v>203.77844999999999</v>
      </c>
      <c r="N446" s="23" t="str">
        <f>'Olieforbrug, TJ'!M446</f>
        <v>July</v>
      </c>
    </row>
    <row r="447" spans="1:14" x14ac:dyDescent="0.25">
      <c r="A447" s="23" t="str">
        <f>'Olieforbrug, TJ'!A447</f>
        <v>August</v>
      </c>
      <c r="C447" s="16">
        <v>131803</v>
      </c>
      <c r="D447" s="16">
        <v>159255</v>
      </c>
      <c r="E447" s="16">
        <v>216602</v>
      </c>
      <c r="F447" s="16">
        <v>21118</v>
      </c>
      <c r="G447" s="16">
        <f t="shared" ref="G447" si="99">I446-I447</f>
        <v>-55221</v>
      </c>
      <c r="H447" s="16">
        <v>2856</v>
      </c>
      <c r="I447" s="16">
        <v>327812</v>
      </c>
      <c r="J447" s="15"/>
      <c r="K447" s="15"/>
      <c r="L447" s="14">
        <f t="shared" ref="L447" si="100">H447*40.65/1000</f>
        <v>116.09639999999999</v>
      </c>
      <c r="N447" s="23" t="str">
        <f>'Olieforbrug, TJ'!M447</f>
        <v>August</v>
      </c>
    </row>
    <row r="448" spans="1:14" x14ac:dyDescent="0.25">
      <c r="A448" s="23" t="str">
        <f>'Olieforbrug, TJ'!A448</f>
        <v>September</v>
      </c>
      <c r="C448" s="16">
        <v>145017</v>
      </c>
      <c r="D448" s="16">
        <v>287123</v>
      </c>
      <c r="E448" s="16">
        <v>339308</v>
      </c>
      <c r="F448" s="16">
        <v>19233</v>
      </c>
      <c r="G448" s="16">
        <f t="shared" ref="G448" si="101">I447-I448</f>
        <v>-65681</v>
      </c>
      <c r="H448" s="16">
        <v>10331</v>
      </c>
      <c r="I448" s="16">
        <v>393493</v>
      </c>
      <c r="J448" s="15"/>
      <c r="K448" s="15"/>
      <c r="L448" s="14">
        <f t="shared" ref="L448" si="102">H448*40.65/1000</f>
        <v>419.95514999999995</v>
      </c>
      <c r="N448" s="23" t="str">
        <f>'Olieforbrug, TJ'!M448</f>
        <v>September</v>
      </c>
    </row>
    <row r="449" spans="1:14" x14ac:dyDescent="0.25">
      <c r="A449" s="23" t="str">
        <f>'Olieforbrug, TJ'!A449</f>
        <v>Oktober</v>
      </c>
      <c r="C449" s="16">
        <v>70908</v>
      </c>
      <c r="D449" s="16">
        <v>201940</v>
      </c>
      <c r="E449" s="16">
        <v>277127</v>
      </c>
      <c r="F449" s="16">
        <v>24363</v>
      </c>
      <c r="G449" s="16">
        <f t="shared" ref="G449" si="103">I448-I449</f>
        <v>34899</v>
      </c>
      <c r="H449" s="16">
        <v>7982</v>
      </c>
      <c r="I449" s="16">
        <v>358594</v>
      </c>
      <c r="J449" s="15"/>
      <c r="K449" s="15"/>
      <c r="L449" s="14">
        <f t="shared" ref="L449" si="104">H449*40.65/1000</f>
        <v>324.4683</v>
      </c>
      <c r="N449" s="23" t="str">
        <f>'Olieforbrug, TJ'!M449</f>
        <v>October</v>
      </c>
    </row>
    <row r="450" spans="1:14" x14ac:dyDescent="0.25">
      <c r="A450" s="23" t="str">
        <f>'Olieforbrug, TJ'!A450</f>
        <v>November</v>
      </c>
      <c r="C450" s="16">
        <v>106415</v>
      </c>
      <c r="D450" s="16">
        <v>462830</v>
      </c>
      <c r="E450" s="16">
        <v>206603</v>
      </c>
      <c r="F450" s="16">
        <v>19280</v>
      </c>
      <c r="G450" s="16">
        <f t="shared" ref="G450" si="105">I449-I450</f>
        <v>-342240</v>
      </c>
      <c r="H450" s="16">
        <v>4530</v>
      </c>
      <c r="I450" s="16">
        <v>700834</v>
      </c>
      <c r="J450" s="15"/>
      <c r="K450" s="15"/>
      <c r="L450" s="14">
        <f t="shared" ref="L450" si="106">H450*40.65/1000</f>
        <v>184.14449999999999</v>
      </c>
      <c r="N450" s="23" t="str">
        <f>'Olieforbrug, TJ'!M450</f>
        <v>November</v>
      </c>
    </row>
    <row r="451" spans="1:14" ht="13.8" thickBot="1" x14ac:dyDescent="0.3">
      <c r="A451" s="43" t="str">
        <f>'Olieforbrug, TJ'!A451</f>
        <v>December</v>
      </c>
      <c r="C451" s="42">
        <v>118159</v>
      </c>
      <c r="D451" s="42">
        <v>154255</v>
      </c>
      <c r="E451" s="42">
        <v>225090</v>
      </c>
      <c r="F451" s="42">
        <v>14757</v>
      </c>
      <c r="G451" s="42">
        <f t="shared" ref="G451" si="107">I450-I451</f>
        <v>-23848</v>
      </c>
      <c r="H451" s="42">
        <v>9015</v>
      </c>
      <c r="I451" s="42">
        <v>724682</v>
      </c>
      <c r="J451" s="2"/>
      <c r="K451" s="2"/>
      <c r="L451" s="54">
        <f t="shared" ref="L451" si="108">H451*40.65/1000</f>
        <v>366.45974999999999</v>
      </c>
      <c r="N451" s="43" t="str">
        <f>'Olieforbrug, TJ'!M451</f>
        <v>December</v>
      </c>
    </row>
    <row r="452" spans="1:14" x14ac:dyDescent="0.25">
      <c r="A452" s="119">
        <f>'Olieforbrug, TJ'!A452</f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f>'Olieforbrug, TJ'!M452</f>
        <v>2023</v>
      </c>
    </row>
    <row r="453" spans="1:14" x14ac:dyDescent="0.25">
      <c r="A453" s="23" t="str">
        <f>'Olieforbrug, TJ'!A453</f>
        <v>Januar</v>
      </c>
      <c r="C453" s="16">
        <v>163966</v>
      </c>
      <c r="D453" s="16">
        <v>234444</v>
      </c>
      <c r="E453" s="16">
        <v>453403</v>
      </c>
      <c r="F453" s="16">
        <v>23634</v>
      </c>
      <c r="G453" s="69">
        <f>I451-I453</f>
        <v>87597</v>
      </c>
      <c r="H453" s="16">
        <v>4153</v>
      </c>
      <c r="I453" s="16">
        <v>637085</v>
      </c>
      <c r="J453" s="15"/>
      <c r="K453" s="15"/>
      <c r="L453" s="14">
        <f t="shared" ref="L453" si="109">H453*40.65/1000</f>
        <v>168.81944999999999</v>
      </c>
      <c r="N453" s="23" t="str">
        <f>'Olieforbrug, TJ'!M453</f>
        <v>January</v>
      </c>
    </row>
    <row r="454" spans="1:14" x14ac:dyDescent="0.25">
      <c r="A454" s="23" t="str">
        <f>'Olieforbrug, TJ'!A454</f>
        <v>Februar</v>
      </c>
      <c r="C454" s="16">
        <v>149061</v>
      </c>
      <c r="D454" s="16">
        <v>72271</v>
      </c>
      <c r="E454" s="16">
        <v>299295</v>
      </c>
      <c r="F454" s="16">
        <v>15879</v>
      </c>
      <c r="G454" s="69">
        <f t="shared" ref="G454:G459" si="110">I453-I454</f>
        <v>80806</v>
      </c>
      <c r="H454" s="16">
        <v>356</v>
      </c>
      <c r="I454" s="16">
        <v>556279</v>
      </c>
      <c r="J454" s="15"/>
      <c r="K454" s="15"/>
      <c r="L454" s="14">
        <f t="shared" ref="L454" si="111">H454*40.65/1000</f>
        <v>14.471399999999999</v>
      </c>
      <c r="N454" s="23" t="str">
        <f>'Olieforbrug, TJ'!M454</f>
        <v>February</v>
      </c>
    </row>
    <row r="455" spans="1:14" x14ac:dyDescent="0.25">
      <c r="A455" s="23" t="str">
        <f>'Olieforbrug, TJ'!A455</f>
        <v>Marts</v>
      </c>
      <c r="C455" s="16">
        <v>145501</v>
      </c>
      <c r="D455" s="16">
        <v>220812</v>
      </c>
      <c r="E455" s="16">
        <v>336108</v>
      </c>
      <c r="F455" s="16">
        <v>24860</v>
      </c>
      <c r="G455" s="69">
        <f t="shared" si="110"/>
        <v>-4721</v>
      </c>
      <c r="H455" s="16">
        <v>1886</v>
      </c>
      <c r="I455" s="16">
        <v>561000</v>
      </c>
      <c r="J455" s="15"/>
      <c r="K455" s="15"/>
      <c r="L455" s="14">
        <f t="shared" ref="L455" si="112">H455*40.65/1000</f>
        <v>76.665899999999993</v>
      </c>
      <c r="N455" s="23" t="str">
        <f>'Olieforbrug, TJ'!M455</f>
        <v>March</v>
      </c>
    </row>
    <row r="456" spans="1:14" x14ac:dyDescent="0.25">
      <c r="A456" s="23" t="str">
        <f>'Olieforbrug, TJ'!A456</f>
        <v>April</v>
      </c>
      <c r="C456" s="16">
        <v>92866</v>
      </c>
      <c r="D456" s="16">
        <v>167074</v>
      </c>
      <c r="E456" s="16">
        <v>381205</v>
      </c>
      <c r="F456" s="16">
        <v>18489</v>
      </c>
      <c r="G456" s="69">
        <f t="shared" si="110"/>
        <v>129905</v>
      </c>
      <c r="H456" s="16">
        <v>1716</v>
      </c>
      <c r="I456" s="16">
        <v>431095</v>
      </c>
      <c r="J456" s="15"/>
      <c r="K456" s="15"/>
      <c r="L456" s="14">
        <f t="shared" ref="L456" si="113">H456*40.65/1000</f>
        <v>69.755399999999995</v>
      </c>
      <c r="N456" s="23" t="str">
        <f>'Olieforbrug, TJ'!M456</f>
        <v>April</v>
      </c>
    </row>
    <row r="457" spans="1:14" x14ac:dyDescent="0.25">
      <c r="A457" s="23" t="str">
        <f>'Olieforbrug, TJ'!A457</f>
        <v>Maj</v>
      </c>
      <c r="C457" s="16">
        <v>100850</v>
      </c>
      <c r="D457" s="16">
        <v>124390</v>
      </c>
      <c r="E457" s="16">
        <v>197131</v>
      </c>
      <c r="F457" s="16">
        <v>26858</v>
      </c>
      <c r="G457" s="69">
        <f t="shared" si="110"/>
        <v>-9637</v>
      </c>
      <c r="H457" s="77">
        <v>924</v>
      </c>
      <c r="I457" s="16">
        <v>440732</v>
      </c>
      <c r="J457" s="15"/>
      <c r="K457" s="15"/>
      <c r="L457" s="14">
        <f t="shared" ref="L457" si="114">H457*40.65/1000</f>
        <v>37.560600000000001</v>
      </c>
      <c r="N457" s="23" t="str">
        <f>'Olieforbrug, TJ'!M457</f>
        <v>May</v>
      </c>
    </row>
    <row r="458" spans="1:14" x14ac:dyDescent="0.25">
      <c r="A458" s="23" t="str">
        <f>'Olieforbrug, TJ'!A458</f>
        <v>Juni</v>
      </c>
      <c r="C458" s="16">
        <v>103229</v>
      </c>
      <c r="D458" s="16">
        <v>172198</v>
      </c>
      <c r="E458" s="16">
        <v>261332</v>
      </c>
      <c r="F458" s="16">
        <v>25218</v>
      </c>
      <c r="G458" s="69">
        <f t="shared" si="110"/>
        <v>7366</v>
      </c>
      <c r="H458" s="77">
        <v>-60</v>
      </c>
      <c r="I458" s="16">
        <v>433366</v>
      </c>
      <c r="J458" s="15"/>
      <c r="K458" s="15"/>
      <c r="L458" s="14">
        <f t="shared" ref="L458" si="115">H458*40.65/1000</f>
        <v>-2.4390000000000001</v>
      </c>
      <c r="N458" s="23" t="str">
        <f>'Olieforbrug, TJ'!M458</f>
        <v>June</v>
      </c>
    </row>
    <row r="459" spans="1:14" x14ac:dyDescent="0.25">
      <c r="A459" s="23" t="str">
        <f>'Olieforbrug, TJ'!A459</f>
        <v>Juli</v>
      </c>
      <c r="C459" s="16">
        <v>110682</v>
      </c>
      <c r="D459" s="16">
        <v>43813</v>
      </c>
      <c r="E459" s="16">
        <v>139611</v>
      </c>
      <c r="F459" s="16">
        <v>29885</v>
      </c>
      <c r="G459" s="69">
        <f t="shared" si="110"/>
        <v>101547</v>
      </c>
      <c r="H459" s="77">
        <v>1035.0231120490062</v>
      </c>
      <c r="I459" s="16">
        <v>331819</v>
      </c>
      <c r="J459" s="15"/>
      <c r="K459" s="15"/>
      <c r="L459" s="14">
        <f t="shared" ref="L459" si="116">H459*40.65/1000</f>
        <v>42.0736895047921</v>
      </c>
      <c r="N459" s="23" t="str">
        <f>'Olieforbrug, TJ'!M459</f>
        <v>July</v>
      </c>
    </row>
    <row r="460" spans="1:14" x14ac:dyDescent="0.25">
      <c r="A460" s="23" t="str">
        <f>'Olieforbrug, TJ'!A460</f>
        <v>August</v>
      </c>
      <c r="C460" s="16">
        <v>99035</v>
      </c>
      <c r="D460" s="16">
        <v>105586</v>
      </c>
      <c r="E460" s="16">
        <v>156515</v>
      </c>
      <c r="F460" s="16">
        <v>21794</v>
      </c>
      <c r="G460" s="69">
        <f t="shared" ref="G460" si="117">I459-I460</f>
        <v>-6119</v>
      </c>
      <c r="H460" s="77">
        <v>351.4789346510006</v>
      </c>
      <c r="I460" s="16">
        <v>337938</v>
      </c>
      <c r="J460" s="15"/>
      <c r="K460" s="15"/>
      <c r="L460" s="14">
        <f t="shared" ref="L460" si="118">H460*40.65/1000</f>
        <v>14.287618693563173</v>
      </c>
      <c r="N460" s="23" t="str">
        <f>'Olieforbrug, TJ'!M460</f>
        <v>August</v>
      </c>
    </row>
    <row r="461" spans="1:14" x14ac:dyDescent="0.25">
      <c r="A461" s="23" t="str">
        <f>'Olieforbrug, TJ'!A461</f>
        <v>September</v>
      </c>
      <c r="C461" s="16">
        <v>117476</v>
      </c>
      <c r="D461" s="16">
        <v>156113</v>
      </c>
      <c r="E461" s="16">
        <v>160875</v>
      </c>
      <c r="F461" s="16">
        <v>15955</v>
      </c>
      <c r="G461" s="69">
        <f t="shared" ref="G461" si="119">I460-I461</f>
        <v>-92443</v>
      </c>
      <c r="H461" s="77">
        <v>4171</v>
      </c>
      <c r="I461" s="16">
        <v>430381</v>
      </c>
      <c r="J461" s="15"/>
      <c r="K461" s="15"/>
      <c r="L461" s="14">
        <f t="shared" ref="L461" si="120">H461*40.65/1000</f>
        <v>169.55115000000001</v>
      </c>
      <c r="N461" s="23" t="str">
        <f>'Olieforbrug, TJ'!M461</f>
        <v>September</v>
      </c>
    </row>
    <row r="462" spans="1:14" x14ac:dyDescent="0.25">
      <c r="A462" s="23" t="str">
        <f>'Olieforbrug, TJ'!A462</f>
        <v>Oktober</v>
      </c>
      <c r="C462" s="16">
        <v>120210</v>
      </c>
      <c r="D462" s="16">
        <v>145535</v>
      </c>
      <c r="E462" s="16">
        <v>365637</v>
      </c>
      <c r="F462" s="16">
        <v>22658</v>
      </c>
      <c r="G462" s="69">
        <f t="shared" ref="G462" si="121">I461-I462</f>
        <v>126315</v>
      </c>
      <c r="H462" s="77">
        <v>3445</v>
      </c>
      <c r="I462" s="16">
        <v>304066</v>
      </c>
      <c r="J462" s="15"/>
      <c r="K462" s="15"/>
      <c r="L462" s="14">
        <f t="shared" ref="L462" si="122">H462*40.65/1000</f>
        <v>140.03925000000001</v>
      </c>
      <c r="N462" s="23" t="str">
        <f>'Olieforbrug, TJ'!M462</f>
        <v>October</v>
      </c>
    </row>
    <row r="463" spans="1:14" x14ac:dyDescent="0.25">
      <c r="A463" s="23" t="str">
        <f>'Olieforbrug, TJ'!A463</f>
        <v>November</v>
      </c>
      <c r="C463" s="16">
        <v>136638</v>
      </c>
      <c r="D463" s="16">
        <v>79969</v>
      </c>
      <c r="E463" s="16">
        <v>113491</v>
      </c>
      <c r="F463" s="16">
        <v>22668</v>
      </c>
      <c r="G463" s="69">
        <f t="shared" ref="G463" si="123">I462-I463</f>
        <v>-76772</v>
      </c>
      <c r="H463" s="77">
        <v>4496</v>
      </c>
      <c r="I463" s="16">
        <v>380838</v>
      </c>
      <c r="J463" s="15"/>
      <c r="K463" s="15"/>
      <c r="L463" s="14">
        <f t="shared" ref="L463" si="124">H463*40.65/1000</f>
        <v>182.76239999999999</v>
      </c>
      <c r="N463" s="23" t="str">
        <f>'Olieforbrug, TJ'!M463</f>
        <v>November</v>
      </c>
    </row>
    <row r="464" spans="1:14" ht="13.8" thickBot="1" x14ac:dyDescent="0.3">
      <c r="A464" s="71" t="str">
        <f>'Olieforbrug, TJ'!A464</f>
        <v>December</v>
      </c>
      <c r="B464" s="70"/>
      <c r="C464" s="72">
        <v>135131</v>
      </c>
      <c r="D464" s="72">
        <v>116541</v>
      </c>
      <c r="E464" s="72">
        <v>224540</v>
      </c>
      <c r="F464" s="72">
        <v>16780</v>
      </c>
      <c r="G464" s="72">
        <f t="shared" ref="G464" si="125">I463-I464</f>
        <v>-6903</v>
      </c>
      <c r="H464" s="72">
        <v>5900</v>
      </c>
      <c r="I464" s="72">
        <v>387741</v>
      </c>
      <c r="J464" s="66"/>
      <c r="K464" s="66"/>
      <c r="L464" s="72">
        <f t="shared" ref="L464" si="126">H464*40.65/1000</f>
        <v>239.83500000000001</v>
      </c>
      <c r="M464" s="69"/>
      <c r="N464" s="73" t="str">
        <f>'Olieforbrug, TJ'!M464</f>
        <v>December</v>
      </c>
    </row>
    <row r="465" spans="1:14" x14ac:dyDescent="0.25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5">
      <c r="A466" s="23" t="str">
        <f>'Olieforbrug, TJ'!A466</f>
        <v>Januar</v>
      </c>
      <c r="C466" s="16">
        <v>106701</v>
      </c>
      <c r="D466" s="16">
        <v>212207</v>
      </c>
      <c r="E466" s="16">
        <v>205805</v>
      </c>
      <c r="F466" s="16">
        <v>29900</v>
      </c>
      <c r="G466" s="69">
        <f>I464-I466</f>
        <v>-80535</v>
      </c>
      <c r="H466" s="77">
        <v>3710</v>
      </c>
      <c r="I466" s="16">
        <v>468276</v>
      </c>
      <c r="J466" s="15"/>
      <c r="K466" s="15"/>
      <c r="L466" s="14">
        <f t="shared" ref="L466" si="127">H466*40.65/1000</f>
        <v>150.8115</v>
      </c>
      <c r="N466" s="23" t="str">
        <f>'Olieforbrug, TJ'!M466</f>
        <v>January</v>
      </c>
    </row>
    <row r="467" spans="1:14" x14ac:dyDescent="0.25">
      <c r="A467" s="23" t="str">
        <f>'Olieforbrug, TJ'!A467</f>
        <v>Februar</v>
      </c>
      <c r="C467" s="16">
        <v>105353</v>
      </c>
      <c r="D467" s="16">
        <v>116267</v>
      </c>
      <c r="E467" s="16">
        <v>305465</v>
      </c>
      <c r="F467" s="16">
        <v>30422</v>
      </c>
      <c r="G467" s="69">
        <f t="shared" ref="G467:G472" si="128">I466-I467</f>
        <v>114784</v>
      </c>
      <c r="H467" s="77">
        <v>915</v>
      </c>
      <c r="I467" s="16">
        <v>353492</v>
      </c>
      <c r="J467" s="15"/>
      <c r="K467" s="15"/>
      <c r="L467" s="14">
        <f t="shared" ref="L467" si="129">H467*40.65/1000</f>
        <v>37.194749999999999</v>
      </c>
      <c r="N467" s="23" t="str">
        <f>'Olieforbrug, TJ'!M467</f>
        <v>February</v>
      </c>
    </row>
    <row r="468" spans="1:14" x14ac:dyDescent="0.25">
      <c r="A468" s="23" t="str">
        <f>'Olieforbrug, TJ'!A468</f>
        <v>Marts</v>
      </c>
      <c r="C468" s="16">
        <v>94346</v>
      </c>
      <c r="D468" s="16">
        <v>91217</v>
      </c>
      <c r="E468" s="16">
        <v>189009</v>
      </c>
      <c r="F468" s="16">
        <v>40598</v>
      </c>
      <c r="G468" s="69">
        <f t="shared" si="128"/>
        <v>45122</v>
      </c>
      <c r="H468" s="77">
        <v>571</v>
      </c>
      <c r="I468" s="16">
        <v>308370</v>
      </c>
      <c r="J468" s="15"/>
      <c r="K468" s="15"/>
      <c r="L468" s="14">
        <f t="shared" ref="L468" si="130">H468*40.65/1000</f>
        <v>23.211149999999996</v>
      </c>
      <c r="N468" s="23" t="str">
        <f>'Olieforbrug, TJ'!M468</f>
        <v>March</v>
      </c>
    </row>
    <row r="469" spans="1:14" x14ac:dyDescent="0.25">
      <c r="A469" s="23" t="str">
        <f>'Olieforbrug, TJ'!A469</f>
        <v>April</v>
      </c>
      <c r="C469" s="16">
        <v>99728</v>
      </c>
      <c r="D469" s="16">
        <v>90016</v>
      </c>
      <c r="E469" s="16">
        <v>109836</v>
      </c>
      <c r="F469" s="16">
        <v>33207</v>
      </c>
      <c r="G469" s="69">
        <f t="shared" si="128"/>
        <v>-53694</v>
      </c>
      <c r="H469" s="77">
        <v>319</v>
      </c>
      <c r="I469" s="16">
        <v>362064</v>
      </c>
      <c r="J469" s="15"/>
      <c r="K469" s="15"/>
      <c r="L469" s="14">
        <f t="shared" ref="L469" si="131">H469*40.65/1000</f>
        <v>12.96735</v>
      </c>
      <c r="N469" s="23" t="str">
        <f>'Olieforbrug, TJ'!M469</f>
        <v>April</v>
      </c>
    </row>
    <row r="470" spans="1:14" x14ac:dyDescent="0.25">
      <c r="A470" s="23" t="str">
        <f>'Olieforbrug, TJ'!A470</f>
        <v>Maj</v>
      </c>
      <c r="C470" s="16">
        <v>130329</v>
      </c>
      <c r="D470" s="16">
        <v>148125</v>
      </c>
      <c r="E470" s="16">
        <v>193174</v>
      </c>
      <c r="F470" s="16">
        <v>57268</v>
      </c>
      <c r="G470" s="69">
        <f t="shared" si="128"/>
        <v>-33258</v>
      </c>
      <c r="H470" s="77">
        <v>456</v>
      </c>
      <c r="I470" s="16">
        <v>395322</v>
      </c>
      <c r="J470" s="15"/>
      <c r="K470" s="15"/>
      <c r="L470" s="14">
        <f t="shared" ref="L470" si="132">H470*40.65/1000</f>
        <v>18.536399999999997</v>
      </c>
      <c r="N470" s="23" t="str">
        <f>'Olieforbrug, TJ'!M470</f>
        <v>Maj</v>
      </c>
    </row>
    <row r="471" spans="1:14" x14ac:dyDescent="0.25">
      <c r="A471" s="23" t="str">
        <f>'Olieforbrug, TJ'!A471</f>
        <v>Juni</v>
      </c>
      <c r="C471" s="16">
        <v>112404</v>
      </c>
      <c r="D471" s="16">
        <v>159616</v>
      </c>
      <c r="E471" s="16">
        <v>335254</v>
      </c>
      <c r="F471" s="16">
        <v>38916</v>
      </c>
      <c r="G471" s="69">
        <f t="shared" si="128"/>
        <v>89138</v>
      </c>
      <c r="H471" s="77">
        <v>9</v>
      </c>
      <c r="I471" s="16">
        <v>306184</v>
      </c>
      <c r="J471" s="15"/>
      <c r="K471" s="15"/>
      <c r="L471" s="14">
        <f t="shared" ref="L471" si="133">H471*40.65/1000</f>
        <v>0.36584999999999995</v>
      </c>
      <c r="N471" s="23" t="str">
        <f>'Olieforbrug, TJ'!M471</f>
        <v>June</v>
      </c>
    </row>
    <row r="472" spans="1:14" x14ac:dyDescent="0.25">
      <c r="A472" s="23" t="str">
        <f>'Olieforbrug, TJ'!A472</f>
        <v>Juli</v>
      </c>
      <c r="C472" s="16">
        <v>114430</v>
      </c>
      <c r="D472" s="16">
        <v>84066</v>
      </c>
      <c r="E472" s="16">
        <v>228555</v>
      </c>
      <c r="F472" s="16">
        <v>51153</v>
      </c>
      <c r="G472" s="69">
        <f t="shared" si="128"/>
        <v>76963</v>
      </c>
      <c r="H472" s="77">
        <v>660</v>
      </c>
      <c r="I472" s="16">
        <v>229221</v>
      </c>
      <c r="J472" s="15"/>
      <c r="K472" s="15"/>
      <c r="L472" s="14">
        <f t="shared" ref="L472" si="134">H472*40.65/1000</f>
        <v>26.829000000000001</v>
      </c>
      <c r="N472" s="23" t="str">
        <f>'Olieforbrug, TJ'!M472</f>
        <v>July</v>
      </c>
    </row>
    <row r="473" spans="1:14" x14ac:dyDescent="0.25">
      <c r="A473" s="23" t="str">
        <f>'Olieforbrug, TJ'!A473</f>
        <v>August</v>
      </c>
      <c r="C473" s="16">
        <v>108499</v>
      </c>
      <c r="D473" s="16">
        <v>63328</v>
      </c>
      <c r="E473" s="16">
        <v>95231</v>
      </c>
      <c r="F473" s="16">
        <v>45546</v>
      </c>
      <c r="G473" s="69">
        <f t="shared" ref="G473" si="135">I472-I473</f>
        <v>-36018</v>
      </c>
      <c r="H473" s="77">
        <v>974</v>
      </c>
      <c r="I473" s="16">
        <v>265239</v>
      </c>
      <c r="J473" s="15"/>
      <c r="K473" s="15"/>
      <c r="L473" s="14">
        <f t="shared" ref="L473" si="136">H473*40.65/1000</f>
        <v>39.5931</v>
      </c>
      <c r="N473" s="23" t="str">
        <f>'Olieforbrug, TJ'!M473</f>
        <v>August</v>
      </c>
    </row>
    <row r="474" spans="1:14" x14ac:dyDescent="0.25">
      <c r="A474" s="23" t="str">
        <f>'Olieforbrug, TJ'!A474</f>
        <v>September</v>
      </c>
      <c r="C474" s="16">
        <v>57521</v>
      </c>
      <c r="D474" s="16">
        <v>55948</v>
      </c>
      <c r="E474" s="16">
        <v>219918</v>
      </c>
      <c r="F474" s="16">
        <v>35386</v>
      </c>
      <c r="G474" s="69">
        <f t="shared" ref="G474" si="137">I473-I474</f>
        <v>143900</v>
      </c>
      <c r="H474" s="77">
        <v>424</v>
      </c>
      <c r="I474" s="16">
        <v>121339</v>
      </c>
      <c r="J474" s="15"/>
      <c r="K474" s="15"/>
      <c r="L474" s="14">
        <f t="shared" ref="L474" si="138">H474*40.65/1000</f>
        <v>17.235599999999998</v>
      </c>
      <c r="N474" s="23" t="str">
        <f>'Olieforbrug, TJ'!M474</f>
        <v>September</v>
      </c>
    </row>
    <row r="475" spans="1:14" x14ac:dyDescent="0.25">
      <c r="A475" s="23" t="str">
        <f>'Olieforbrug, TJ'!A475</f>
        <v>Oktober</v>
      </c>
      <c r="C475" s="16">
        <v>96273</v>
      </c>
      <c r="D475" s="16">
        <v>76184</v>
      </c>
      <c r="E475" s="16">
        <v>99317</v>
      </c>
      <c r="F475" s="16">
        <v>33314</v>
      </c>
      <c r="G475" s="69">
        <f t="shared" ref="G475" si="139">I474-I475</f>
        <v>-40730</v>
      </c>
      <c r="H475" s="77">
        <v>506</v>
      </c>
      <c r="I475" s="16">
        <v>162069</v>
      </c>
      <c r="J475" s="15"/>
      <c r="K475" s="15"/>
      <c r="L475" s="14">
        <f t="shared" ref="L475" si="140">H475*40.65/1000</f>
        <v>20.568899999999999</v>
      </c>
      <c r="N475" s="23" t="str">
        <f>'Olieforbrug, TJ'!M475</f>
        <v>October</v>
      </c>
    </row>
    <row r="476" spans="1:14" x14ac:dyDescent="0.25">
      <c r="A476" s="23" t="str">
        <f>'Olieforbrug, TJ'!A476</f>
        <v>November</v>
      </c>
      <c r="C476" s="16">
        <v>106358</v>
      </c>
      <c r="D476" s="16">
        <v>65620</v>
      </c>
      <c r="E476" s="16">
        <v>124957</v>
      </c>
      <c r="F476" s="16">
        <v>25273</v>
      </c>
      <c r="G476" s="69">
        <f t="shared" ref="G476" si="141">I475-I476</f>
        <v>-22152</v>
      </c>
      <c r="H476" s="77">
        <v>215</v>
      </c>
      <c r="I476" s="16">
        <v>184221</v>
      </c>
      <c r="J476" s="15"/>
      <c r="K476" s="15"/>
      <c r="L476" s="14">
        <f t="shared" ref="L476" si="142">H476*40.65/1000</f>
        <v>8.7397500000000008</v>
      </c>
      <c r="N476" s="23" t="str">
        <f>'Olieforbrug, TJ'!M476</f>
        <v>November</v>
      </c>
    </row>
    <row r="477" spans="1:14" ht="13.8" thickBot="1" x14ac:dyDescent="0.3">
      <c r="A477" s="43" t="str">
        <f>'Olieforbrug, TJ'!A477</f>
        <v>December</v>
      </c>
      <c r="C477" s="42">
        <v>116551</v>
      </c>
      <c r="D477" s="42">
        <v>95213</v>
      </c>
      <c r="E477" s="42">
        <v>122138</v>
      </c>
      <c r="F477" s="42">
        <v>24285</v>
      </c>
      <c r="G477" s="72">
        <f t="shared" ref="G477" si="143">I476-I477</f>
        <v>-69644</v>
      </c>
      <c r="H477" s="117">
        <v>188</v>
      </c>
      <c r="I477" s="42">
        <v>253865</v>
      </c>
      <c r="J477" s="2"/>
      <c r="K477" s="2"/>
      <c r="L477" s="54">
        <f t="shared" ref="L477" si="144">H477*40.65/1000</f>
        <v>7.6421999999999999</v>
      </c>
      <c r="N477" s="43" t="str">
        <f>'Olieforbrug, TJ'!M477</f>
        <v>December</v>
      </c>
    </row>
    <row r="478" spans="1:14" x14ac:dyDescent="0.25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5">
      <c r="A479" s="177" t="str">
        <f>'Olieforbrug, TJ'!A479</f>
        <v>Januar</v>
      </c>
      <c r="B479" s="77"/>
      <c r="C479" s="16">
        <v>146215</v>
      </c>
      <c r="D479" s="16">
        <v>62736</v>
      </c>
      <c r="E479" s="16">
        <v>91440</v>
      </c>
      <c r="F479" s="16">
        <v>26887</v>
      </c>
      <c r="G479" s="69">
        <f>I477-I479</f>
        <v>-90789</v>
      </c>
      <c r="H479" s="77">
        <v>532</v>
      </c>
      <c r="I479" s="16">
        <v>344654</v>
      </c>
      <c r="J479" s="15"/>
      <c r="K479" s="15"/>
      <c r="L479" s="14">
        <f t="shared" ref="L479" si="145">H479*40.65/1000</f>
        <v>21.625799999999998</v>
      </c>
      <c r="M479" s="172"/>
      <c r="N479" s="178" t="str">
        <f>'Olieforbrug, TJ'!M479</f>
        <v>January</v>
      </c>
    </row>
    <row r="480" spans="1:14" x14ac:dyDescent="0.25">
      <c r="A480" s="177" t="str">
        <f>'Olieforbrug, TJ'!A480</f>
        <v>Februar</v>
      </c>
      <c r="B480" s="77"/>
      <c r="C480" s="16">
        <v>100789</v>
      </c>
      <c r="D480" s="16">
        <v>100786</v>
      </c>
      <c r="E480" s="16">
        <v>188916</v>
      </c>
      <c r="F480" s="16">
        <v>23060</v>
      </c>
      <c r="G480" s="69">
        <f t="shared" ref="G480:G485" si="146">I479-I480</f>
        <v>10351</v>
      </c>
      <c r="H480" s="77">
        <v>374</v>
      </c>
      <c r="I480" s="16">
        <v>334303</v>
      </c>
      <c r="J480" s="15"/>
      <c r="K480" s="15"/>
      <c r="L480" s="14">
        <f t="shared" ref="L480" si="147">H480*40.65/1000</f>
        <v>15.203100000000001</v>
      </c>
      <c r="M480" s="172"/>
      <c r="N480" s="178" t="str">
        <f>'Olieforbrug, TJ'!M480</f>
        <v>February</v>
      </c>
    </row>
    <row r="481" spans="1:14" x14ac:dyDescent="0.25">
      <c r="A481" s="177" t="str">
        <f>'Olieforbrug, TJ'!A481</f>
        <v>Marts</v>
      </c>
      <c r="B481" s="77"/>
      <c r="C481" s="16">
        <v>89339</v>
      </c>
      <c r="D481" s="16">
        <v>97416</v>
      </c>
      <c r="E481" s="16">
        <v>141566</v>
      </c>
      <c r="F481" s="16">
        <v>28857</v>
      </c>
      <c r="G481" s="69">
        <f t="shared" si="146"/>
        <v>-91273</v>
      </c>
      <c r="H481" s="77">
        <v>757</v>
      </c>
      <c r="I481" s="16">
        <v>425576</v>
      </c>
      <c r="J481" s="15"/>
      <c r="K481" s="15"/>
      <c r="L481" s="14">
        <f t="shared" ref="L481" si="148">H481*40.65/1000</f>
        <v>30.77205</v>
      </c>
      <c r="M481" s="172"/>
      <c r="N481" s="178" t="str">
        <f>'Olieforbrug, TJ'!M481</f>
        <v>March</v>
      </c>
    </row>
    <row r="482" spans="1:14" x14ac:dyDescent="0.25">
      <c r="A482" s="177" t="str">
        <f>'Olieforbrug, TJ'!A482</f>
        <v>April</v>
      </c>
      <c r="B482" s="77"/>
      <c r="C482" s="16">
        <v>88663</v>
      </c>
      <c r="D482" s="16">
        <v>69454</v>
      </c>
      <c r="E482" s="16">
        <v>149556</v>
      </c>
      <c r="F482" s="16">
        <v>23718</v>
      </c>
      <c r="G482" s="69">
        <f t="shared" si="146"/>
        <v>12600</v>
      </c>
      <c r="H482" s="77">
        <v>139</v>
      </c>
      <c r="I482" s="16">
        <v>412976</v>
      </c>
      <c r="J482" s="15"/>
      <c r="K482" s="15"/>
      <c r="L482" s="14">
        <f t="shared" ref="L482" si="149">H482*40.65/1000</f>
        <v>5.6503499999999995</v>
      </c>
      <c r="M482" s="172"/>
      <c r="N482" s="178" t="str">
        <f>'Olieforbrug, TJ'!M482</f>
        <v>April</v>
      </c>
    </row>
    <row r="483" spans="1:14" x14ac:dyDescent="0.25">
      <c r="A483" s="177" t="str">
        <f>'Olieforbrug, TJ'!A483</f>
        <v>Maj</v>
      </c>
      <c r="B483" s="77"/>
      <c r="C483" s="16">
        <v>89018</v>
      </c>
      <c r="D483" s="16">
        <v>167549</v>
      </c>
      <c r="E483" s="16">
        <v>422910</v>
      </c>
      <c r="F483" s="16">
        <v>31142</v>
      </c>
      <c r="G483" s="69">
        <f t="shared" si="146"/>
        <v>189251</v>
      </c>
      <c r="H483" s="77">
        <v>212</v>
      </c>
      <c r="I483" s="16">
        <v>223725</v>
      </c>
      <c r="J483" s="15"/>
      <c r="K483" s="15"/>
      <c r="L483" s="14">
        <f t="shared" ref="L483" si="150">H483*40.65/1000</f>
        <v>8.617799999999999</v>
      </c>
      <c r="M483" s="172"/>
      <c r="N483" s="178" t="str">
        <f>'Olieforbrug, TJ'!M483</f>
        <v>May</v>
      </c>
    </row>
    <row r="484" spans="1:14" x14ac:dyDescent="0.25">
      <c r="A484" s="177" t="str">
        <f>'Olieforbrug, TJ'!A484</f>
        <v>Juni</v>
      </c>
      <c r="B484" s="77"/>
      <c r="C484" s="16">
        <v>91208</v>
      </c>
      <c r="D484" s="16">
        <v>103033</v>
      </c>
      <c r="E484" s="16">
        <v>59751</v>
      </c>
      <c r="F484" s="16">
        <v>29129</v>
      </c>
      <c r="G484" s="69">
        <f t="shared" si="146"/>
        <v>-106033</v>
      </c>
      <c r="H484" s="77">
        <v>-5</v>
      </c>
      <c r="I484" s="16">
        <v>329758</v>
      </c>
      <c r="J484" s="15"/>
      <c r="K484" s="15"/>
      <c r="L484" s="14">
        <f t="shared" ref="L484" si="151">H484*40.65/1000</f>
        <v>-0.20324999999999999</v>
      </c>
      <c r="M484" s="172"/>
      <c r="N484" s="178" t="str">
        <f>'Olieforbrug, TJ'!M484</f>
        <v>June</v>
      </c>
    </row>
    <row r="485" spans="1:14" x14ac:dyDescent="0.25">
      <c r="A485" s="177" t="str">
        <f>'Olieforbrug, TJ'!A485</f>
        <v>Juli</v>
      </c>
      <c r="B485" s="77"/>
      <c r="C485" s="16">
        <v>109111</v>
      </c>
      <c r="D485" s="16">
        <v>135158</v>
      </c>
      <c r="E485" s="16">
        <v>290758</v>
      </c>
      <c r="F485" s="16">
        <v>27899</v>
      </c>
      <c r="G485" s="69">
        <f t="shared" si="146"/>
        <v>77852</v>
      </c>
      <c r="H485" s="77">
        <v>-63</v>
      </c>
      <c r="I485" s="16">
        <v>251906</v>
      </c>
      <c r="J485" s="15"/>
      <c r="K485" s="15"/>
      <c r="L485" s="14">
        <f t="shared" ref="L485" si="152">H485*40.65/1000</f>
        <v>-2.5609499999999996</v>
      </c>
      <c r="M485" s="172"/>
      <c r="N485" s="178" t="str">
        <f>'Olieforbrug, TJ'!M485</f>
        <v>July</v>
      </c>
    </row>
    <row r="486" spans="1:14" x14ac:dyDescent="0.25">
      <c r="A486" s="177" t="str">
        <f>'Olieforbrug, TJ'!A486</f>
        <v>August</v>
      </c>
      <c r="B486" s="77"/>
      <c r="C486" s="16">
        <v>117332</v>
      </c>
      <c r="D486" s="16">
        <v>103690</v>
      </c>
      <c r="E486" s="16">
        <v>106684</v>
      </c>
      <c r="F486" s="16">
        <v>33929</v>
      </c>
      <c r="G486" s="69">
        <f t="shared" ref="G486" si="153">I485-I486</f>
        <v>-80422</v>
      </c>
      <c r="H486" s="77">
        <v>135</v>
      </c>
      <c r="I486" s="16">
        <v>332328</v>
      </c>
      <c r="J486" s="15"/>
      <c r="K486" s="15"/>
      <c r="L486" s="14">
        <f t="shared" ref="L486" si="154">H486*40.65/1000</f>
        <v>5.4877500000000001</v>
      </c>
      <c r="M486" s="172"/>
      <c r="N486" s="178" t="str">
        <f>'Olieforbrug, TJ'!M486</f>
        <v>August</v>
      </c>
    </row>
    <row r="487" spans="1:14" x14ac:dyDescent="0.25">
      <c r="A487" s="177" t="str">
        <f>'Olieforbrug, TJ'!A487</f>
        <v>September</v>
      </c>
      <c r="B487" s="77"/>
      <c r="C487" s="16">
        <v>122983</v>
      </c>
      <c r="D487" s="16">
        <v>178498</v>
      </c>
      <c r="E487" s="16">
        <v>162249</v>
      </c>
      <c r="F487" s="16">
        <v>30224</v>
      </c>
      <c r="G487" s="69">
        <f t="shared" ref="G487" si="155">I486-I487</f>
        <v>-111193</v>
      </c>
      <c r="H487" s="77">
        <v>591</v>
      </c>
      <c r="I487" s="16">
        <v>443521</v>
      </c>
      <c r="J487" s="15"/>
      <c r="K487" s="15"/>
      <c r="L487" s="14">
        <f t="shared" ref="L487" si="156">H487*40.65/1000</f>
        <v>24.024149999999999</v>
      </c>
      <c r="M487" s="172"/>
      <c r="N487" s="178" t="str">
        <f>'Olieforbrug, TJ'!M487</f>
        <v>September</v>
      </c>
    </row>
    <row r="488" spans="1:14" x14ac:dyDescent="0.25">
      <c r="A488" s="177" t="str">
        <f>'Olieforbrug, TJ'!A488</f>
        <v>Oktober</v>
      </c>
      <c r="B488" s="77"/>
      <c r="C488" s="16">
        <v>105261</v>
      </c>
      <c r="D488" s="16">
        <v>211490</v>
      </c>
      <c r="E488" s="16">
        <v>452295</v>
      </c>
      <c r="F488" s="16">
        <v>32224</v>
      </c>
      <c r="G488" s="69">
        <f t="shared" ref="G488" si="157">I487-I488</f>
        <v>153412</v>
      </c>
      <c r="H488" s="77">
        <v>498</v>
      </c>
      <c r="I488" s="16">
        <v>290109</v>
      </c>
      <c r="J488" s="15"/>
      <c r="K488" s="15"/>
      <c r="L488" s="14">
        <f t="shared" ref="L488" si="158">H488*40.65/1000</f>
        <v>20.2437</v>
      </c>
      <c r="M488" s="172"/>
      <c r="N488" s="178" t="str">
        <f>'Olieforbrug, TJ'!M488</f>
        <v>October</v>
      </c>
    </row>
    <row r="489" spans="1:14" x14ac:dyDescent="0.25">
      <c r="A489" s="177" t="str">
        <f>'Olieforbrug, TJ'!A489</f>
        <v>November</v>
      </c>
      <c r="B489" s="77"/>
      <c r="C489" s="16">
        <v>112881</v>
      </c>
      <c r="D489" s="16">
        <v>107269</v>
      </c>
      <c r="E489" s="16">
        <v>97808</v>
      </c>
      <c r="F489" s="16">
        <v>15953</v>
      </c>
      <c r="G489" s="69">
        <f t="shared" ref="G489" si="159">I488-I489</f>
        <v>-94517</v>
      </c>
      <c r="H489" s="77">
        <v>212</v>
      </c>
      <c r="I489" s="16">
        <v>384626</v>
      </c>
      <c r="J489" s="15"/>
      <c r="K489" s="15"/>
      <c r="L489" s="14">
        <f t="shared" ref="L489" si="160">H489*40.65/1000</f>
        <v>8.617799999999999</v>
      </c>
      <c r="M489" s="172"/>
      <c r="N489" s="178" t="str">
        <f>'Olieforbrug, TJ'!M489</f>
        <v>November</v>
      </c>
    </row>
    <row r="490" spans="1:14" ht="13.8" thickBot="1" x14ac:dyDescent="0.3">
      <c r="A490" s="174" t="str">
        <f>'Olieforbrug, TJ'!A490</f>
        <v>December</v>
      </c>
      <c r="B490" s="77"/>
      <c r="C490" s="42">
        <v>111963</v>
      </c>
      <c r="D490" s="42">
        <v>131251</v>
      </c>
      <c r="E490" s="42">
        <v>214844</v>
      </c>
      <c r="F490" s="42">
        <v>36869</v>
      </c>
      <c r="G490" s="72">
        <f t="shared" ref="G490" si="161">I489-I490</f>
        <v>8629</v>
      </c>
      <c r="H490" s="117">
        <v>7</v>
      </c>
      <c r="I490" s="42">
        <v>375997</v>
      </c>
      <c r="J490" s="2"/>
      <c r="K490" s="2"/>
      <c r="L490" s="54">
        <f t="shared" ref="L490" si="162">H490*40.65/1000</f>
        <v>0.28455000000000003</v>
      </c>
      <c r="M490" s="172"/>
      <c r="N490" s="176" t="str">
        <f>'Olieforbrug, TJ'!M490</f>
        <v>December</v>
      </c>
    </row>
    <row r="491" spans="1:14" x14ac:dyDescent="0.25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5">
      <c r="A492" s="177" t="str">
        <f>'Olieforbrug, TJ'!A492</f>
        <v>Januar</v>
      </c>
      <c r="B492" s="77"/>
      <c r="C492" s="16">
        <v>111648</v>
      </c>
      <c r="D492" s="16">
        <v>96925</v>
      </c>
      <c r="E492" s="16">
        <v>127624</v>
      </c>
      <c r="F492" s="16">
        <v>33510</v>
      </c>
      <c r="G492" s="69">
        <f>I490-I492</f>
        <v>-48041</v>
      </c>
      <c r="H492" s="77">
        <v>269</v>
      </c>
      <c r="I492" s="16">
        <v>424038</v>
      </c>
      <c r="J492" s="15"/>
      <c r="K492" s="15"/>
      <c r="L492" s="14">
        <f t="shared" ref="L492" si="163">H492*40.65/1000</f>
        <v>10.934850000000001</v>
      </c>
      <c r="M492" s="172"/>
      <c r="N492" s="178" t="str">
        <f>'Olieforbrug, TJ'!M492</f>
        <v>January</v>
      </c>
    </row>
    <row r="493" spans="1:14" x14ac:dyDescent="0.25">
      <c r="A493" s="177" t="str">
        <f>'Olieforbrug, TJ'!A493</f>
        <v>Februar</v>
      </c>
      <c r="B493" s="77"/>
      <c r="C493" s="16">
        <v>87744</v>
      </c>
      <c r="D493" s="16">
        <v>56893</v>
      </c>
      <c r="E493" s="16">
        <v>62700</v>
      </c>
      <c r="F493" s="16">
        <v>31956</v>
      </c>
      <c r="G493" s="69">
        <f>I492-I493</f>
        <v>-49186</v>
      </c>
      <c r="H493" s="77">
        <v>1407</v>
      </c>
      <c r="I493" s="16">
        <v>473224</v>
      </c>
      <c r="J493" s="15"/>
      <c r="K493" s="15"/>
      <c r="L493" s="14">
        <f t="shared" ref="L493" si="164">H493*40.65/1000</f>
        <v>57.194549999999992</v>
      </c>
      <c r="M493" s="172"/>
      <c r="N493" s="178" t="str">
        <f>'Olieforbrug, TJ'!M493</f>
        <v>February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100:L10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17</vt:i4>
      </vt:variant>
    </vt:vector>
  </HeadingPairs>
  <TitlesOfParts>
    <vt:vector size="17" baseType="lpstr">
      <vt:lpstr>Olieforbrug, TJ</vt:lpstr>
      <vt:lpstr>Råolie</vt:lpstr>
      <vt:lpstr>Halvfabrikata</vt:lpstr>
      <vt:lpstr>Motorbenzin</vt:lpstr>
      <vt:lpstr>Flybenzin</vt:lpstr>
      <vt:lpstr>Gas-dieselolie</vt:lpstr>
      <vt:lpstr>Petroleum</vt:lpstr>
      <vt:lpstr>JP1</vt:lpstr>
      <vt:lpstr>Fuelolie</vt:lpstr>
      <vt:lpstr>Raffinaderigas</vt:lpstr>
      <vt:lpstr>Petroleumskoks</vt:lpstr>
      <vt:lpstr>LVN</vt:lpstr>
      <vt:lpstr>LPG</vt:lpstr>
      <vt:lpstr>Orimulsion</vt:lpstr>
      <vt:lpstr>Bitumen</vt:lpstr>
      <vt:lpstr>Spildol_Smøreolie_MinTerpentin</vt:lpstr>
      <vt:lpstr>Fig</vt:lpstr>
    </vt:vector>
  </TitlesOfParts>
  <Company>ENS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A. Zarnaghi</dc:creator>
  <cp:lastModifiedBy>Sigrid Blom Dahl</cp:lastModifiedBy>
  <cp:lastPrinted>2013-11-20T12:02:05Z</cp:lastPrinted>
  <dcterms:created xsi:type="dcterms:W3CDTF">2007-06-29T10:25:56Z</dcterms:created>
  <dcterms:modified xsi:type="dcterms:W3CDTF">2026-03-27T14:00:01Z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