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V:\A_Alt omkring økonomi\Økonomer 202X\Forsikring\Geotermi projektet 2025\Model\"/>
    </mc:Choice>
  </mc:AlternateContent>
  <xr:revisionPtr revIDLastSave="0" documentId="13_ncr:1_{4FC22C5A-FB07-4E4E-B395-960F840B0C74}" xr6:coauthVersionLast="47" xr6:coauthVersionMax="47" xr10:uidLastSave="{00000000-0000-0000-0000-000000000000}"/>
  <bookViews>
    <workbookView xWindow="-108" yWindow="-108" windowWidth="41496" windowHeight="16776" activeTab="1" xr2:uid="{72951631-ECE3-49FD-89D9-4BF13C590933}"/>
  </bookViews>
  <sheets>
    <sheet name="Seismic investigations  " sheetId="1" r:id="rId1"/>
    <sheet name="Drilling phase" sheetId="2" r:id="rId2"/>
    <sheet name="Operation and maintanance" sheetId="3" r:id="rId3"/>
    <sheet name="Not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6" i="3" l="1"/>
  <c r="G28" i="3" s="1"/>
  <c r="D24" i="3"/>
  <c r="D20" i="3"/>
  <c r="G22" i="3" s="1"/>
  <c r="D16" i="3"/>
  <c r="D12" i="3"/>
  <c r="D11" i="3"/>
  <c r="D10" i="3"/>
  <c r="D8" i="3"/>
  <c r="D7" i="3"/>
  <c r="D34" i="2"/>
  <c r="G36" i="2" s="1"/>
  <c r="D32" i="2"/>
  <c r="D28" i="2"/>
  <c r="G30" i="2" s="1"/>
  <c r="D24" i="2"/>
  <c r="D20" i="2"/>
  <c r="D19" i="2"/>
  <c r="D18" i="2"/>
  <c r="D16" i="2"/>
  <c r="D12" i="2"/>
  <c r="D10" i="2"/>
  <c r="D8" i="2"/>
  <c r="D7" i="2"/>
  <c r="D6" i="1"/>
  <c r="G6" i="1" s="1"/>
  <c r="G14" i="3" l="1"/>
  <c r="G14" i="2"/>
  <c r="G22" i="2"/>
</calcChain>
</file>

<file path=xl/sharedStrings.xml><?xml version="1.0" encoding="utf-8"?>
<sst xmlns="http://schemas.openxmlformats.org/spreadsheetml/2006/main" count="106" uniqueCount="54">
  <si>
    <t xml:space="preserve">Insurance Tool Geothermal Energy Projects - Seismic investigations  </t>
  </si>
  <si>
    <t xml:space="preserve">Parameter </t>
  </si>
  <si>
    <t xml:space="preserve">Select </t>
  </si>
  <si>
    <t>Insurance value in DKK</t>
  </si>
  <si>
    <t>Method of investigation</t>
  </si>
  <si>
    <t>Vibroseis trucks</t>
  </si>
  <si>
    <t>Remark</t>
  </si>
  <si>
    <t>Insurance Tool Geothermal Energy Projects - Drilling phase</t>
  </si>
  <si>
    <t>Parameter</t>
  </si>
  <si>
    <r>
      <t xml:space="preserve">Risk: </t>
    </r>
    <r>
      <rPr>
        <b/>
        <sz val="16"/>
        <color rgb="FF000000"/>
        <rFont val="Aptos Narrow"/>
        <family val="2"/>
        <scheme val="minor"/>
      </rPr>
      <t>BLOWOUT</t>
    </r>
  </si>
  <si>
    <t>List the amount of buildings present in an area with a radius of 200m around the drill site. Only list the buildings in the 1st row facing the drill site. (Link can be found below)</t>
  </si>
  <si>
    <t>Potential injuries (Calculated based on input above)</t>
  </si>
  <si>
    <t>https://www.matriklen.dk/#/kort</t>
  </si>
  <si>
    <t>How many square meters of exposed topsoil are in an area with a radius of 200m around the drilling site?</t>
  </si>
  <si>
    <t xml:space="preserve">https://danmarksarealinformation.miljoeportal.dk/?viewer=distribution </t>
  </si>
  <si>
    <r>
      <t xml:space="preserve">Drilling within 200m of </t>
    </r>
    <r>
      <rPr>
        <b/>
        <sz val="11"/>
        <color rgb="FF000000"/>
        <rFont val="Calibri"/>
        <family val="2"/>
      </rPr>
      <t>OTHER WATER SOURCES</t>
    </r>
    <r>
      <rPr>
        <sz val="11"/>
        <color rgb="FF000000"/>
        <rFont val="Calibri"/>
        <family val="2"/>
      </rPr>
      <t xml:space="preserve"> (ditches, lakes, streams etc.)?</t>
    </r>
  </si>
  <si>
    <t>Yes</t>
  </si>
  <si>
    <r>
      <rPr>
        <sz val="11"/>
        <color rgb="FF000000"/>
        <rFont val="Calibri"/>
        <family val="2"/>
      </rPr>
      <t>Risk</t>
    </r>
    <r>
      <rPr>
        <b/>
        <sz val="11"/>
        <color rgb="FF000000"/>
        <rFont val="Calibri"/>
        <family val="2"/>
      </rPr>
      <t>:</t>
    </r>
    <r>
      <rPr>
        <b/>
        <sz val="16"/>
        <color rgb="FF000000"/>
        <rFont val="Calibri"/>
        <family val="2"/>
      </rPr>
      <t xml:space="preserve"> Other Environmental risks</t>
    </r>
  </si>
  <si>
    <t>Drilling on contaminated land (V1/V2-mapped) see link below</t>
  </si>
  <si>
    <t>Use of any additives to the drilling fluid/mud that are toxic to the aquatic environment (e.g. biocides)</t>
  </si>
  <si>
    <t>Where are the the discharge surface water / stormwater lead to?</t>
  </si>
  <si>
    <t>Sewage System</t>
  </si>
  <si>
    <t>What classifications of drinking water are within the well area? (Link can be found below)</t>
  </si>
  <si>
    <r>
      <t xml:space="preserve">Risk: </t>
    </r>
    <r>
      <rPr>
        <b/>
        <sz val="16"/>
        <color rgb="FF000000"/>
        <rFont val="Calibri"/>
        <family val="2"/>
      </rPr>
      <t>LANDSLIDE</t>
    </r>
  </si>
  <si>
    <t xml:space="preserve">Drilling within a landslide prone area? (Link can be found below)
</t>
  </si>
  <si>
    <t>Landslide portal </t>
  </si>
  <si>
    <t>If yes, list the number of buildings downhill in a distance of 100 meters. (Link can be found below)</t>
  </si>
  <si>
    <t>Average price pr squaremeter (Link can be found below)</t>
  </si>
  <si>
    <t>Kvadratmeterpriser på boliger i hele Danmark</t>
  </si>
  <si>
    <r>
      <rPr>
        <sz val="11"/>
        <color rgb="FF000000"/>
        <rFont val="Aptos Narrow"/>
        <family val="2"/>
        <scheme val="minor"/>
      </rPr>
      <t xml:space="preserve">Risk: </t>
    </r>
    <r>
      <rPr>
        <b/>
        <sz val="16"/>
        <color rgb="FF000000"/>
        <rFont val="Aptos Narrow"/>
        <family val="2"/>
        <scheme val="minor"/>
      </rPr>
      <t>Seismic Activity</t>
    </r>
  </si>
  <si>
    <t xml:space="preserve">Is drilling being done within 200m of a fault line? (Link can be found below)
</t>
  </si>
  <si>
    <t>Denmark's Geology Portal</t>
  </si>
  <si>
    <t>If yes, list the amount of buildings within an area of 2km along the fault line. (Link can be found below)</t>
  </si>
  <si>
    <t>Insurance Tool Geothermal Energy Projects - Operation and Maintanance</t>
  </si>
  <si>
    <r>
      <rPr>
        <sz val="11"/>
        <color rgb="FF000000"/>
        <rFont val="Calibri"/>
        <family val="2"/>
      </rPr>
      <t>Risk</t>
    </r>
    <r>
      <rPr>
        <b/>
        <sz val="11"/>
        <color rgb="FF000000"/>
        <rFont val="Calibri"/>
        <family val="2"/>
      </rPr>
      <t xml:space="preserve">: </t>
    </r>
    <r>
      <rPr>
        <b/>
        <sz val="16"/>
        <color rgb="FF000000"/>
        <rFont val="Calibri"/>
        <family val="2"/>
      </rPr>
      <t>Other Environmental risks</t>
    </r>
  </si>
  <si>
    <t>Type of geothermal well system</t>
  </si>
  <si>
    <t>Closed-looped (fx coaxial well)</t>
  </si>
  <si>
    <t>Well on contaminated land (V1/V2-mapped) see link below</t>
  </si>
  <si>
    <t>Use of any chemicals in well that are toxic to the aquatic environment (e.g. biocides)</t>
  </si>
  <si>
    <t xml:space="preserve">Well within a landslide prone area? (Link can be found below)
</t>
  </si>
  <si>
    <r>
      <t xml:space="preserve">Risk: </t>
    </r>
    <r>
      <rPr>
        <b/>
        <sz val="16"/>
        <color rgb="FF000000"/>
        <rFont val="Aptos Narrow"/>
        <family val="2"/>
        <scheme val="minor"/>
      </rPr>
      <t>Seismic Activity</t>
    </r>
  </si>
  <si>
    <t xml:space="preserve">Is the well within 200m of a fault line? (Link can be found below)
</t>
  </si>
  <si>
    <t>Liability as a result of seismic surveys.</t>
  </si>
  <si>
    <t>Consequential damages / Knock-on effects</t>
  </si>
  <si>
    <t xml:space="preserve">Non </t>
  </si>
  <si>
    <t>No</t>
  </si>
  <si>
    <t>”Risk: Other environmental risks”: “Where are the discharge surface water / stormwater lead to?”. Begrundelse: Overfladevand samles på borepladsen og følger pladsens bortledningssystem (hvis etableret).</t>
  </si>
  <si>
    <t>”Risk: Other environmental risks”: “What classifications of drinking water are within the well area?”. Begrundelse: Det fremgår af rapporten, at undergrundsblowout kan medføre forurening af drikkevand, såfremt det tilførte formationsvand trænger ind i grundvandsreservoiret.</t>
  </si>
  <si>
    <t>”Risk: Landslide”. Begrundelse: Det fremgår af rapporten, at undergrundsblowout kan medføre jordskred, såfremt det tilførte formationsvand optages i mineraler (fx plastisk ler), hvilket kan medføre ustabilitet.</t>
  </si>
  <si>
    <t xml:space="preserve">”Risk: Other environmental risks”: ”use of any addivites to
the drilling fluid/mud that are toxic to the aquatic environment (e.g. biocides)”. Begrundelse: Boremudder tilføres overfladen under blowout. </t>
  </si>
  <si>
    <t>BLOWOUT</t>
  </si>
  <si>
    <t>Drilling phase</t>
  </si>
  <si>
    <r>
      <rPr>
        <b/>
        <sz val="11"/>
        <color rgb="FF000000"/>
        <rFont val="Aptos Narrow"/>
        <family val="2"/>
        <scheme val="minor"/>
      </rPr>
      <t xml:space="preserve">
On: 
</t>
    </r>
    <r>
      <rPr>
        <sz val="11"/>
        <color rgb="FF000000"/>
        <rFont val="Aptos Narrow"/>
        <family val="2"/>
        <scheme val="minor"/>
      </rPr>
      <t>- Other Environmental risks
- LANDSLIDE
Please refer to the justification
provided in the Notes worksheet.</t>
    </r>
  </si>
  <si>
    <t>Areas without Drinking Water Interests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</si>
</sst>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kr.&quot;_-;\-* #,##0\ &quot;kr.&quot;_-;_-* &quot;-&quot;\ &quot;kr.&quot;_-;_-@_-"/>
    <numFmt numFmtId="44" formatCode="_-* #,##0.00\ &quot;kr.&quot;_-;\-* #,##0.00\ &quot;kr.&quot;_-;_-* &quot;-&quot;??\ &quot;kr.&quot;_-;_-@_-"/>
    <numFmt numFmtId="164" formatCode="#,##0\ &quot;kr.&quot;"/>
    <numFmt numFmtId="165" formatCode="_-* #,##0\ [$kr.-406]_-;\-* #,##0\ [$kr.-406]_-;_-* &quot;-&quot;\ [$kr.-406]_-;_-@_-"/>
    <numFmt numFmtId="166" formatCode="_-* #,##0.00\ _k_r_._-;\-* #,##0.00\ _k_r_._-;_-* &quot;-&quot;??\ _k_r_._-;_-@_-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6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11"/>
      <color rgb="FF242424"/>
      <name val="Consolas"/>
      <family val="3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AEEF3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166" fontId="1" fillId="0" borderId="0" applyFont="0" applyFill="0" applyBorder="0" applyAlignment="0" applyProtection="0"/>
  </cellStyleXfs>
  <cellXfs count="145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wrapText="1"/>
    </xf>
    <xf numFmtId="0" fontId="4" fillId="0" borderId="0" xfId="0" applyFont="1"/>
    <xf numFmtId="0" fontId="9" fillId="0" borderId="0" xfId="0" applyFont="1"/>
    <xf numFmtId="0" fontId="8" fillId="0" borderId="8" xfId="0" applyFont="1" applyBorder="1" applyAlignment="1">
      <alignment wrapText="1"/>
    </xf>
    <xf numFmtId="0" fontId="0" fillId="5" borderId="0" xfId="0" applyFill="1"/>
    <xf numFmtId="165" fontId="0" fillId="0" borderId="0" xfId="0" applyNumberFormat="1"/>
    <xf numFmtId="0" fontId="0" fillId="0" borderId="0" xfId="0" applyAlignment="1">
      <alignment horizontal="center" vertical="center"/>
    </xf>
    <xf numFmtId="164" fontId="8" fillId="0" borderId="5" xfId="0" applyNumberFormat="1" applyFont="1" applyBorder="1" applyAlignment="1">
      <alignment vertical="center"/>
    </xf>
    <xf numFmtId="164" fontId="8" fillId="0" borderId="7" xfId="0" applyNumberFormat="1" applyFont="1" applyBorder="1" applyAlignment="1">
      <alignment vertical="center" wrapText="1"/>
    </xf>
    <xf numFmtId="164" fontId="8" fillId="0" borderId="19" xfId="0" applyNumberFormat="1" applyFont="1" applyBorder="1" applyAlignment="1">
      <alignment vertical="center"/>
    </xf>
    <xf numFmtId="0" fontId="8" fillId="0" borderId="19" xfId="0" applyFont="1" applyBorder="1" applyAlignment="1">
      <alignment wrapText="1"/>
    </xf>
    <xf numFmtId="42" fontId="0" fillId="0" borderId="13" xfId="0" applyNumberFormat="1" applyBorder="1" applyAlignment="1">
      <alignment horizontal="center" vertical="center"/>
    </xf>
    <xf numFmtId="42" fontId="0" fillId="0" borderId="0" xfId="0" applyNumberFormat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 wrapText="1"/>
    </xf>
    <xf numFmtId="0" fontId="6" fillId="0" borderId="32" xfId="2" applyFont="1" applyBorder="1" applyAlignment="1">
      <alignment wrapText="1"/>
    </xf>
    <xf numFmtId="0" fontId="0" fillId="0" borderId="1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8" fillId="4" borderId="30" xfId="0" applyFont="1" applyFill="1" applyBorder="1" applyAlignment="1">
      <alignment wrapText="1"/>
    </xf>
    <xf numFmtId="0" fontId="8" fillId="0" borderId="38" xfId="0" applyFont="1" applyBorder="1" applyAlignment="1">
      <alignment wrapText="1"/>
    </xf>
    <xf numFmtId="0" fontId="6" fillId="0" borderId="30" xfId="2" applyFont="1" applyBorder="1" applyAlignment="1">
      <alignment wrapText="1"/>
    </xf>
    <xf numFmtId="0" fontId="8" fillId="5" borderId="24" xfId="0" applyFont="1" applyFill="1" applyBorder="1" applyAlignment="1">
      <alignment horizontal="center" vertical="center" wrapText="1"/>
    </xf>
    <xf numFmtId="164" fontId="8" fillId="3" borderId="10" xfId="0" applyNumberFormat="1" applyFont="1" applyFill="1" applyBorder="1" applyAlignment="1">
      <alignment horizontal="right" vertical="center"/>
    </xf>
    <xf numFmtId="0" fontId="8" fillId="4" borderId="6" xfId="0" applyFont="1" applyFill="1" applyBorder="1" applyAlignment="1">
      <alignment horizontal="center" wrapText="1"/>
    </xf>
    <xf numFmtId="0" fontId="8" fillId="3" borderId="10" xfId="0" applyFont="1" applyFill="1" applyBorder="1" applyAlignment="1">
      <alignment horizontal="center" vertical="center"/>
    </xf>
    <xf numFmtId="0" fontId="8" fillId="0" borderId="39" xfId="0" applyFont="1" applyBorder="1" applyAlignment="1">
      <alignment wrapText="1"/>
    </xf>
    <xf numFmtId="0" fontId="8" fillId="0" borderId="30" xfId="0" applyFont="1" applyBorder="1" applyAlignment="1">
      <alignment wrapText="1"/>
    </xf>
    <xf numFmtId="0" fontId="8" fillId="0" borderId="41" xfId="0" applyFont="1" applyBorder="1" applyAlignment="1">
      <alignment wrapText="1"/>
    </xf>
    <xf numFmtId="0" fontId="0" fillId="0" borderId="39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30" xfId="0" applyBorder="1" applyAlignment="1">
      <alignment vertical="center" wrapText="1"/>
    </xf>
    <xf numFmtId="0" fontId="0" fillId="0" borderId="29" xfId="0" applyBorder="1" applyAlignment="1">
      <alignment horizontal="left" vertical="top" wrapText="1"/>
    </xf>
    <xf numFmtId="164" fontId="8" fillId="0" borderId="13" xfId="0" applyNumberFormat="1" applyFont="1" applyBorder="1" applyAlignment="1">
      <alignment vertical="center" wrapText="1"/>
    </xf>
    <xf numFmtId="164" fontId="0" fillId="0" borderId="5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165" fontId="0" fillId="0" borderId="13" xfId="0" applyNumberFormat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42" xfId="0" applyBorder="1" applyAlignment="1">
      <alignment horizontal="left" vertical="top" wrapText="1"/>
    </xf>
    <xf numFmtId="0" fontId="0" fillId="0" borderId="11" xfId="0" applyBorder="1" applyAlignment="1">
      <alignment horizontal="center" vertical="center" wrapText="1"/>
    </xf>
    <xf numFmtId="165" fontId="0" fillId="0" borderId="16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0" fontId="0" fillId="5" borderId="9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8" fillId="3" borderId="44" xfId="0" applyFont="1" applyFill="1" applyBorder="1" applyAlignment="1">
      <alignment horizontal="center" vertical="center"/>
    </xf>
    <xf numFmtId="0" fontId="0" fillId="0" borderId="44" xfId="0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4" fontId="0" fillId="0" borderId="3" xfId="1" applyFont="1" applyBorder="1" applyAlignment="1">
      <alignment horizontal="center" vertical="center" wrapTex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8" fillId="3" borderId="15" xfId="0" applyFont="1" applyFill="1" applyBorder="1" applyAlignment="1">
      <alignment horizontal="center" vertical="center"/>
    </xf>
    <xf numFmtId="0" fontId="0" fillId="0" borderId="46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2" fillId="0" borderId="21" xfId="0" applyFont="1" applyBorder="1"/>
    <xf numFmtId="0" fontId="0" fillId="0" borderId="20" xfId="0" applyBorder="1" applyAlignment="1">
      <alignment wrapText="1"/>
    </xf>
    <xf numFmtId="0" fontId="5" fillId="0" borderId="1" xfId="2" applyBorder="1" applyAlignment="1">
      <alignment horizontal="center" vertical="center" wrapText="1"/>
    </xf>
    <xf numFmtId="0" fontId="5" fillId="0" borderId="45" xfId="2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49" xfId="0" applyFont="1" applyBorder="1"/>
    <xf numFmtId="0" fontId="3" fillId="0" borderId="51" xfId="0" applyFont="1" applyBorder="1" applyAlignment="1">
      <alignment wrapText="1"/>
    </xf>
    <xf numFmtId="0" fontId="0" fillId="0" borderId="26" xfId="0" applyBorder="1" applyAlignment="1">
      <alignment horizontal="center" vertical="center"/>
    </xf>
    <xf numFmtId="0" fontId="0" fillId="0" borderId="33" xfId="0" applyBorder="1" applyAlignment="1">
      <alignment wrapText="1"/>
    </xf>
    <xf numFmtId="0" fontId="0" fillId="0" borderId="28" xfId="0" applyBorder="1" applyAlignment="1">
      <alignment horizontal="center" vertical="center"/>
    </xf>
    <xf numFmtId="0" fontId="0" fillId="0" borderId="52" xfId="0" applyBorder="1" applyAlignment="1">
      <alignment wrapText="1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wrapText="1"/>
    </xf>
    <xf numFmtId="165" fontId="3" fillId="0" borderId="44" xfId="0" applyNumberFormat="1" applyFont="1" applyBorder="1" applyAlignment="1">
      <alignment horizontal="right"/>
    </xf>
    <xf numFmtId="164" fontId="3" fillId="0" borderId="44" xfId="0" applyNumberFormat="1" applyFont="1" applyBorder="1"/>
    <xf numFmtId="42" fontId="3" fillId="0" borderId="44" xfId="0" applyNumberFormat="1" applyFont="1" applyBorder="1"/>
    <xf numFmtId="165" fontId="3" fillId="0" borderId="44" xfId="0" applyNumberFormat="1" applyFont="1" applyBorder="1"/>
    <xf numFmtId="0" fontId="4" fillId="0" borderId="0" xfId="0" applyFont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5" fillId="0" borderId="30" xfId="2" applyFill="1" applyBorder="1" applyAlignment="1">
      <alignment horizontal="center" vertical="center" wrapText="1"/>
    </xf>
    <xf numFmtId="0" fontId="5" fillId="0" borderId="0" xfId="2" applyFill="1" applyBorder="1" applyAlignment="1">
      <alignment horizontal="center" vertical="center" wrapText="1"/>
    </xf>
    <xf numFmtId="0" fontId="5" fillId="0" borderId="13" xfId="2" applyFill="1" applyBorder="1" applyAlignment="1">
      <alignment horizontal="center" vertical="center" wrapText="1"/>
    </xf>
    <xf numFmtId="0" fontId="5" fillId="0" borderId="27" xfId="2" applyFill="1" applyBorder="1" applyAlignment="1">
      <alignment horizontal="center" vertical="center" wrapText="1"/>
    </xf>
    <xf numFmtId="0" fontId="5" fillId="0" borderId="7" xfId="2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5" fillId="0" borderId="29" xfId="2" applyBorder="1" applyAlignment="1">
      <alignment horizontal="center" vertical="center" wrapText="1"/>
    </xf>
    <xf numFmtId="0" fontId="5" fillId="0" borderId="0" xfId="2" applyBorder="1" applyAlignment="1">
      <alignment horizontal="center" vertical="center" wrapText="1"/>
    </xf>
    <xf numFmtId="0" fontId="5" fillId="0" borderId="16" xfId="2" applyBorder="1" applyAlignment="1">
      <alignment horizontal="center" vertical="center" wrapText="1"/>
    </xf>
    <xf numFmtId="0" fontId="5" fillId="0" borderId="34" xfId="2" applyBorder="1" applyAlignment="1">
      <alignment horizontal="center" vertical="center" wrapText="1"/>
    </xf>
    <xf numFmtId="0" fontId="5" fillId="0" borderId="43" xfId="2" applyBorder="1" applyAlignment="1">
      <alignment horizontal="center" vertical="center" wrapText="1"/>
    </xf>
    <xf numFmtId="0" fontId="5" fillId="0" borderId="35" xfId="2" applyBorder="1" applyAlignment="1">
      <alignment horizontal="center" vertical="center" wrapText="1"/>
    </xf>
    <xf numFmtId="0" fontId="5" fillId="0" borderId="27" xfId="2" applyBorder="1" applyAlignment="1">
      <alignment horizontal="center" vertical="center" wrapText="1"/>
    </xf>
    <xf numFmtId="0" fontId="5" fillId="0" borderId="11" xfId="2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top" wrapText="1"/>
    </xf>
    <xf numFmtId="0" fontId="0" fillId="2" borderId="12" xfId="0" applyFill="1" applyBorder="1" applyAlignment="1">
      <alignment horizontal="center" vertical="top" wrapText="1"/>
    </xf>
    <xf numFmtId="0" fontId="0" fillId="2" borderId="15" xfId="0" applyFill="1" applyBorder="1" applyAlignment="1">
      <alignment horizontal="center" vertical="top" wrapText="1"/>
    </xf>
    <xf numFmtId="0" fontId="6" fillId="2" borderId="45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164" fontId="0" fillId="0" borderId="45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5" fillId="0" borderId="1" xfId="2" applyBorder="1" applyAlignment="1">
      <alignment horizontal="center" vertical="center" wrapText="1"/>
    </xf>
    <xf numFmtId="0" fontId="5" fillId="0" borderId="45" xfId="2" applyBorder="1" applyAlignment="1">
      <alignment horizontal="center" vertical="center" wrapText="1"/>
    </xf>
    <xf numFmtId="0" fontId="5" fillId="0" borderId="17" xfId="2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0" fillId="2" borderId="40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5" fillId="0" borderId="30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3" xfId="2" applyBorder="1" applyAlignment="1">
      <alignment horizontal="center" vertical="center"/>
    </xf>
    <xf numFmtId="0" fontId="5" fillId="0" borderId="31" xfId="2" applyBorder="1" applyAlignment="1">
      <alignment horizontal="center" vertical="center" wrapText="1"/>
    </xf>
    <xf numFmtId="0" fontId="5" fillId="0" borderId="14" xfId="2" applyBorder="1" applyAlignment="1">
      <alignment horizontal="center" vertical="center" wrapText="1"/>
    </xf>
    <xf numFmtId="0" fontId="5" fillId="0" borderId="32" xfId="2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8" fillId="2" borderId="45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48" xfId="0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0" fontId="0" fillId="2" borderId="50" xfId="0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55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">
    <cellStyle name="Komma 2" xfId="3" xr:uid="{B0305937-1F57-4093-9FDC-BFCEBE65A1B2}"/>
    <cellStyle name="Link" xfId="2" builtinId="8"/>
    <cellStyle name="Normal" xfId="0" builtinId="0"/>
    <cellStyle name="Valuta" xfId="1" builtinId="4"/>
  </cellStyles>
  <dxfs count="1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strike val="0"/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1470660</xdr:colOff>
      <xdr:row>0</xdr:row>
      <xdr:rowOff>20955</xdr:rowOff>
    </xdr:from>
    <xdr:to>
      <xdr:col>6</xdr:col>
      <xdr:colOff>1204135</xdr:colOff>
      <xdr:row>3</xdr:row>
      <xdr:rowOff>121726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8F7351-D47D-4FE6-96DC-6EAD014DC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9640" y="20955"/>
          <a:ext cx="1882315" cy="6494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2819400</xdr:colOff>
      <xdr:row>0</xdr:row>
      <xdr:rowOff>45720</xdr:rowOff>
    </xdr:from>
    <xdr:to>
      <xdr:col>6</xdr:col>
      <xdr:colOff>1468930</xdr:colOff>
      <xdr:row>3</xdr:row>
      <xdr:rowOff>123631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BA33A4-3604-456C-963E-DDEDF1C55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8540" y="45720"/>
          <a:ext cx="1827070" cy="6494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2734233</xdr:colOff>
      <xdr:row>0</xdr:row>
      <xdr:rowOff>38966</xdr:rowOff>
    </xdr:from>
    <xdr:to>
      <xdr:col>6</xdr:col>
      <xdr:colOff>1791209</xdr:colOff>
      <xdr:row>3</xdr:row>
      <xdr:rowOff>120052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24CB7F-3859-47B0-860E-8BD5F2D7E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5151" y="38966"/>
          <a:ext cx="1827070" cy="645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atriklen.dk/" TargetMode="External"/><Relationship Id="rId3" Type="http://schemas.openxmlformats.org/officeDocument/2006/relationships/hyperlink" Target="https://danmarksarealinformation.miljoeportal.dk/?viewer=distribution" TargetMode="External"/><Relationship Id="rId7" Type="http://schemas.openxmlformats.org/officeDocument/2006/relationships/hyperlink" Target="https://danmarksarealinformation.miljoeportal.dk/?viewer=distribution" TargetMode="External"/><Relationship Id="rId2" Type="http://schemas.openxmlformats.org/officeDocument/2006/relationships/hyperlink" Target="https://data.geus.dk/geusmap/index.jsp?mapname=denmark" TargetMode="External"/><Relationship Id="rId1" Type="http://schemas.openxmlformats.org/officeDocument/2006/relationships/hyperlink" Target="https://www.matriklen.dk/" TargetMode="External"/><Relationship Id="rId6" Type="http://schemas.openxmlformats.org/officeDocument/2006/relationships/hyperlink" Target="https://www.boliga.dk/statistikker/kvadratmeterpriser-kommuner" TargetMode="External"/><Relationship Id="rId11" Type="http://schemas.openxmlformats.org/officeDocument/2006/relationships/drawing" Target="../drawings/drawing2.xml"/><Relationship Id="rId5" Type="http://schemas.openxmlformats.org/officeDocument/2006/relationships/hyperlink" Target="https://www.matriklen.dk/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s://data.geus.dk/geusmap/?mapname=landskredsportal" TargetMode="External"/><Relationship Id="rId9" Type="http://schemas.openxmlformats.org/officeDocument/2006/relationships/hyperlink" Target="https://danmarksarealinformation.miljoeportal.dk/?viewer=distribution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https://danmarksarealinformation.miljoeportal.dk/?viewer=distribution" TargetMode="External"/><Relationship Id="rId7" Type="http://schemas.openxmlformats.org/officeDocument/2006/relationships/hyperlink" Target="https://danmarksarealinformation.miljoeportal.dk/?viewer=distribution" TargetMode="External"/><Relationship Id="rId2" Type="http://schemas.openxmlformats.org/officeDocument/2006/relationships/hyperlink" Target="https://data.geus.dk/geusmap/index.jsp?mapname=denmark" TargetMode="External"/><Relationship Id="rId1" Type="http://schemas.openxmlformats.org/officeDocument/2006/relationships/hyperlink" Target="https://www.matriklen.dk/" TargetMode="External"/><Relationship Id="rId6" Type="http://schemas.openxmlformats.org/officeDocument/2006/relationships/hyperlink" Target="https://www.boliga.dk/statistikker/kvadratmeterpriser-kommuner" TargetMode="External"/><Relationship Id="rId5" Type="http://schemas.openxmlformats.org/officeDocument/2006/relationships/hyperlink" Target="https://www.matriklen.dk/" TargetMode="External"/><Relationship Id="rId4" Type="http://schemas.openxmlformats.org/officeDocument/2006/relationships/hyperlink" Target="https://data.geus.dk/geusmap/?mapname=landskredsportal" TargetMode="External"/><Relationship Id="rId9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966B3-2581-4F0F-8F07-ADDD965D22C3}">
  <dimension ref="A1:G8"/>
  <sheetViews>
    <sheetView workbookViewId="0">
      <selection activeCell="D6" sqref="D6"/>
    </sheetView>
  </sheetViews>
  <sheetFormatPr defaultRowHeight="14.4" x14ac:dyDescent="0.3"/>
  <cols>
    <col min="2" max="3" width="15.77734375" customWidth="1"/>
    <col min="4" max="4" width="26.77734375" customWidth="1"/>
    <col min="5" max="5" width="36" bestFit="1" customWidth="1"/>
    <col min="6" max="6" width="31.33203125" bestFit="1" customWidth="1"/>
    <col min="7" max="7" width="22.5546875" customWidth="1"/>
  </cols>
  <sheetData>
    <row r="1" spans="1:7" x14ac:dyDescent="0.3">
      <c r="A1" s="78" t="s">
        <v>0</v>
      </c>
      <c r="B1" s="78"/>
      <c r="C1" s="78"/>
      <c r="D1" s="78"/>
      <c r="E1" s="78"/>
      <c r="F1" s="78"/>
      <c r="G1" s="78"/>
    </row>
    <row r="2" spans="1:7" x14ac:dyDescent="0.3">
      <c r="A2" s="78"/>
      <c r="B2" s="78"/>
      <c r="C2" s="78"/>
      <c r="D2" s="78"/>
      <c r="E2" s="78"/>
      <c r="F2" s="78"/>
      <c r="G2" s="78"/>
    </row>
    <row r="3" spans="1:7" x14ac:dyDescent="0.3">
      <c r="A3" s="78"/>
      <c r="B3" s="78"/>
      <c r="C3" s="78"/>
      <c r="D3" s="78"/>
      <c r="E3" s="78"/>
      <c r="F3" s="78"/>
      <c r="G3" s="78"/>
    </row>
    <row r="4" spans="1:7" ht="15" thickBot="1" x14ac:dyDescent="0.35">
      <c r="A4" s="78"/>
      <c r="B4" s="78"/>
      <c r="C4" s="78"/>
      <c r="D4" s="78"/>
      <c r="E4" s="78"/>
      <c r="F4" s="78"/>
      <c r="G4" s="78"/>
    </row>
    <row r="5" spans="1:7" ht="43.8" customHeight="1" thickBot="1" x14ac:dyDescent="0.35">
      <c r="B5" s="1" t="s">
        <v>1</v>
      </c>
      <c r="C5" s="50" t="s">
        <v>2</v>
      </c>
      <c r="D5" s="48" t="s">
        <v>3</v>
      </c>
      <c r="E5" s="52" t="s">
        <v>43</v>
      </c>
      <c r="F5" s="3" t="s">
        <v>6</v>
      </c>
      <c r="G5" s="3" t="s">
        <v>3</v>
      </c>
    </row>
    <row r="6" spans="1:7" ht="29.4" thickBot="1" x14ac:dyDescent="0.35">
      <c r="B6" s="4" t="s">
        <v>4</v>
      </c>
      <c r="C6" s="49" t="s">
        <v>5</v>
      </c>
      <c r="D6" s="48" t="str">
        <f>IF(C6="Vibroseis trucks", "1.000.000", "Error, contact Energistyrelsen")</f>
        <v>1.000.000</v>
      </c>
      <c r="E6" s="3" t="s">
        <v>45</v>
      </c>
      <c r="F6" s="3" t="s">
        <v>42</v>
      </c>
      <c r="G6" s="74" t="str">
        <f>D6</f>
        <v>1.000.000</v>
      </c>
    </row>
    <row r="7" spans="1:7" x14ac:dyDescent="0.3">
      <c r="B7" s="5"/>
      <c r="C7" s="5"/>
      <c r="D7" s="5"/>
    </row>
    <row r="8" spans="1:7" x14ac:dyDescent="0.3">
      <c r="C8" s="5"/>
      <c r="D8" s="5"/>
    </row>
  </sheetData>
  <mergeCells count="1">
    <mergeCell ref="A1:G4"/>
  </mergeCells>
  <dataValidations count="1">
    <dataValidation type="list" allowBlank="1" showInputMessage="1" showErrorMessage="1" sqref="C6" xr:uid="{10588336-9550-4787-A671-2A806A254B6A}">
      <formula1>"Vibroseis trucks, Explosives, Other method"</formula1>
    </dataValidation>
  </dataValidation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DB177-8B67-44CF-AFBF-C42FD969B82C}">
  <dimension ref="A1:N37"/>
  <sheetViews>
    <sheetView showGridLines="0" tabSelected="1" zoomScaleNormal="100" workbookViewId="0">
      <pane ySplit="5" topLeftCell="A6" activePane="bottomLeft" state="frozen"/>
      <selection activeCell="E13" sqref="E13"/>
      <selection pane="bottomLeft" activeCell="C34" sqref="C34"/>
    </sheetView>
  </sheetViews>
  <sheetFormatPr defaultRowHeight="14.4" x14ac:dyDescent="0.3"/>
  <cols>
    <col min="2" max="2" width="23.5546875" customWidth="1"/>
    <col min="3" max="3" width="20.88671875" customWidth="1"/>
    <col min="4" max="4" width="25.44140625" customWidth="1"/>
    <col min="5" max="5" width="43.109375" customWidth="1"/>
    <col min="6" max="6" width="46.33203125" customWidth="1"/>
    <col min="7" max="7" width="22.109375" customWidth="1"/>
  </cols>
  <sheetData>
    <row r="1" spans="1:14" ht="15" customHeight="1" x14ac:dyDescent="0.4">
      <c r="A1" s="78" t="s">
        <v>7</v>
      </c>
      <c r="B1" s="78"/>
      <c r="C1" s="78"/>
      <c r="D1" s="78"/>
      <c r="E1" s="78"/>
      <c r="F1" s="78"/>
      <c r="G1" s="78"/>
      <c r="H1" s="78"/>
      <c r="I1" s="6"/>
      <c r="J1" s="6"/>
      <c r="K1" s="6"/>
      <c r="L1" s="6"/>
      <c r="M1" s="6"/>
      <c r="N1" s="6"/>
    </row>
    <row r="2" spans="1:14" ht="15" customHeight="1" x14ac:dyDescent="0.4">
      <c r="A2" s="78"/>
      <c r="B2" s="78"/>
      <c r="C2" s="78"/>
      <c r="D2" s="78"/>
      <c r="E2" s="78"/>
      <c r="F2" s="78"/>
      <c r="G2" s="78"/>
      <c r="H2" s="78"/>
      <c r="I2" s="6"/>
      <c r="J2" s="6"/>
      <c r="K2" s="6"/>
      <c r="L2" s="6"/>
      <c r="M2" s="6"/>
      <c r="N2" s="6"/>
    </row>
    <row r="3" spans="1:14" ht="15" customHeight="1" x14ac:dyDescent="0.4">
      <c r="A3" s="78"/>
      <c r="B3" s="78"/>
      <c r="C3" s="78"/>
      <c r="D3" s="78"/>
      <c r="E3" s="78"/>
      <c r="F3" s="78"/>
      <c r="G3" s="78"/>
      <c r="H3" s="78"/>
      <c r="I3" s="6"/>
      <c r="J3" s="6"/>
      <c r="K3" s="6"/>
      <c r="L3" s="6"/>
      <c r="M3" s="6"/>
      <c r="N3" s="6"/>
    </row>
    <row r="4" spans="1:14" ht="15" customHeight="1" thickBot="1" x14ac:dyDescent="0.45">
      <c r="A4" s="78"/>
      <c r="B4" s="78"/>
      <c r="C4" s="78"/>
      <c r="D4" s="78"/>
      <c r="E4" s="78"/>
      <c r="F4" s="78"/>
      <c r="G4" s="78"/>
      <c r="H4" s="78"/>
      <c r="I4" s="6"/>
      <c r="J4" s="6"/>
      <c r="K4" s="6"/>
      <c r="L4" s="6"/>
      <c r="M4" s="6"/>
      <c r="N4" s="6"/>
    </row>
    <row r="5" spans="1:14" ht="30.75" customHeight="1" thickBot="1" x14ac:dyDescent="0.35">
      <c r="B5" s="2" t="s">
        <v>8</v>
      </c>
      <c r="C5" s="20" t="s">
        <v>2</v>
      </c>
      <c r="D5" s="21" t="s">
        <v>3</v>
      </c>
      <c r="E5" s="3" t="s">
        <v>43</v>
      </c>
      <c r="F5" s="3" t="s">
        <v>6</v>
      </c>
      <c r="G5" s="3" t="s">
        <v>3</v>
      </c>
    </row>
    <row r="6" spans="1:14" ht="33" customHeight="1" thickBot="1" x14ac:dyDescent="0.35">
      <c r="B6" s="82" t="s">
        <v>9</v>
      </c>
      <c r="C6" s="83"/>
      <c r="D6" s="84"/>
      <c r="E6" s="107"/>
      <c r="F6" s="107"/>
      <c r="G6" s="108"/>
    </row>
    <row r="7" spans="1:14" ht="100.8" x14ac:dyDescent="0.3">
      <c r="B7" s="29" t="s">
        <v>10</v>
      </c>
      <c r="C7" s="56">
        <v>0</v>
      </c>
      <c r="D7" s="12">
        <f>C7*30000</f>
        <v>0</v>
      </c>
      <c r="E7" s="94" t="s">
        <v>52</v>
      </c>
      <c r="F7" s="93"/>
      <c r="G7" s="54"/>
      <c r="I7" s="7"/>
    </row>
    <row r="8" spans="1:14" ht="30.75" customHeight="1" x14ac:dyDescent="0.3">
      <c r="B8" s="22" t="s">
        <v>11</v>
      </c>
      <c r="C8" s="27"/>
      <c r="D8" s="13">
        <f>C7*2.1*675900</f>
        <v>0</v>
      </c>
      <c r="E8" s="94"/>
      <c r="F8" s="80"/>
      <c r="G8" s="54"/>
    </row>
    <row r="9" spans="1:14" ht="21.75" customHeight="1" x14ac:dyDescent="0.3">
      <c r="B9" s="85" t="s">
        <v>12</v>
      </c>
      <c r="C9" s="86"/>
      <c r="D9" s="87"/>
      <c r="E9" s="94"/>
      <c r="F9" s="80"/>
      <c r="G9" s="54"/>
    </row>
    <row r="10" spans="1:14" ht="72" x14ac:dyDescent="0.3">
      <c r="B10" s="30" t="s">
        <v>13</v>
      </c>
      <c r="C10" s="28">
        <v>0</v>
      </c>
      <c r="D10" s="36">
        <f>C10*0.25*1000</f>
        <v>0</v>
      </c>
      <c r="E10" s="94"/>
      <c r="F10" s="80"/>
      <c r="G10" s="54"/>
    </row>
    <row r="11" spans="1:14" ht="27.75" customHeight="1" x14ac:dyDescent="0.3">
      <c r="B11" s="88" t="s">
        <v>14</v>
      </c>
      <c r="C11" s="86"/>
      <c r="D11" s="89"/>
      <c r="E11" s="94"/>
      <c r="F11" s="80"/>
      <c r="G11" s="54"/>
    </row>
    <row r="12" spans="1:14" ht="58.2" thickBot="1" x14ac:dyDescent="0.35">
      <c r="B12" s="31" t="s">
        <v>15</v>
      </c>
      <c r="C12" s="28" t="s">
        <v>45</v>
      </c>
      <c r="D12" s="14">
        <f>IF(C12="Yes",50000000, 0)</f>
        <v>0</v>
      </c>
      <c r="E12" s="94"/>
      <c r="F12" s="80"/>
      <c r="G12" s="54"/>
    </row>
    <row r="13" spans="1:14" ht="15" thickBot="1" x14ac:dyDescent="0.35">
      <c r="B13" s="23" t="s">
        <v>8</v>
      </c>
      <c r="C13" s="8" t="s">
        <v>2</v>
      </c>
      <c r="D13" s="15" t="s">
        <v>3</v>
      </c>
      <c r="E13" s="95"/>
      <c r="F13" s="81"/>
      <c r="G13" s="55"/>
    </row>
    <row r="14" spans="1:14" ht="15" thickBot="1" x14ac:dyDescent="0.35">
      <c r="B14" s="57"/>
      <c r="C14" s="58"/>
      <c r="D14" s="58"/>
      <c r="E14" s="58"/>
      <c r="F14" s="59"/>
      <c r="G14" s="75">
        <f>+D8+D10+D12+D16+D19+D20+D28</f>
        <v>8000000</v>
      </c>
    </row>
    <row r="15" spans="1:14" ht="27" customHeight="1" thickBot="1" x14ac:dyDescent="0.35">
      <c r="A15" s="9"/>
      <c r="B15" s="90" t="s">
        <v>17</v>
      </c>
      <c r="C15" s="91"/>
      <c r="D15" s="92"/>
      <c r="E15" s="107"/>
      <c r="F15" s="107"/>
      <c r="G15" s="108"/>
    </row>
    <row r="16" spans="1:14" ht="67.5" customHeight="1" x14ac:dyDescent="0.3">
      <c r="A16" s="9"/>
      <c r="B16" s="32" t="s">
        <v>18</v>
      </c>
      <c r="C16" s="56" t="s">
        <v>45</v>
      </c>
      <c r="D16" s="37">
        <f>IF(C16="no", 0, 10000000)</f>
        <v>0</v>
      </c>
      <c r="E16" s="80" t="s">
        <v>45</v>
      </c>
      <c r="F16" s="93"/>
      <c r="G16" s="53"/>
    </row>
    <row r="17" spans="1:7" ht="37.5" customHeight="1" x14ac:dyDescent="0.3">
      <c r="A17" s="9"/>
      <c r="B17" s="102" t="s">
        <v>14</v>
      </c>
      <c r="C17" s="97"/>
      <c r="D17" s="103"/>
      <c r="E17" s="80"/>
      <c r="F17" s="80"/>
      <c r="G17" s="54"/>
    </row>
    <row r="18" spans="1:7" ht="80.25" customHeight="1" x14ac:dyDescent="0.3">
      <c r="A18" s="9"/>
      <c r="B18" s="33" t="s">
        <v>19</v>
      </c>
      <c r="C18" s="28" t="s">
        <v>45</v>
      </c>
      <c r="D18" s="38" t="str">
        <f>IF(C18="Yes","Continue below", "Skip to Landslide Activity")</f>
        <v>Skip to Landslide Activity</v>
      </c>
      <c r="E18" s="80"/>
      <c r="F18" s="80"/>
      <c r="G18" s="54"/>
    </row>
    <row r="19" spans="1:7" ht="43.2" x14ac:dyDescent="0.3">
      <c r="A19" s="9"/>
      <c r="B19" s="34" t="s">
        <v>20</v>
      </c>
      <c r="C19" s="28" t="s">
        <v>21</v>
      </c>
      <c r="D19" s="39">
        <f>IF(C18="No",0,IF(C19="Sewage System",10000000,IF(C19="ditches lakes streams etc",50000000,0)))</f>
        <v>0</v>
      </c>
      <c r="E19" s="80"/>
      <c r="F19" s="80"/>
      <c r="G19" s="54"/>
    </row>
    <row r="20" spans="1:7" ht="57.6" x14ac:dyDescent="0.3">
      <c r="A20" s="9"/>
      <c r="B20" s="35" t="s">
        <v>22</v>
      </c>
      <c r="C20" s="28" t="s">
        <v>53</v>
      </c>
      <c r="D20" s="40">
        <f>IF(C20="OSD",50000000,IF(C20="OD",25000000,IF(C20="Other groundwater body outside OSD/OD",15000000,IF(C20="Areas without drinking water interests",8000000,"0"))))</f>
        <v>8000000</v>
      </c>
      <c r="E20" s="80"/>
      <c r="F20" s="80"/>
      <c r="G20" s="54"/>
    </row>
    <row r="21" spans="1:7" ht="42" customHeight="1" thickBot="1" x14ac:dyDescent="0.35">
      <c r="B21" s="96" t="s">
        <v>14</v>
      </c>
      <c r="C21" s="98"/>
      <c r="D21" s="98"/>
      <c r="E21" s="80"/>
      <c r="F21" s="80"/>
      <c r="G21" s="54"/>
    </row>
    <row r="22" spans="1:7" ht="15" thickBot="1" x14ac:dyDescent="0.35">
      <c r="B22" s="109"/>
      <c r="C22" s="110"/>
      <c r="D22" s="110"/>
      <c r="E22" s="110"/>
      <c r="F22" s="111"/>
      <c r="G22" s="75">
        <f>D16+D19+D20</f>
        <v>8000000</v>
      </c>
    </row>
    <row r="23" spans="1:7" ht="35.25" customHeight="1" thickBot="1" x14ac:dyDescent="0.35">
      <c r="B23" s="116" t="s">
        <v>23</v>
      </c>
      <c r="C23" s="117"/>
      <c r="D23" s="118"/>
      <c r="E23" s="107"/>
      <c r="F23" s="107"/>
      <c r="G23" s="108"/>
    </row>
    <row r="24" spans="1:7" ht="72" customHeight="1" x14ac:dyDescent="0.3">
      <c r="B24" s="33" t="s">
        <v>24</v>
      </c>
      <c r="C24" s="28" t="s">
        <v>45</v>
      </c>
      <c r="D24" s="41" t="str">
        <f>IF(C24="Yes","Continue below", "Skip to Seicmic Activity")</f>
        <v>Skip to Seicmic Activity</v>
      </c>
      <c r="E24" s="80" t="s">
        <v>45</v>
      </c>
      <c r="F24" s="115"/>
      <c r="G24" s="53"/>
    </row>
    <row r="25" spans="1:7" ht="39" customHeight="1" x14ac:dyDescent="0.3">
      <c r="B25" s="119" t="s">
        <v>25</v>
      </c>
      <c r="C25" s="120"/>
      <c r="D25" s="121"/>
      <c r="E25" s="80"/>
      <c r="F25" s="115"/>
      <c r="G25" s="54"/>
    </row>
    <row r="26" spans="1:7" ht="57.6" x14ac:dyDescent="0.3">
      <c r="B26" s="33" t="s">
        <v>26</v>
      </c>
      <c r="C26" s="28">
        <v>0</v>
      </c>
      <c r="D26" s="42"/>
      <c r="E26" s="80"/>
      <c r="F26" s="115"/>
      <c r="G26" s="60"/>
    </row>
    <row r="27" spans="1:7" ht="24.75" customHeight="1" x14ac:dyDescent="0.3">
      <c r="B27" s="122" t="s">
        <v>12</v>
      </c>
      <c r="C27" s="97"/>
      <c r="D27" s="123"/>
      <c r="E27" s="80"/>
      <c r="F27" s="115"/>
      <c r="G27" s="54"/>
    </row>
    <row r="28" spans="1:7" ht="64.5" customHeight="1" x14ac:dyDescent="0.3">
      <c r="B28" s="24" t="s">
        <v>27</v>
      </c>
      <c r="C28" s="26">
        <v>21906</v>
      </c>
      <c r="D28" s="16">
        <f>IF(C24="no", 0, C26*155*C28)</f>
        <v>0</v>
      </c>
      <c r="E28" s="80"/>
      <c r="F28" s="115"/>
      <c r="G28" s="54"/>
    </row>
    <row r="29" spans="1:7" ht="21" customHeight="1" thickBot="1" x14ac:dyDescent="0.35">
      <c r="B29" s="124" t="s">
        <v>28</v>
      </c>
      <c r="C29" s="97"/>
      <c r="D29" s="97"/>
      <c r="E29" s="80"/>
      <c r="F29" s="115"/>
      <c r="G29" s="55"/>
    </row>
    <row r="30" spans="1:7" ht="21" customHeight="1" thickBot="1" x14ac:dyDescent="0.35">
      <c r="B30" s="112"/>
      <c r="C30" s="113"/>
      <c r="D30" s="113"/>
      <c r="E30" s="113"/>
      <c r="F30" s="114"/>
      <c r="G30" s="76">
        <f>D28</f>
        <v>0</v>
      </c>
    </row>
    <row r="31" spans="1:7" ht="23.25" customHeight="1" thickBot="1" x14ac:dyDescent="0.35">
      <c r="B31" s="104" t="s">
        <v>29</v>
      </c>
      <c r="C31" s="105"/>
      <c r="D31" s="106"/>
      <c r="E31" s="107"/>
      <c r="F31" s="107"/>
      <c r="G31" s="108"/>
    </row>
    <row r="32" spans="1:7" ht="66.75" customHeight="1" x14ac:dyDescent="0.3">
      <c r="B32" s="43" t="s">
        <v>30</v>
      </c>
      <c r="C32" s="28" t="s">
        <v>16</v>
      </c>
      <c r="D32" s="44" t="str">
        <f>IF(C32="Yes","Continue below", "Done")</f>
        <v>Continue below</v>
      </c>
      <c r="E32" s="79" t="s">
        <v>45</v>
      </c>
      <c r="F32" s="79"/>
      <c r="G32" s="61"/>
    </row>
    <row r="33" spans="2:7" ht="24.75" customHeight="1" x14ac:dyDescent="0.3">
      <c r="B33" s="96" t="s">
        <v>31</v>
      </c>
      <c r="C33" s="97"/>
      <c r="D33" s="98"/>
      <c r="E33" s="80"/>
      <c r="F33" s="80"/>
      <c r="G33" s="54"/>
    </row>
    <row r="34" spans="2:7" ht="57.6" x14ac:dyDescent="0.3">
      <c r="B34" s="35" t="s">
        <v>32</v>
      </c>
      <c r="C34" s="28">
        <v>0</v>
      </c>
      <c r="D34" s="45">
        <f>IF(C32="no", 0, C34 * 30000)</f>
        <v>0</v>
      </c>
      <c r="E34" s="80"/>
      <c r="F34" s="80"/>
      <c r="G34" s="54"/>
    </row>
    <row r="35" spans="2:7" ht="27" customHeight="1" thickBot="1" x14ac:dyDescent="0.35">
      <c r="B35" s="99" t="s">
        <v>12</v>
      </c>
      <c r="C35" s="100"/>
      <c r="D35" s="101"/>
      <c r="E35" s="81"/>
      <c r="F35" s="81"/>
      <c r="G35" s="55"/>
    </row>
    <row r="36" spans="2:7" ht="27" customHeight="1" thickBot="1" x14ac:dyDescent="0.35">
      <c r="B36" s="62"/>
      <c r="C36" s="63"/>
      <c r="D36" s="63"/>
      <c r="E36" s="64"/>
      <c r="F36" s="65"/>
      <c r="G36" s="77">
        <f>D34</f>
        <v>0</v>
      </c>
    </row>
    <row r="37" spans="2:7" x14ac:dyDescent="0.3">
      <c r="B37" s="5"/>
    </row>
  </sheetData>
  <mergeCells count="28">
    <mergeCell ref="E6:G6"/>
    <mergeCell ref="E15:G15"/>
    <mergeCell ref="E23:G23"/>
    <mergeCell ref="E31:G31"/>
    <mergeCell ref="B22:F22"/>
    <mergeCell ref="B30:F30"/>
    <mergeCell ref="F24:F29"/>
    <mergeCell ref="B21:D21"/>
    <mergeCell ref="B23:D23"/>
    <mergeCell ref="B25:D25"/>
    <mergeCell ref="B27:D27"/>
    <mergeCell ref="B29:D29"/>
    <mergeCell ref="F32:F35"/>
    <mergeCell ref="A1:H4"/>
    <mergeCell ref="B6:D6"/>
    <mergeCell ref="B9:D9"/>
    <mergeCell ref="B11:D11"/>
    <mergeCell ref="B15:D15"/>
    <mergeCell ref="F7:F13"/>
    <mergeCell ref="E7:E13"/>
    <mergeCell ref="B33:D33"/>
    <mergeCell ref="B35:D35"/>
    <mergeCell ref="B17:D17"/>
    <mergeCell ref="F16:F21"/>
    <mergeCell ref="E32:E35"/>
    <mergeCell ref="B31:D31"/>
    <mergeCell ref="E16:E21"/>
    <mergeCell ref="E24:E29"/>
  </mergeCells>
  <conditionalFormatting sqref="B6">
    <cfRule type="expression" dxfId="17" priority="6">
      <formula>#REF!="no"</formula>
    </cfRule>
  </conditionalFormatting>
  <conditionalFormatting sqref="B18">
    <cfRule type="expression" dxfId="16" priority="18">
      <formula>C15="no"</formula>
    </cfRule>
  </conditionalFormatting>
  <conditionalFormatting sqref="B19">
    <cfRule type="expression" dxfId="15" priority="8">
      <formula>C18="No"</formula>
    </cfRule>
    <cfRule type="expression" dxfId="14" priority="9">
      <formula>C15="no"</formula>
    </cfRule>
  </conditionalFormatting>
  <conditionalFormatting sqref="B26 B34">
    <cfRule type="expression" dxfId="13" priority="16">
      <formula>C24="no"</formula>
    </cfRule>
  </conditionalFormatting>
  <conditionalFormatting sqref="B28">
    <cfRule type="expression" dxfId="12" priority="12">
      <formula>C24="no"</formula>
    </cfRule>
  </conditionalFormatting>
  <conditionalFormatting sqref="B31">
    <cfRule type="expression" dxfId="11" priority="17">
      <formula>C26="no"</formula>
    </cfRule>
  </conditionalFormatting>
  <conditionalFormatting sqref="D34">
    <cfRule type="expression" dxfId="10" priority="15">
      <formula>C32="no"</formula>
    </cfRule>
    <cfRule type="expression" dxfId="9" priority="19">
      <formula>#REF!="no"</formula>
    </cfRule>
  </conditionalFormatting>
  <dataValidations count="3">
    <dataValidation type="list" allowBlank="1" showInputMessage="1" showErrorMessage="1" sqref="C19" xr:uid="{E2C8CF97-F38D-4C53-914F-BB9185F6EC09}">
      <formula1>"Sewage System, ditches lakes streams etc"</formula1>
    </dataValidation>
    <dataValidation type="list" allowBlank="1" showInputMessage="1" showErrorMessage="1" sqref="C32 C24 C16:C18 C12" xr:uid="{E9F3C753-C2F4-409E-9A36-FC00F1F4F7F3}">
      <formula1>"Yes, No"</formula1>
    </dataValidation>
    <dataValidation type="list" allowBlank="1" showInputMessage="1" showErrorMessage="1" promptTitle="Acronym" prompt="OSD - Area with Special Drinking Water Interests_x000a_OD - Area with Drinking Water Interests_x000a_Water Body - Grundvandsforekomst " sqref="C20" xr:uid="{2F925822-3281-4A1E-A6A3-222072153C15}">
      <formula1>"OSD, OD, Other groundwater body outside OSD/OD, Areas without Drinking Water Interests"</formula1>
    </dataValidation>
  </dataValidations>
  <hyperlinks>
    <hyperlink ref="B27" r:id="rId1" location="/kort" display="https://www.matriklen.dk/ - /kort" xr:uid="{E3A64AE2-EDC0-4F2C-8866-5E6B4F1C98B4}"/>
    <hyperlink ref="B33" r:id="rId2" location="baslay=&amp;optlay=&amp;extent=202664.9232165239,5976435.678544427,961990.5261008728,6395017.88850264&amp;layers=structural_elements,dkskaermkort" display="https://data.geus.dk/geusmap/index.jsp?mapname=denmark - baslay=&amp;optlay=&amp;extent=202664.9232165239,5976435.678544427,961990.5261008728,6395017.88850264&amp;layers=structural_elements,dkskaermkort" xr:uid="{2571DB91-0A99-4338-A4A6-C14AF1B25EE9}"/>
    <hyperlink ref="B21" r:id="rId3" display="https://danmarksarealinformation.miljoeportal.dk/?viewer=distribution" xr:uid="{FB428F85-58FA-439F-9D2E-4E2D94A84F64}"/>
    <hyperlink ref="B25" r:id="rId4" location="baslay=baseMapDa&amp;optlay=optLayHillshadeDa&amp;extent=173090.78415510774,6022419.0091633,922547.5742785644,6435560.984471941&amp;layers=landskredsportal_kortlagte_skred" display="https://data.geus.dk/geusmap/?mapname=landskredsportal - baslay=baseMapDa&amp;optlay=optLayHillshadeDa&amp;extent=173090.78415510774,6022419.0091633,922547.5742785644,6435560.984471941&amp;layers=landskredsportal_kortlagte_skred" xr:uid="{AA9F1EE5-2629-443C-B1BF-A457016B1DD3}"/>
    <hyperlink ref="B35" r:id="rId5" location="/kort" display="https://www.matriklen.dk/ - /kort" xr:uid="{3A882A29-19B3-49FB-A516-D4414A9E6412}"/>
    <hyperlink ref="B29" r:id="rId6" display="https://www.boliga.dk/statistikker/kvadratmeterpriser-kommuner" xr:uid="{26D47956-7321-4853-A787-5338EADDCCE0}"/>
    <hyperlink ref="B17" r:id="rId7" display="https://danmarksarealinformation.miljoeportal.dk/?viewer=distribution" xr:uid="{72579879-013C-4AE0-8305-28871E07468B}"/>
    <hyperlink ref="B9" r:id="rId8" location="/kort" xr:uid="{C42BCA97-46F3-429A-95A9-DC7DDC57585B}"/>
    <hyperlink ref="B11" r:id="rId9" xr:uid="{5816E4D4-4C5A-429F-A2C7-11D12CC3610B}"/>
  </hyperlinks>
  <pageMargins left="0.7" right="0.7" top="0.75" bottom="0.75" header="0.3" footer="0.3"/>
  <pageSetup paperSize="9" orientation="portrait" horizontalDpi="1200" verticalDpi="1200" r:id="rId10"/>
  <drawing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C391B-74CF-45DF-AC27-BE46A9AE8314}">
  <dimension ref="A1:N35"/>
  <sheetViews>
    <sheetView showGridLines="0" zoomScale="85" zoomScaleNormal="85" workbookViewId="0">
      <pane ySplit="5" topLeftCell="A6" activePane="bottomLeft" state="frozen"/>
      <selection activeCell="E13" sqref="E13"/>
      <selection pane="bottomLeft" activeCell="B27" sqref="B27:D27"/>
    </sheetView>
  </sheetViews>
  <sheetFormatPr defaultRowHeight="14.4" x14ac:dyDescent="0.3"/>
  <cols>
    <col min="2" max="2" width="21.5546875" style="5" customWidth="1"/>
    <col min="3" max="3" width="25.33203125" style="11" customWidth="1"/>
    <col min="4" max="4" width="25.109375" style="11" customWidth="1"/>
    <col min="5" max="5" width="49" customWidth="1"/>
    <col min="6" max="6" width="40.33203125" customWidth="1"/>
    <col min="7" max="7" width="27.109375" customWidth="1"/>
    <col min="8" max="8" width="15.6640625" customWidth="1"/>
    <col min="9" max="9" width="21" customWidth="1"/>
    <col min="14" max="14" width="20.33203125" customWidth="1"/>
    <col min="15" max="15" width="25" customWidth="1"/>
    <col min="16" max="16" width="15.109375" customWidth="1"/>
  </cols>
  <sheetData>
    <row r="1" spans="1:14" ht="15" customHeight="1" x14ac:dyDescent="0.4">
      <c r="A1" s="78" t="s">
        <v>33</v>
      </c>
      <c r="B1" s="78"/>
      <c r="C1" s="78"/>
      <c r="D1" s="78"/>
      <c r="E1" s="51"/>
      <c r="F1" s="6"/>
      <c r="G1" s="6"/>
      <c r="H1" s="6"/>
      <c r="I1" s="6"/>
      <c r="J1" s="6"/>
      <c r="K1" s="6"/>
      <c r="L1" s="6"/>
      <c r="M1" s="6"/>
      <c r="N1" s="6"/>
    </row>
    <row r="2" spans="1:14" ht="15" customHeight="1" x14ac:dyDescent="0.4">
      <c r="A2" s="78"/>
      <c r="B2" s="78"/>
      <c r="C2" s="78"/>
      <c r="D2" s="78"/>
      <c r="E2" s="51"/>
      <c r="F2" s="6"/>
      <c r="G2" s="6"/>
      <c r="H2" s="6"/>
      <c r="I2" s="6"/>
      <c r="J2" s="6"/>
      <c r="K2" s="6"/>
      <c r="L2" s="6"/>
      <c r="M2" s="6"/>
      <c r="N2" s="6"/>
    </row>
    <row r="3" spans="1:14" ht="15" customHeight="1" x14ac:dyDescent="0.4">
      <c r="A3" s="78"/>
      <c r="B3" s="78"/>
      <c r="C3" s="78"/>
      <c r="D3" s="78"/>
      <c r="E3" s="51"/>
      <c r="F3" s="6"/>
      <c r="G3" s="6"/>
      <c r="H3" s="6"/>
      <c r="I3" s="6"/>
      <c r="J3" s="6"/>
      <c r="K3" s="6"/>
      <c r="L3" s="6"/>
      <c r="M3" s="6"/>
      <c r="N3" s="6"/>
    </row>
    <row r="4" spans="1:14" ht="15" customHeight="1" thickBot="1" x14ac:dyDescent="0.45">
      <c r="A4" s="78"/>
      <c r="B4" s="78"/>
      <c r="C4" s="78"/>
      <c r="D4" s="78"/>
      <c r="E4" s="51"/>
      <c r="F4" s="6"/>
      <c r="G4" s="6"/>
      <c r="H4" s="6"/>
      <c r="I4" s="6"/>
      <c r="J4" s="6"/>
      <c r="K4" s="6"/>
      <c r="L4" s="6"/>
      <c r="M4" s="6"/>
      <c r="N4" s="6"/>
    </row>
    <row r="5" spans="1:14" ht="33.75" customHeight="1" thickBot="1" x14ac:dyDescent="0.35">
      <c r="B5" s="2" t="s">
        <v>8</v>
      </c>
      <c r="C5" s="20" t="s">
        <v>2</v>
      </c>
      <c r="D5" s="21" t="s">
        <v>3</v>
      </c>
      <c r="E5" s="3" t="s">
        <v>43</v>
      </c>
      <c r="F5" s="3" t="s">
        <v>6</v>
      </c>
      <c r="G5" s="3" t="s">
        <v>3</v>
      </c>
    </row>
    <row r="6" spans="1:14" ht="36" customHeight="1" thickBot="1" x14ac:dyDescent="0.35">
      <c r="A6" s="9"/>
      <c r="B6" s="90" t="s">
        <v>34</v>
      </c>
      <c r="C6" s="91"/>
      <c r="D6" s="133"/>
      <c r="E6" s="125"/>
      <c r="F6" s="125"/>
      <c r="G6" s="126"/>
    </row>
    <row r="7" spans="1:14" ht="36" customHeight="1" x14ac:dyDescent="0.3">
      <c r="A7" s="9"/>
      <c r="B7" s="25" t="s">
        <v>35</v>
      </c>
      <c r="C7" s="47" t="s">
        <v>36</v>
      </c>
      <c r="D7" s="18" t="str">
        <f>IF(C7="closed-looped (fx coaxial well)", "Skip Seismic Activity", "Continue below")</f>
        <v>Skip Seismic Activity</v>
      </c>
      <c r="E7" s="132" t="s">
        <v>45</v>
      </c>
      <c r="F7" s="129"/>
      <c r="G7" s="54"/>
    </row>
    <row r="8" spans="1:14" ht="43.2" x14ac:dyDescent="0.3">
      <c r="A8" s="9"/>
      <c r="B8" s="32" t="s">
        <v>37</v>
      </c>
      <c r="C8" s="28" t="s">
        <v>45</v>
      </c>
      <c r="D8" s="46">
        <f>IF(C8="no", 0, 10000000)</f>
        <v>0</v>
      </c>
      <c r="E8" s="132"/>
      <c r="F8" s="130"/>
      <c r="G8" s="54"/>
    </row>
    <row r="9" spans="1:14" ht="26.25" customHeight="1" x14ac:dyDescent="0.3">
      <c r="A9" s="9"/>
      <c r="B9" s="102" t="s">
        <v>14</v>
      </c>
      <c r="C9" s="97"/>
      <c r="D9" s="103"/>
      <c r="E9" s="132"/>
      <c r="F9" s="130"/>
      <c r="G9" s="54"/>
    </row>
    <row r="10" spans="1:14" ht="57.6" x14ac:dyDescent="0.3">
      <c r="A10" s="9"/>
      <c r="B10" s="33" t="s">
        <v>38</v>
      </c>
      <c r="C10" s="28" t="s">
        <v>45</v>
      </c>
      <c r="D10" s="38" t="str">
        <f>IF(C10="Yes","Continue below", "Skip to Landslide Activity")</f>
        <v>Skip to Landslide Activity</v>
      </c>
      <c r="E10" s="132"/>
      <c r="F10" s="130"/>
      <c r="G10" s="54"/>
    </row>
    <row r="11" spans="1:14" ht="60" customHeight="1" x14ac:dyDescent="0.3">
      <c r="A11" s="9"/>
      <c r="B11" s="34" t="s">
        <v>20</v>
      </c>
      <c r="C11" s="28" t="s">
        <v>21</v>
      </c>
      <c r="D11" s="39">
        <f>IF(C10="No",0,IF(C11="Sewage System",10000000,IF(C11="ditches lakes streams etc",50000000,0)))</f>
        <v>0</v>
      </c>
      <c r="E11" s="132"/>
      <c r="F11" s="130"/>
      <c r="G11" s="54"/>
    </row>
    <row r="12" spans="1:14" ht="60" customHeight="1" x14ac:dyDescent="0.3">
      <c r="A12" s="9"/>
      <c r="B12" s="35" t="s">
        <v>22</v>
      </c>
      <c r="C12" s="28" t="s">
        <v>53</v>
      </c>
      <c r="D12" s="40">
        <f>IF(C12="OSD",50000000,IF(C12="OD",25000000,IF(C12="Other groundwater body outside OSD/OD",15000000,IF(C12="Areas without drinking water interests",8000000,"0"))))</f>
        <v>8000000</v>
      </c>
      <c r="E12" s="132"/>
      <c r="F12" s="130"/>
      <c r="G12" s="54"/>
    </row>
    <row r="13" spans="1:14" ht="24.75" customHeight="1" thickBot="1" x14ac:dyDescent="0.35">
      <c r="B13" s="96" t="s">
        <v>14</v>
      </c>
      <c r="C13" s="97"/>
      <c r="D13" s="98"/>
      <c r="E13" s="132"/>
      <c r="F13" s="131"/>
      <c r="G13" s="55"/>
    </row>
    <row r="14" spans="1:14" ht="24.75" customHeight="1" thickBot="1" x14ac:dyDescent="0.35">
      <c r="B14" s="112"/>
      <c r="C14" s="113"/>
      <c r="D14" s="113"/>
      <c r="E14" s="113"/>
      <c r="F14" s="114"/>
      <c r="G14" s="77">
        <f>D8+D11+D12</f>
        <v>8000000</v>
      </c>
    </row>
    <row r="15" spans="1:14" ht="26.25" customHeight="1" thickBot="1" x14ac:dyDescent="0.35">
      <c r="B15" s="116" t="s">
        <v>23</v>
      </c>
      <c r="C15" s="134"/>
      <c r="D15" s="135"/>
      <c r="E15" s="127"/>
      <c r="F15" s="127"/>
      <c r="G15" s="128"/>
    </row>
    <row r="16" spans="1:14" ht="72" x14ac:dyDescent="0.3">
      <c r="B16" s="33" t="s">
        <v>39</v>
      </c>
      <c r="C16" s="56" t="s">
        <v>45</v>
      </c>
      <c r="D16" s="41" t="str">
        <f>IF(C16="Yes","Continue below", "Skip to Seicmic Activity")</f>
        <v>Skip to Seicmic Activity</v>
      </c>
      <c r="E16" s="132" t="s">
        <v>45</v>
      </c>
      <c r="F16" s="139"/>
      <c r="G16" s="54"/>
    </row>
    <row r="17" spans="2:7" ht="24.75" customHeight="1" x14ac:dyDescent="0.3">
      <c r="B17" s="119" t="s">
        <v>25</v>
      </c>
      <c r="C17" s="120"/>
      <c r="D17" s="121"/>
      <c r="E17" s="132"/>
      <c r="F17" s="140"/>
      <c r="G17" s="54"/>
    </row>
    <row r="18" spans="2:7" ht="57.6" x14ac:dyDescent="0.3">
      <c r="B18" s="33" t="s">
        <v>26</v>
      </c>
      <c r="C18" s="28">
        <v>0</v>
      </c>
      <c r="D18" s="42"/>
      <c r="E18" s="132"/>
      <c r="F18" s="140"/>
      <c r="G18" s="60"/>
    </row>
    <row r="19" spans="2:7" ht="21" customHeight="1" x14ac:dyDescent="0.3">
      <c r="B19" s="122" t="s">
        <v>12</v>
      </c>
      <c r="C19" s="97"/>
      <c r="D19" s="123"/>
      <c r="E19" s="132"/>
      <c r="F19" s="140"/>
      <c r="G19" s="54"/>
    </row>
    <row r="20" spans="2:7" ht="43.2" x14ac:dyDescent="0.3">
      <c r="B20" s="19" t="s">
        <v>27</v>
      </c>
      <c r="C20" s="26">
        <v>21906</v>
      </c>
      <c r="D20" s="17">
        <f>IF(C16="no", 0, C18*155*C20)</f>
        <v>0</v>
      </c>
      <c r="E20" s="132"/>
      <c r="F20" s="140"/>
      <c r="G20" s="54"/>
    </row>
    <row r="21" spans="2:7" ht="20.25" customHeight="1" thickBot="1" x14ac:dyDescent="0.35">
      <c r="B21" s="96" t="s">
        <v>28</v>
      </c>
      <c r="C21" s="97"/>
      <c r="D21" s="98"/>
      <c r="E21" s="132"/>
      <c r="F21" s="141"/>
      <c r="G21" s="55"/>
    </row>
    <row r="22" spans="2:7" ht="20.25" customHeight="1" thickBot="1" x14ac:dyDescent="0.35">
      <c r="B22" s="112"/>
      <c r="C22" s="113"/>
      <c r="D22" s="113"/>
      <c r="E22" s="113"/>
      <c r="F22" s="114"/>
      <c r="G22" s="76">
        <f>D20</f>
        <v>0</v>
      </c>
    </row>
    <row r="23" spans="2:7" ht="21" customHeight="1" thickBot="1" x14ac:dyDescent="0.35">
      <c r="B23" s="136" t="s">
        <v>40</v>
      </c>
      <c r="C23" s="137"/>
      <c r="D23" s="137"/>
      <c r="E23" s="107"/>
      <c r="F23" s="107"/>
      <c r="G23" s="108"/>
    </row>
    <row r="24" spans="2:7" ht="72" x14ac:dyDescent="0.3">
      <c r="B24" s="43" t="s">
        <v>41</v>
      </c>
      <c r="C24" s="56" t="s">
        <v>45</v>
      </c>
      <c r="D24" s="44" t="str">
        <f>IF(C24="Yes","Continue below", "Done")</f>
        <v>Done</v>
      </c>
      <c r="E24" s="132" t="s">
        <v>45</v>
      </c>
      <c r="F24" s="142"/>
      <c r="G24" s="61"/>
    </row>
    <row r="25" spans="2:7" ht="30" customHeight="1" x14ac:dyDescent="0.3">
      <c r="B25" s="96" t="s">
        <v>31</v>
      </c>
      <c r="C25" s="97"/>
      <c r="D25" s="98"/>
      <c r="E25" s="132" t="s">
        <v>44</v>
      </c>
      <c r="F25" s="143"/>
      <c r="G25" s="54"/>
    </row>
    <row r="26" spans="2:7" ht="72" x14ac:dyDescent="0.3">
      <c r="B26" s="35" t="s">
        <v>32</v>
      </c>
      <c r="C26" s="28">
        <v>0</v>
      </c>
      <c r="D26" s="45">
        <f>IF(C24="no", 0, C26 * 30000)</f>
        <v>0</v>
      </c>
      <c r="E26" s="132"/>
      <c r="F26" s="143"/>
      <c r="G26" s="54"/>
    </row>
    <row r="27" spans="2:7" ht="30.75" customHeight="1" thickBot="1" x14ac:dyDescent="0.35">
      <c r="B27" s="99" t="s">
        <v>12</v>
      </c>
      <c r="C27" s="100"/>
      <c r="D27" s="101"/>
      <c r="E27" s="138"/>
      <c r="F27" s="144"/>
      <c r="G27" s="55"/>
    </row>
    <row r="28" spans="2:7" ht="30.75" customHeight="1" thickBot="1" x14ac:dyDescent="0.35">
      <c r="B28" s="112"/>
      <c r="C28" s="113"/>
      <c r="D28" s="113"/>
      <c r="E28" s="113"/>
      <c r="F28" s="114"/>
      <c r="G28" s="77">
        <f>D26</f>
        <v>0</v>
      </c>
    </row>
    <row r="29" spans="2:7" ht="48.75" customHeight="1" x14ac:dyDescent="0.3">
      <c r="F29" s="10"/>
    </row>
    <row r="30" spans="2:7" ht="48.75" customHeight="1" x14ac:dyDescent="0.3">
      <c r="B30"/>
    </row>
    <row r="31" spans="2:7" x14ac:dyDescent="0.3">
      <c r="B31"/>
      <c r="C31"/>
    </row>
    <row r="32" spans="2:7" x14ac:dyDescent="0.3">
      <c r="B32"/>
    </row>
    <row r="33" spans="2:2" x14ac:dyDescent="0.3">
      <c r="B33"/>
    </row>
    <row r="34" spans="2:2" x14ac:dyDescent="0.3">
      <c r="B34"/>
    </row>
    <row r="35" spans="2:2" x14ac:dyDescent="0.3">
      <c r="B35"/>
    </row>
  </sheetData>
  <mergeCells count="23">
    <mergeCell ref="B28:F28"/>
    <mergeCell ref="B22:F22"/>
    <mergeCell ref="B14:F14"/>
    <mergeCell ref="B23:D23"/>
    <mergeCell ref="B25:D25"/>
    <mergeCell ref="B27:D27"/>
    <mergeCell ref="E24:E27"/>
    <mergeCell ref="E23:G23"/>
    <mergeCell ref="B17:D17"/>
    <mergeCell ref="F16:F21"/>
    <mergeCell ref="B19:D19"/>
    <mergeCell ref="B21:D21"/>
    <mergeCell ref="E16:E21"/>
    <mergeCell ref="F24:F27"/>
    <mergeCell ref="E6:G6"/>
    <mergeCell ref="E15:G15"/>
    <mergeCell ref="F7:F13"/>
    <mergeCell ref="E7:E13"/>
    <mergeCell ref="A1:D4"/>
    <mergeCell ref="B6:D6"/>
    <mergeCell ref="B9:D9"/>
    <mergeCell ref="B13:D13"/>
    <mergeCell ref="B15:D15"/>
  </mergeCells>
  <conditionalFormatting sqref="B10">
    <cfRule type="expression" dxfId="8" priority="15">
      <formula>C6="no"</formula>
    </cfRule>
  </conditionalFormatting>
  <conditionalFormatting sqref="B11">
    <cfRule type="expression" dxfId="7" priority="3">
      <formula>C10="No"</formula>
    </cfRule>
    <cfRule type="expression" dxfId="6" priority="11">
      <formula>C6="no"</formula>
    </cfRule>
  </conditionalFormatting>
  <conditionalFormatting sqref="B12">
    <cfRule type="expression" dxfId="5" priority="10">
      <formula>#REF!="no"</formula>
    </cfRule>
  </conditionalFormatting>
  <conditionalFormatting sqref="B18 B26">
    <cfRule type="expression" dxfId="4" priority="13">
      <formula>C16="no"</formula>
    </cfRule>
  </conditionalFormatting>
  <conditionalFormatting sqref="B20">
    <cfRule type="expression" dxfId="3" priority="6">
      <formula>C16="no"</formula>
    </cfRule>
  </conditionalFormatting>
  <conditionalFormatting sqref="B23">
    <cfRule type="expression" dxfId="2" priority="14">
      <formula>C18="no"</formula>
    </cfRule>
  </conditionalFormatting>
  <conditionalFormatting sqref="D26">
    <cfRule type="expression" dxfId="1" priority="12">
      <formula>C24="no"</formula>
    </cfRule>
    <cfRule type="expression" dxfId="0" priority="20">
      <formula>#REF!="no"</formula>
    </cfRule>
  </conditionalFormatting>
  <dataValidations count="5">
    <dataValidation type="list" allowBlank="1" showInputMessage="1" showErrorMessage="1" sqref="C7" xr:uid="{713F9CC7-A72E-4A37-A89D-F8F173A81A2F}">
      <formula1>"Open-looped (fx well doublets), Closed-looped (fx coaxial well)"</formula1>
    </dataValidation>
    <dataValidation type="list" allowBlank="1" showInputMessage="1" showErrorMessage="1" sqref="G11" xr:uid="{ACF33B5A-3B40-47B5-82EF-C13D74B00D49}">
      <formula1>"Et; res"</formula1>
    </dataValidation>
    <dataValidation type="list" allowBlank="1" showInputMessage="1" showErrorMessage="1" sqref="C11" xr:uid="{E386F163-D1E9-45D4-998F-D5087951A7F5}">
      <formula1>"Sewage System, ditches lakes streams etc"</formula1>
    </dataValidation>
    <dataValidation type="list" allowBlank="1" showInputMessage="1" showErrorMessage="1" promptTitle="Acronym" prompt="OSD - Area with Special Drinking Water Interests_x000a_OD - Area with Drinking Water Interests_x000a_Water Body - Grundvandsforekomst " sqref="C12" xr:uid="{443330BF-F260-4144-9250-21A0F438D6B7}">
      <formula1>"OSD, OD, Other groundwater body outside OSD/OD, Areas without Drinking Water Interests"</formula1>
    </dataValidation>
    <dataValidation type="list" allowBlank="1" showInputMessage="1" showErrorMessage="1" sqref="C24 C16 C8:C10" xr:uid="{A82DA1D6-B4D9-48AE-BD57-C95A5CB226A6}">
      <formula1>"Yes, No"</formula1>
    </dataValidation>
  </dataValidations>
  <hyperlinks>
    <hyperlink ref="B19" r:id="rId1" location="/kort" display="https://www.matriklen.dk/ - /kort" xr:uid="{C7FFAF42-DE2A-4812-9221-D78752B8D29F}"/>
    <hyperlink ref="B25" r:id="rId2" location="baslay=&amp;optlay=&amp;extent=202664.9232165239,5976435.678544427,961990.5261008728,6395017.88850264&amp;layers=structural_elements,dkskaermkort" display="https://data.geus.dk/geusmap/index.jsp?mapname=denmark - baslay=&amp;optlay=&amp;extent=202664.9232165239,5976435.678544427,961990.5261008728,6395017.88850264&amp;layers=structural_elements,dkskaermkort" xr:uid="{8BF86C3C-2A4C-4144-84C5-99B3F0DC8E4C}"/>
    <hyperlink ref="B13" r:id="rId3" display="https://danmarksarealinformation.miljoeportal.dk/?viewer=distribution" xr:uid="{C63F7821-FCB5-462A-85CF-F26ED812240D}"/>
    <hyperlink ref="B17" r:id="rId4" location="baslay=baseMapDa&amp;optlay=optLayHillshadeDa&amp;extent=173090.78415510774,6022419.0091633,922547.5742785644,6435560.984471941&amp;layers=landskredsportal_kortlagte_skred" display="https://data.geus.dk/geusmap/?mapname=landskredsportal - baslay=baseMapDa&amp;optlay=optLayHillshadeDa&amp;extent=173090.78415510774,6022419.0091633,922547.5742785644,6435560.984471941&amp;layers=landskredsportal_kortlagte_skred" xr:uid="{655D7CA1-27FA-41C5-8A94-5411707A430A}"/>
    <hyperlink ref="B27" r:id="rId5" location="/kort" display="https://www.matriklen.dk/ - /kort" xr:uid="{930E7C81-3BFF-4C5D-9B54-78B11B46D675}"/>
    <hyperlink ref="B21" r:id="rId6" display="https://www.boliga.dk/statistikker/kvadratmeterpriser-kommuner" xr:uid="{51BA53FC-FEA9-471B-9911-15A23E4C03FB}"/>
    <hyperlink ref="B9" r:id="rId7" display="https://danmarksarealinformation.miljoeportal.dk/?viewer=distribution" xr:uid="{2C1E69CB-D3D5-47E6-9EF2-D017488C19B9}"/>
  </hyperlinks>
  <pageMargins left="0.7" right="0.7" top="0.75" bottom="0.75" header="0.3" footer="0.3"/>
  <pageSetup paperSize="9" orientation="portrait" r:id="rId8"/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83ABE-13D4-4AF4-8DA7-DD2A3A2CC7B3}">
  <dimension ref="A2:B7"/>
  <sheetViews>
    <sheetView workbookViewId="0">
      <selection activeCell="B17" sqref="B17"/>
    </sheetView>
  </sheetViews>
  <sheetFormatPr defaultRowHeight="14.4" x14ac:dyDescent="0.3"/>
  <cols>
    <col min="1" max="1" width="15.21875" customWidth="1"/>
    <col min="2" max="2" width="86.77734375" style="5" customWidth="1"/>
  </cols>
  <sheetData>
    <row r="2" spans="1:2" ht="15" thickBot="1" x14ac:dyDescent="0.35"/>
    <row r="3" spans="1:2" ht="15" thickBot="1" x14ac:dyDescent="0.35">
      <c r="A3" s="66" t="s">
        <v>51</v>
      </c>
      <c r="B3" s="67" t="s">
        <v>43</v>
      </c>
    </row>
    <row r="4" spans="1:2" ht="43.2" x14ac:dyDescent="0.3">
      <c r="A4" s="68" t="s">
        <v>50</v>
      </c>
      <c r="B4" s="69" t="s">
        <v>49</v>
      </c>
    </row>
    <row r="5" spans="1:2" ht="43.2" x14ac:dyDescent="0.3">
      <c r="A5" s="70" t="s">
        <v>50</v>
      </c>
      <c r="B5" s="71" t="s">
        <v>46</v>
      </c>
    </row>
    <row r="6" spans="1:2" ht="43.2" x14ac:dyDescent="0.3">
      <c r="A6" s="70" t="s">
        <v>50</v>
      </c>
      <c r="B6" s="71" t="s">
        <v>47</v>
      </c>
    </row>
    <row r="7" spans="1:2" ht="29.4" thickBot="1" x14ac:dyDescent="0.35">
      <c r="A7" s="72" t="s">
        <v>50</v>
      </c>
      <c r="B7" s="7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Seismic investigations  </vt:lpstr>
      <vt:lpstr>Drilling phase</vt:lpstr>
      <vt:lpstr>Operation and maintanance</vt:lpstr>
      <vt:lpstr>Notes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Raecke</dc:creator>
  <cp:lastModifiedBy>Jens Raecke</cp:lastModifiedBy>
  <dcterms:created xsi:type="dcterms:W3CDTF">2026-02-03T10:22:24Z</dcterms:created>
  <dcterms:modified xsi:type="dcterms:W3CDTF">2026-08-27T09:30:33Z</dcterms:modified>
</cp:coreProperties>
</file>