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5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VE\00 Personmapper\LBPN\Biomasse\"/>
    </mc:Choice>
  </mc:AlternateContent>
  <bookViews>
    <workbookView xWindow="0" yWindow="0" windowWidth="19200" windowHeight="6470"/>
  </bookViews>
  <sheets>
    <sheet name="2019-20" sheetId="1" r:id="rId1"/>
    <sheet name="2018-19" sheetId="4" r:id="rId2"/>
    <sheet name="2017-18" sheetId="5" r:id="rId3"/>
    <sheet name="2016-17" sheetId="6" r:id="rId4"/>
    <sheet name="2015-16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6" l="1"/>
  <c r="M141" i="7" l="1"/>
  <c r="M132" i="7"/>
  <c r="M125" i="7"/>
  <c r="M124" i="7"/>
  <c r="M112" i="7"/>
  <c r="M113" i="7"/>
  <c r="M114" i="7"/>
  <c r="M115" i="7"/>
  <c r="M121" i="7"/>
  <c r="M111" i="7"/>
  <c r="M98" i="7"/>
  <c r="M99" i="7"/>
  <c r="M100" i="7"/>
  <c r="M103" i="7"/>
  <c r="M97" i="7"/>
  <c r="H141" i="7"/>
  <c r="G141" i="7"/>
  <c r="H133" i="7"/>
  <c r="H134" i="7"/>
  <c r="H135" i="7"/>
  <c r="H136" i="7"/>
  <c r="H137" i="7"/>
  <c r="H138" i="7"/>
  <c r="H139" i="7"/>
  <c r="H140" i="7"/>
  <c r="H132" i="7"/>
  <c r="H129" i="7"/>
  <c r="H128" i="7"/>
  <c r="H125" i="7"/>
  <c r="H124" i="7"/>
  <c r="H104" i="7"/>
  <c r="H97" i="7"/>
  <c r="H100" i="7"/>
  <c r="H99" i="7"/>
  <c r="H98" i="7"/>
  <c r="H103" i="7"/>
  <c r="H117" i="7"/>
  <c r="H121" i="7"/>
  <c r="H119" i="7"/>
  <c r="H120" i="7"/>
  <c r="H112" i="7"/>
  <c r="H113" i="7"/>
  <c r="H114" i="7"/>
  <c r="H115" i="7"/>
  <c r="H116" i="7"/>
  <c r="H111" i="7"/>
  <c r="H108" i="7"/>
  <c r="H107" i="7"/>
  <c r="H88" i="7"/>
  <c r="H89" i="7"/>
  <c r="H90" i="7"/>
  <c r="H94" i="7"/>
  <c r="H92" i="7"/>
  <c r="H93" i="7"/>
  <c r="H87" i="7"/>
  <c r="M128" i="7"/>
  <c r="M94" i="7"/>
  <c r="M93" i="7"/>
  <c r="M88" i="7"/>
  <c r="M89" i="7"/>
  <c r="M92" i="7"/>
  <c r="M87" i="7"/>
  <c r="M79" i="7"/>
  <c r="M80" i="7"/>
  <c r="M82" i="7"/>
  <c r="M83" i="7"/>
  <c r="M78" i="7"/>
  <c r="H84" i="7"/>
  <c r="H79" i="7"/>
  <c r="H80" i="7"/>
  <c r="H81" i="7"/>
  <c r="H82" i="7"/>
  <c r="H83" i="7"/>
  <c r="H78" i="7"/>
  <c r="L141" i="7"/>
  <c r="M133" i="7" s="1"/>
  <c r="C13" i="7"/>
  <c r="D9" i="7" s="1"/>
  <c r="M139" i="7" l="1"/>
  <c r="M138" i="7"/>
  <c r="M137" i="7"/>
  <c r="M136" i="7"/>
  <c r="M135" i="7"/>
  <c r="M134" i="7"/>
  <c r="M129" i="7"/>
  <c r="M104" i="7"/>
  <c r="M84" i="7"/>
  <c r="D5" i="7"/>
  <c r="D8" i="7"/>
  <c r="D12" i="7"/>
  <c r="D11" i="7"/>
  <c r="D6" i="7"/>
  <c r="D7" i="7"/>
  <c r="D10" i="7"/>
  <c r="D13" i="7" l="1"/>
  <c r="X96" i="6"/>
  <c r="X87" i="6"/>
  <c r="X88" i="6"/>
  <c r="X89" i="6"/>
  <c r="X90" i="6"/>
  <c r="X91" i="6"/>
  <c r="X92" i="6"/>
  <c r="X93" i="6"/>
  <c r="X94" i="6"/>
  <c r="X95" i="6"/>
  <c r="W91" i="6"/>
  <c r="L137" i="6"/>
  <c r="L136" i="6"/>
  <c r="G137" i="6"/>
  <c r="G136" i="6"/>
  <c r="L133" i="6"/>
  <c r="L132" i="6"/>
  <c r="G133" i="6"/>
  <c r="G132" i="6"/>
  <c r="F102" i="6"/>
  <c r="G95" i="6" s="1"/>
  <c r="G100" i="6"/>
  <c r="G101" i="6"/>
  <c r="G89" i="6"/>
  <c r="G90" i="6"/>
  <c r="K150" i="6"/>
  <c r="R93" i="6" s="1"/>
  <c r="F150" i="6"/>
  <c r="Q93" i="6" s="1"/>
  <c r="K137" i="6"/>
  <c r="R92" i="6" s="1"/>
  <c r="F137" i="6"/>
  <c r="Q92" i="6" s="1"/>
  <c r="K133" i="6"/>
  <c r="R91" i="6" s="1"/>
  <c r="F133" i="6"/>
  <c r="Q91" i="6" s="1"/>
  <c r="K129" i="6"/>
  <c r="F129" i="6"/>
  <c r="R89" i="6"/>
  <c r="F116" i="6"/>
  <c r="Q89" i="6" s="1"/>
  <c r="K112" i="6"/>
  <c r="L107" i="6" s="1"/>
  <c r="F112" i="6"/>
  <c r="Q88" i="6" s="1"/>
  <c r="K102" i="6"/>
  <c r="L101" i="6" s="1"/>
  <c r="Q87" i="6"/>
  <c r="K92" i="6"/>
  <c r="R86" i="6" s="1"/>
  <c r="F92" i="6"/>
  <c r="Q86" i="6" s="1"/>
  <c r="S86" i="6" s="1"/>
  <c r="W89" i="6"/>
  <c r="W88" i="6"/>
  <c r="Y88" i="6" s="1"/>
  <c r="W87" i="6"/>
  <c r="W86" i="6"/>
  <c r="Y86" i="6" s="1"/>
  <c r="S93" i="6" l="1"/>
  <c r="L148" i="6"/>
  <c r="L147" i="6"/>
  <c r="L145" i="6"/>
  <c r="L144" i="6"/>
  <c r="L146" i="6"/>
  <c r="L141" i="6"/>
  <c r="L142" i="6"/>
  <c r="G144" i="6"/>
  <c r="G143" i="6"/>
  <c r="G149" i="6"/>
  <c r="G148" i="6"/>
  <c r="G147" i="6"/>
  <c r="G146" i="6"/>
  <c r="G145" i="6"/>
  <c r="W94" i="6"/>
  <c r="G91" i="6"/>
  <c r="L87" i="6"/>
  <c r="S92" i="6"/>
  <c r="G88" i="6"/>
  <c r="G97" i="6"/>
  <c r="G87" i="6"/>
  <c r="G115" i="6"/>
  <c r="G116" i="6" s="1"/>
  <c r="S91" i="6"/>
  <c r="L90" i="6"/>
  <c r="W92" i="6"/>
  <c r="Y92" i="6" s="1"/>
  <c r="G86" i="6"/>
  <c r="L88" i="6"/>
  <c r="W93" i="6"/>
  <c r="L122" i="6"/>
  <c r="L123" i="6"/>
  <c r="L119" i="6"/>
  <c r="L121" i="6"/>
  <c r="L120" i="6"/>
  <c r="R90" i="6"/>
  <c r="G125" i="6"/>
  <c r="G127" i="6"/>
  <c r="G124" i="6"/>
  <c r="G123" i="6"/>
  <c r="G122" i="6"/>
  <c r="G121" i="6"/>
  <c r="G120" i="6"/>
  <c r="S89" i="6"/>
  <c r="G109" i="6"/>
  <c r="G111" i="6"/>
  <c r="G108" i="6"/>
  <c r="G105" i="6"/>
  <c r="G107" i="6"/>
  <c r="G106" i="6"/>
  <c r="L86" i="6"/>
  <c r="L91" i="6"/>
  <c r="L95" i="6"/>
  <c r="L100" i="6"/>
  <c r="R87" i="6"/>
  <c r="S87" i="6" s="1"/>
  <c r="L97" i="6"/>
  <c r="L96" i="6"/>
  <c r="G98" i="6"/>
  <c r="G96" i="6"/>
  <c r="L105" i="6"/>
  <c r="R88" i="6"/>
  <c r="S88" i="6" s="1"/>
  <c r="L109" i="6"/>
  <c r="W90" i="6"/>
  <c r="Y90" i="6" s="1"/>
  <c r="L108" i="6"/>
  <c r="L106" i="6"/>
  <c r="Y89" i="6"/>
  <c r="Q90" i="6"/>
  <c r="S90" i="6" s="1"/>
  <c r="Y93" i="6"/>
  <c r="Y87" i="6"/>
  <c r="W95" i="6"/>
  <c r="L150" i="6" l="1"/>
  <c r="G150" i="6"/>
  <c r="G102" i="6"/>
  <c r="G129" i="6"/>
  <c r="G92" i="6"/>
  <c r="L92" i="6"/>
  <c r="Y94" i="6"/>
  <c r="L129" i="6"/>
  <c r="G112" i="6"/>
  <c r="L102" i="6"/>
  <c r="L112" i="6"/>
  <c r="W96" i="6"/>
  <c r="Y95" i="6"/>
  <c r="Y91" i="6"/>
  <c r="X86" i="6" l="1"/>
  <c r="Y96" i="6"/>
  <c r="Z86" i="6" l="1"/>
  <c r="Z88" i="6"/>
  <c r="Z87" i="6"/>
  <c r="Z93" i="6"/>
  <c r="Z92" i="6"/>
  <c r="Z90" i="6"/>
  <c r="Z89" i="6"/>
  <c r="Z95" i="6"/>
  <c r="Z91" i="6"/>
  <c r="Z94" i="6"/>
  <c r="Z96" i="6" l="1"/>
  <c r="K71" i="6" l="1"/>
  <c r="L71" i="6" s="1"/>
  <c r="P64" i="6"/>
  <c r="O64" i="6"/>
  <c r="W63" i="6"/>
  <c r="V63" i="6"/>
  <c r="P63" i="6"/>
  <c r="O63" i="6"/>
  <c r="W62" i="6"/>
  <c r="V62" i="6"/>
  <c r="P62" i="6"/>
  <c r="O62" i="6"/>
  <c r="W61" i="6"/>
  <c r="V61" i="6"/>
  <c r="P61" i="6"/>
  <c r="O61" i="6"/>
  <c r="P60" i="6"/>
  <c r="O60" i="6"/>
  <c r="W58" i="6"/>
  <c r="W57" i="6"/>
  <c r="V57" i="6"/>
  <c r="P57" i="6"/>
  <c r="K57" i="6"/>
  <c r="L56" i="6" s="1"/>
  <c r="W56" i="6"/>
  <c r="V56" i="6"/>
  <c r="P56" i="6"/>
  <c r="O56" i="6"/>
  <c r="W55" i="6"/>
  <c r="P55" i="6"/>
  <c r="O55" i="6"/>
  <c r="W54" i="6"/>
  <c r="V54" i="6"/>
  <c r="P54" i="6"/>
  <c r="O54" i="6"/>
  <c r="W53" i="6"/>
  <c r="V53" i="6"/>
  <c r="P53" i="6"/>
  <c r="O53" i="6"/>
  <c r="K53" i="6"/>
  <c r="L53" i="6" s="1"/>
  <c r="W52" i="6"/>
  <c r="V52" i="6"/>
  <c r="P52" i="6"/>
  <c r="O52" i="6"/>
  <c r="K48" i="6"/>
  <c r="L46" i="6" s="1"/>
  <c r="L42" i="6"/>
  <c r="L35" i="6"/>
  <c r="L34" i="6"/>
  <c r="K31" i="6"/>
  <c r="L27" i="6" s="1"/>
  <c r="P29" i="6"/>
  <c r="W28" i="6"/>
  <c r="V28" i="6"/>
  <c r="P28" i="6"/>
  <c r="W27" i="6"/>
  <c r="V27" i="6"/>
  <c r="P27" i="6"/>
  <c r="O27" i="6"/>
  <c r="W26" i="6"/>
  <c r="V26" i="6"/>
  <c r="P26" i="6"/>
  <c r="O26" i="6"/>
  <c r="W25" i="6"/>
  <c r="V25" i="6"/>
  <c r="P25" i="6"/>
  <c r="O25" i="6"/>
  <c r="W24" i="6"/>
  <c r="V24" i="6"/>
  <c r="P24" i="6"/>
  <c r="O24" i="6"/>
  <c r="K21" i="6"/>
  <c r="L16" i="6" s="1"/>
  <c r="L18" i="6"/>
  <c r="C8" i="6"/>
  <c r="K11" i="6"/>
  <c r="C7" i="6"/>
  <c r="L30" i="6" l="1"/>
  <c r="L24" i="6"/>
  <c r="L61" i="6"/>
  <c r="L7" i="6"/>
  <c r="L43" i="6"/>
  <c r="C6" i="6"/>
  <c r="L45" i="6"/>
  <c r="C11" i="6"/>
  <c r="L26" i="6"/>
  <c r="L47" i="6"/>
  <c r="L39" i="6"/>
  <c r="L48" i="6"/>
  <c r="C5" i="6"/>
  <c r="L40" i="6"/>
  <c r="L15" i="6"/>
  <c r="C9" i="6"/>
  <c r="L17" i="6"/>
  <c r="L29" i="6"/>
  <c r="L41" i="6"/>
  <c r="L51" i="6"/>
  <c r="L57" i="6"/>
  <c r="C10" i="6"/>
  <c r="L11" i="6"/>
  <c r="L19" i="6"/>
  <c r="L28" i="6"/>
  <c r="L31" i="6"/>
  <c r="L63" i="6"/>
  <c r="L65" i="6"/>
  <c r="L8" i="6"/>
  <c r="C12" i="6"/>
  <c r="L20" i="6"/>
  <c r="L25" i="6"/>
  <c r="L44" i="6"/>
  <c r="L66" i="6"/>
  <c r="L67" i="6"/>
  <c r="L5" i="6"/>
  <c r="L9" i="6"/>
  <c r="L14" i="6"/>
  <c r="L21" i="6"/>
  <c r="L38" i="6"/>
  <c r="L62" i="6"/>
  <c r="L68" i="6"/>
  <c r="L69" i="6"/>
  <c r="L6" i="6"/>
  <c r="L64" i="6"/>
  <c r="L70" i="6"/>
  <c r="C13" i="6" l="1"/>
  <c r="D5" i="6" s="1"/>
  <c r="Y88" i="5"/>
  <c r="Y87" i="5"/>
  <c r="AA87" i="5" s="1"/>
  <c r="AA94" i="5"/>
  <c r="Y94" i="5"/>
  <c r="AA93" i="5"/>
  <c r="Y93" i="5"/>
  <c r="AA92" i="5"/>
  <c r="Y92" i="5"/>
  <c r="AA91" i="5"/>
  <c r="Y91" i="5"/>
  <c r="AA90" i="5"/>
  <c r="Y90" i="5"/>
  <c r="AA89" i="5"/>
  <c r="Y89" i="5"/>
  <c r="AA88" i="5"/>
  <c r="AA86" i="5"/>
  <c r="Y86" i="5"/>
  <c r="AA85" i="5"/>
  <c r="Y85" i="5"/>
  <c r="T93" i="5"/>
  <c r="U93" i="5" s="1"/>
  <c r="T92" i="5"/>
  <c r="S92" i="5"/>
  <c r="U92" i="5" s="1"/>
  <c r="U91" i="5"/>
  <c r="T91" i="5"/>
  <c r="S91" i="5"/>
  <c r="T90" i="5"/>
  <c r="U90" i="5" s="1"/>
  <c r="S90" i="5"/>
  <c r="T89" i="5"/>
  <c r="S89" i="5"/>
  <c r="U89" i="5" s="1"/>
  <c r="T88" i="5"/>
  <c r="S88" i="5"/>
  <c r="U88" i="5" s="1"/>
  <c r="U87" i="5"/>
  <c r="T87" i="5"/>
  <c r="S87" i="5"/>
  <c r="T86" i="5"/>
  <c r="U86" i="5" s="1"/>
  <c r="S86" i="5"/>
  <c r="T85" i="5"/>
  <c r="S85" i="5"/>
  <c r="U85" i="5" s="1"/>
  <c r="D6" i="6" l="1"/>
  <c r="D13" i="6" s="1"/>
  <c r="D8" i="6"/>
  <c r="D7" i="6"/>
  <c r="D10" i="6"/>
  <c r="D11" i="6"/>
  <c r="D12" i="6"/>
  <c r="D9" i="6"/>
  <c r="AA95" i="5"/>
  <c r="Y95" i="5"/>
  <c r="Y59" i="5"/>
  <c r="R59" i="5"/>
  <c r="Y58" i="5"/>
  <c r="R58" i="5"/>
  <c r="Y57" i="5"/>
  <c r="R57" i="5"/>
  <c r="Y56" i="5"/>
  <c r="R56" i="5"/>
  <c r="R55" i="5"/>
  <c r="Y51" i="5"/>
  <c r="R51" i="5"/>
  <c r="Y50" i="5"/>
  <c r="R50" i="5"/>
  <c r="Y49" i="5"/>
  <c r="R49" i="5"/>
  <c r="Y48" i="5"/>
  <c r="R48" i="5"/>
  <c r="Y47" i="5"/>
  <c r="R47" i="5"/>
  <c r="R23" i="5"/>
  <c r="X22" i="5"/>
  <c r="R22" i="5"/>
  <c r="X21" i="5"/>
  <c r="R21" i="5"/>
  <c r="X20" i="5"/>
  <c r="R20" i="5"/>
  <c r="X19" i="5"/>
  <c r="R19" i="5"/>
  <c r="X18" i="5"/>
  <c r="R18" i="5"/>
  <c r="C12" i="5"/>
  <c r="C11" i="5"/>
  <c r="C10" i="5"/>
  <c r="C9" i="5"/>
  <c r="C8" i="5"/>
  <c r="C7" i="5"/>
  <c r="C6" i="5"/>
  <c r="C5" i="5"/>
  <c r="AB85" i="5" l="1"/>
  <c r="AB90" i="5"/>
  <c r="AB93" i="5"/>
  <c r="AB88" i="5"/>
  <c r="AB89" i="5"/>
  <c r="AB86" i="5"/>
  <c r="AB94" i="5"/>
  <c r="AB91" i="5"/>
  <c r="AB92" i="5"/>
  <c r="AB87" i="5"/>
  <c r="Z93" i="5"/>
  <c r="Z86" i="5"/>
  <c r="Z94" i="5"/>
  <c r="Z87" i="5"/>
  <c r="Z85" i="5"/>
  <c r="Z88" i="5"/>
  <c r="Z90" i="5"/>
  <c r="Z89" i="5"/>
  <c r="Z91" i="5"/>
  <c r="Z92" i="5"/>
  <c r="Y52" i="5"/>
  <c r="R52" i="5"/>
  <c r="C13" i="5"/>
  <c r="D13" i="5" s="1"/>
  <c r="Z95" i="5" l="1"/>
  <c r="AB95" i="5"/>
  <c r="D11" i="5"/>
  <c r="D8" i="5"/>
  <c r="D10" i="5"/>
  <c r="D9" i="5"/>
  <c r="D7" i="5"/>
  <c r="D6" i="5"/>
  <c r="D12" i="5"/>
  <c r="D5" i="5"/>
  <c r="S92" i="4" l="1"/>
  <c r="T92" i="4" s="1"/>
  <c r="S90" i="4"/>
  <c r="S89" i="4"/>
  <c r="S87" i="4"/>
  <c r="R87" i="4"/>
  <c r="X84" i="4"/>
  <c r="C12" i="4"/>
  <c r="C11" i="4"/>
  <c r="W20" i="4"/>
  <c r="W21" i="4"/>
  <c r="W19" i="4"/>
  <c r="X58" i="4"/>
  <c r="X56" i="4"/>
  <c r="X57" i="4"/>
  <c r="X59" i="4"/>
  <c r="X51" i="4"/>
  <c r="X49" i="4"/>
  <c r="X48" i="4"/>
  <c r="X47" i="4"/>
  <c r="Q59" i="4"/>
  <c r="Q55" i="4"/>
  <c r="Q51" i="4"/>
  <c r="Q57" i="4"/>
  <c r="Q58" i="4"/>
  <c r="Q49" i="4"/>
  <c r="Q48" i="4"/>
  <c r="Q50" i="4"/>
  <c r="Q47" i="4"/>
  <c r="Q20" i="4"/>
  <c r="Q21" i="4"/>
  <c r="Q19" i="4"/>
  <c r="T87" i="4" l="1"/>
  <c r="Q22" i="4"/>
  <c r="F110" i="4"/>
  <c r="F107" i="4"/>
  <c r="X90" i="4"/>
  <c r="Z90" i="4" s="1"/>
  <c r="X86" i="4"/>
  <c r="Z86" i="4" s="1"/>
  <c r="S84" i="4"/>
  <c r="S91" i="4"/>
  <c r="F131" i="4"/>
  <c r="F132" i="4" s="1"/>
  <c r="F136" i="4"/>
  <c r="S86" i="4"/>
  <c r="X92" i="4"/>
  <c r="R89" i="4"/>
  <c r="T89" i="4" s="1"/>
  <c r="Z84" i="4"/>
  <c r="X85" i="4"/>
  <c r="X87" i="4"/>
  <c r="X89" i="4"/>
  <c r="R84" i="4"/>
  <c r="R85" i="4"/>
  <c r="F151" i="4"/>
  <c r="F119" i="4"/>
  <c r="F137" i="4"/>
  <c r="R90" i="4"/>
  <c r="T90" i="4" s="1"/>
  <c r="S85" i="4"/>
  <c r="S88" i="4"/>
  <c r="F111" i="4"/>
  <c r="L7" i="4"/>
  <c r="L50" i="4"/>
  <c r="Q23" i="4"/>
  <c r="X52" i="4"/>
  <c r="C7" i="4"/>
  <c r="Q18" i="4"/>
  <c r="X50" i="4"/>
  <c r="W18" i="4"/>
  <c r="W22" i="4"/>
  <c r="Q56" i="4"/>
  <c r="Q52" i="4" s="1"/>
  <c r="L59" i="4"/>
  <c r="L34" i="4"/>
  <c r="L22" i="4"/>
  <c r="L109" i="4" l="1"/>
  <c r="L99" i="4"/>
  <c r="L150" i="4"/>
  <c r="L149" i="4"/>
  <c r="F146" i="4"/>
  <c r="F141" i="4"/>
  <c r="F142" i="4" s="1"/>
  <c r="F98" i="4"/>
  <c r="L148" i="4"/>
  <c r="T85" i="4"/>
  <c r="L107" i="4"/>
  <c r="L106" i="4"/>
  <c r="L49" i="4"/>
  <c r="F94" i="4"/>
  <c r="L152" i="4"/>
  <c r="L147" i="4"/>
  <c r="F117" i="4"/>
  <c r="L52" i="4"/>
  <c r="F106" i="4"/>
  <c r="L48" i="4"/>
  <c r="L53" i="4"/>
  <c r="L146" i="4"/>
  <c r="F88" i="4"/>
  <c r="F86" i="4"/>
  <c r="F84" i="4"/>
  <c r="F108" i="4"/>
  <c r="L97" i="4"/>
  <c r="F97" i="4"/>
  <c r="F147" i="4"/>
  <c r="L96" i="4"/>
  <c r="L118" i="4"/>
  <c r="F150" i="4"/>
  <c r="L88" i="4"/>
  <c r="L86" i="4"/>
  <c r="F85" i="4"/>
  <c r="L84" i="4"/>
  <c r="F152" i="4"/>
  <c r="F87" i="4"/>
  <c r="F126" i="4"/>
  <c r="L87" i="4"/>
  <c r="C5" i="4"/>
  <c r="L9" i="4"/>
  <c r="F149" i="4"/>
  <c r="F96" i="4"/>
  <c r="F148" i="4"/>
  <c r="L95" i="4"/>
  <c r="F122" i="4"/>
  <c r="L121" i="4"/>
  <c r="L124" i="4"/>
  <c r="L123" i="4"/>
  <c r="L94" i="4"/>
  <c r="F118" i="4"/>
  <c r="L117" i="4"/>
  <c r="L6" i="4"/>
  <c r="L8" i="4"/>
  <c r="T84" i="4"/>
  <c r="L85" i="4"/>
  <c r="F125" i="4"/>
  <c r="L120" i="4"/>
  <c r="F124" i="4"/>
  <c r="L119" i="4"/>
  <c r="F99" i="4"/>
  <c r="L108" i="4"/>
  <c r="L51" i="4"/>
  <c r="F121" i="4"/>
  <c r="L111" i="4"/>
  <c r="F120" i="4"/>
  <c r="L110" i="4"/>
  <c r="F95" i="4"/>
  <c r="L98" i="4"/>
  <c r="Z92" i="4"/>
  <c r="Z85" i="4"/>
  <c r="X88" i="4"/>
  <c r="R86" i="4"/>
  <c r="T86" i="4" s="1"/>
  <c r="R88" i="4"/>
  <c r="T88" i="4" s="1"/>
  <c r="X91" i="4"/>
  <c r="Z89" i="4"/>
  <c r="R91" i="4"/>
  <c r="T91" i="4" s="1"/>
  <c r="X93" i="4"/>
  <c r="Z87" i="4"/>
  <c r="L24" i="4"/>
  <c r="L10" i="4"/>
  <c r="L23" i="4"/>
  <c r="L25" i="4"/>
  <c r="C9" i="4"/>
  <c r="L63" i="4"/>
  <c r="L47" i="4"/>
  <c r="L54" i="4"/>
  <c r="L40" i="4"/>
  <c r="L35" i="4"/>
  <c r="C8" i="4"/>
  <c r="L41" i="4"/>
  <c r="L36" i="4"/>
  <c r="L38" i="4"/>
  <c r="C10" i="4"/>
  <c r="L62" i="4"/>
  <c r="L64" i="4"/>
  <c r="L61" i="4"/>
  <c r="L65" i="4"/>
  <c r="L60" i="4"/>
  <c r="L42" i="4"/>
  <c r="L29" i="4"/>
  <c r="L30" i="4" s="1"/>
  <c r="L20" i="4"/>
  <c r="L18" i="4"/>
  <c r="L16" i="4"/>
  <c r="L21" i="4"/>
  <c r="L15" i="4"/>
  <c r="L19" i="4"/>
  <c r="C6" i="4"/>
  <c r="L17" i="4"/>
  <c r="L37" i="4"/>
  <c r="F100" i="4" l="1"/>
  <c r="F112" i="4"/>
  <c r="F128" i="4"/>
  <c r="L11" i="4"/>
  <c r="L112" i="4"/>
  <c r="L154" i="4"/>
  <c r="L100" i="4"/>
  <c r="F89" i="4"/>
  <c r="L89" i="4"/>
  <c r="C13" i="4"/>
  <c r="D5" i="4" s="1"/>
  <c r="F153" i="4"/>
  <c r="L125" i="4"/>
  <c r="Z88" i="4"/>
  <c r="Z93" i="4"/>
  <c r="X94" i="4"/>
  <c r="Z91" i="4"/>
  <c r="L55" i="4"/>
  <c r="L26" i="4"/>
  <c r="L66" i="4"/>
  <c r="L43" i="4"/>
  <c r="D11" i="4" l="1"/>
  <c r="Y84" i="4"/>
  <c r="Y87" i="4"/>
  <c r="Y86" i="4"/>
  <c r="Y85" i="4"/>
  <c r="Y90" i="4"/>
  <c r="Y89" i="4"/>
  <c r="Y92" i="4"/>
  <c r="D13" i="4"/>
  <c r="D7" i="4"/>
  <c r="Y93" i="4"/>
  <c r="D12" i="4"/>
  <c r="D8" i="4"/>
  <c r="D9" i="4"/>
  <c r="Y91" i="4"/>
  <c r="Y88" i="4"/>
  <c r="D6" i="4"/>
  <c r="D10" i="4"/>
  <c r="Z94" i="4"/>
  <c r="AA86" i="4" l="1"/>
  <c r="AA84" i="4"/>
  <c r="AA90" i="4"/>
  <c r="AA92" i="4"/>
  <c r="AA87" i="4"/>
  <c r="AA89" i="4"/>
  <c r="AA85" i="4"/>
  <c r="AA88" i="4"/>
  <c r="AA91" i="4"/>
  <c r="AA93" i="4"/>
  <c r="Y94" i="4"/>
  <c r="S90" i="1"/>
  <c r="S92" i="1"/>
  <c r="R92" i="1"/>
  <c r="S89" i="1"/>
  <c r="S87" i="1"/>
  <c r="AA94" i="4" l="1"/>
  <c r="F142" i="1"/>
  <c r="F143" i="1" s="1"/>
  <c r="L142" i="1"/>
  <c r="L143" i="1" s="1"/>
  <c r="F132" i="1"/>
  <c r="F133" i="1" s="1"/>
  <c r="F137" i="1"/>
  <c r="F138" i="1" s="1"/>
  <c r="L137" i="1"/>
  <c r="L138" i="1" s="1"/>
  <c r="S85" i="1"/>
  <c r="S91" i="1"/>
  <c r="F95" i="1"/>
  <c r="S84" i="1"/>
  <c r="T92" i="1"/>
  <c r="S88" i="1"/>
  <c r="F122" i="1"/>
  <c r="X92" i="1"/>
  <c r="R89" i="1"/>
  <c r="T89" i="1" s="1"/>
  <c r="X90" i="1"/>
  <c r="R90" i="1"/>
  <c r="T90" i="1" s="1"/>
  <c r="R87" i="1"/>
  <c r="T87" i="1" s="1"/>
  <c r="X89" i="1"/>
  <c r="X85" i="1"/>
  <c r="X87" i="1"/>
  <c r="F107" i="1"/>
  <c r="F153" i="1"/>
  <c r="S86" i="1"/>
  <c r="X84" i="1"/>
  <c r="X86" i="1"/>
  <c r="L154" i="1" l="1"/>
  <c r="L153" i="1"/>
  <c r="F149" i="1"/>
  <c r="L152" i="1"/>
  <c r="F154" i="1"/>
  <c r="L148" i="1"/>
  <c r="F110" i="1"/>
  <c r="F121" i="1"/>
  <c r="L95" i="1"/>
  <c r="L85" i="1"/>
  <c r="F150" i="1"/>
  <c r="F152" i="1"/>
  <c r="L119" i="1"/>
  <c r="L108" i="1"/>
  <c r="F148" i="1"/>
  <c r="L88" i="1"/>
  <c r="L94" i="1"/>
  <c r="L149" i="1"/>
  <c r="L151" i="1"/>
  <c r="L123" i="1"/>
  <c r="F147" i="1"/>
  <c r="L147" i="1"/>
  <c r="L86" i="1"/>
  <c r="L110" i="1"/>
  <c r="L150" i="1"/>
  <c r="R84" i="1"/>
  <c r="T84" i="1" s="1"/>
  <c r="F84" i="1"/>
  <c r="F88" i="1"/>
  <c r="L107" i="1"/>
  <c r="L100" i="1"/>
  <c r="F87" i="1"/>
  <c r="L120" i="1"/>
  <c r="F109" i="1"/>
  <c r="R88" i="1"/>
  <c r="T88" i="1" s="1"/>
  <c r="F125" i="1"/>
  <c r="F118" i="1"/>
  <c r="F98" i="1"/>
  <c r="F99" i="1"/>
  <c r="F120" i="1"/>
  <c r="F100" i="1"/>
  <c r="L97" i="1"/>
  <c r="L118" i="1"/>
  <c r="R85" i="1"/>
  <c r="T85" i="1" s="1"/>
  <c r="F94" i="1"/>
  <c r="F97" i="1"/>
  <c r="F85" i="1"/>
  <c r="L96" i="1"/>
  <c r="L122" i="1"/>
  <c r="F111" i="1"/>
  <c r="F108" i="1"/>
  <c r="F123" i="1"/>
  <c r="L109" i="1"/>
  <c r="F86" i="1"/>
  <c r="X91" i="1"/>
  <c r="Z91" i="1" s="1"/>
  <c r="L111" i="1"/>
  <c r="F119" i="1"/>
  <c r="L99" i="1"/>
  <c r="L121" i="1"/>
  <c r="L84" i="1"/>
  <c r="L87" i="1"/>
  <c r="Z92" i="1"/>
  <c r="R86" i="1"/>
  <c r="T86" i="1" s="1"/>
  <c r="X88" i="1"/>
  <c r="R91" i="1"/>
  <c r="T91" i="1" s="1"/>
  <c r="X93" i="1"/>
  <c r="Z84" i="1"/>
  <c r="Z89" i="1"/>
  <c r="Z86" i="1"/>
  <c r="Z90" i="1"/>
  <c r="Z87" i="1"/>
  <c r="Z85" i="1"/>
  <c r="F113" i="1" l="1"/>
  <c r="L101" i="1"/>
  <c r="L129" i="1"/>
  <c r="L155" i="1"/>
  <c r="F155" i="1"/>
  <c r="L89" i="1"/>
  <c r="F101" i="1"/>
  <c r="L113" i="1"/>
  <c r="F129" i="1"/>
  <c r="Z93" i="1"/>
  <c r="Z88" i="1"/>
  <c r="X94" i="1"/>
  <c r="Y91" i="1" s="1"/>
  <c r="Y84" i="1" l="1"/>
  <c r="Y87" i="1"/>
  <c r="Y86" i="1"/>
  <c r="Y89" i="1"/>
  <c r="Y85" i="1"/>
  <c r="Y90" i="1"/>
  <c r="Y92" i="1"/>
  <c r="Y88" i="1"/>
  <c r="Y93" i="1"/>
  <c r="Z94" i="1"/>
  <c r="AA93" i="1" s="1"/>
  <c r="AA88" i="1" l="1"/>
  <c r="AA91" i="1"/>
  <c r="AA89" i="1"/>
  <c r="AA86" i="1"/>
  <c r="AA90" i="1"/>
  <c r="AA85" i="1"/>
  <c r="AA87" i="1"/>
  <c r="AA92" i="1"/>
  <c r="AA84" i="1"/>
  <c r="Y94" i="1"/>
  <c r="Q47" i="1"/>
  <c r="AA94" i="1" l="1"/>
  <c r="L7" i="1"/>
  <c r="C12" i="1" l="1"/>
  <c r="C11" i="1"/>
  <c r="X58" i="1"/>
  <c r="Q22" i="1"/>
  <c r="X50" i="1"/>
  <c r="X56" i="1"/>
  <c r="X57" i="1"/>
  <c r="X59" i="1"/>
  <c r="X51" i="1"/>
  <c r="X49" i="1"/>
  <c r="X48" i="1"/>
  <c r="X47" i="1"/>
  <c r="C7" i="1"/>
  <c r="Q59" i="1"/>
  <c r="Q55" i="1"/>
  <c r="Q51" i="1"/>
  <c r="W21" i="1"/>
  <c r="Q58" i="1"/>
  <c r="W20" i="1"/>
  <c r="W19" i="1"/>
  <c r="Q48" i="1"/>
  <c r="W18" i="1"/>
  <c r="Q50" i="1"/>
  <c r="Q20" i="1"/>
  <c r="Q19" i="1"/>
  <c r="L48" i="1" l="1"/>
  <c r="X52" i="1"/>
  <c r="L28" i="1"/>
  <c r="L29" i="1" s="1"/>
  <c r="W22" i="1"/>
  <c r="Q57" i="1"/>
  <c r="Q56" i="1"/>
  <c r="C10" i="1"/>
  <c r="L37" i="1"/>
  <c r="Q49" i="1"/>
  <c r="Q21" i="1"/>
  <c r="Q23" i="1"/>
  <c r="L22" i="1"/>
  <c r="L53" i="1" l="1"/>
  <c r="L51" i="1"/>
  <c r="C9" i="1"/>
  <c r="L50" i="1"/>
  <c r="L46" i="1"/>
  <c r="L49" i="1"/>
  <c r="L47" i="1"/>
  <c r="L52" i="1"/>
  <c r="L15" i="1"/>
  <c r="L24" i="1"/>
  <c r="L58" i="1"/>
  <c r="L21" i="1"/>
  <c r="L19" i="1"/>
  <c r="L23" i="1"/>
  <c r="Q52" i="1"/>
  <c r="L63" i="1"/>
  <c r="L17" i="1"/>
  <c r="L60" i="1"/>
  <c r="L39" i="1"/>
  <c r="C8" i="1"/>
  <c r="L34" i="1"/>
  <c r="L40" i="1"/>
  <c r="L35" i="1"/>
  <c r="L33" i="1"/>
  <c r="L59" i="1"/>
  <c r="L20" i="1"/>
  <c r="L18" i="1"/>
  <c r="L16" i="1"/>
  <c r="L14" i="1"/>
  <c r="C6" i="1"/>
  <c r="L41" i="1"/>
  <c r="L36" i="1"/>
  <c r="L64" i="1"/>
  <c r="L62" i="1"/>
  <c r="L61" i="1"/>
  <c r="L54" i="1" l="1"/>
  <c r="L65" i="1"/>
  <c r="L42" i="1"/>
  <c r="L25" i="1"/>
  <c r="Q18" i="1" l="1"/>
  <c r="C5" i="1"/>
  <c r="L9" i="1" l="1"/>
  <c r="L8" i="1"/>
  <c r="L10" i="1"/>
  <c r="L6" i="1"/>
  <c r="C13" i="1"/>
  <c r="D5" i="1" s="1"/>
  <c r="L11" i="1" l="1"/>
  <c r="D13" i="1"/>
  <c r="D9" i="1"/>
  <c r="D7" i="1"/>
  <c r="D6" i="1"/>
  <c r="D11" i="1"/>
  <c r="D12" i="1"/>
  <c r="D8" i="1"/>
  <c r="D10" i="1"/>
  <c r="F89" i="1" l="1"/>
</calcChain>
</file>

<file path=xl/sharedStrings.xml><?xml version="1.0" encoding="utf-8"?>
<sst xmlns="http://schemas.openxmlformats.org/spreadsheetml/2006/main" count="1630" uniqueCount="105">
  <si>
    <t>Total biomassekategorier</t>
  </si>
  <si>
    <t>Type</t>
  </si>
  <si>
    <t>Ton</t>
  </si>
  <si>
    <t>Procent</t>
  </si>
  <si>
    <t>Gylle</t>
  </si>
  <si>
    <t>Total biomassetyper</t>
  </si>
  <si>
    <t>Industriaffald</t>
  </si>
  <si>
    <t>Spildevandsslam</t>
  </si>
  <si>
    <t>%</t>
  </si>
  <si>
    <t>Restprodukter og andet</t>
  </si>
  <si>
    <t>Kvæggylle</t>
  </si>
  <si>
    <t>Anden husdyrgødning</t>
  </si>
  <si>
    <t>Svinegylle</t>
  </si>
  <si>
    <t>Energiafgrøder</t>
  </si>
  <si>
    <t>Blandet gylle</t>
  </si>
  <si>
    <t>Husholdningsaffald</t>
  </si>
  <si>
    <t>Minkgylle</t>
  </si>
  <si>
    <t>Halm</t>
  </si>
  <si>
    <t>Fjerkrægylle</t>
  </si>
  <si>
    <t>I alt</t>
  </si>
  <si>
    <t>Slam og spildevand samt uforurenede produktrester</t>
  </si>
  <si>
    <t>Data</t>
  </si>
  <si>
    <t>Animalske biprodukter</t>
  </si>
  <si>
    <t>Majs</t>
  </si>
  <si>
    <t>Roer</t>
  </si>
  <si>
    <t>Organisk affald fra erhverv</t>
  </si>
  <si>
    <t>Korn</t>
  </si>
  <si>
    <t>Inaktiveret og kalkstabiliseret biomasse</t>
  </si>
  <si>
    <t>Græs</t>
  </si>
  <si>
    <t>Kartoffelfrugtsaft</t>
  </si>
  <si>
    <t>Dybstrøelse</t>
  </si>
  <si>
    <t>Andre afgrøder</t>
  </si>
  <si>
    <t>Slam fra dambrug</t>
  </si>
  <si>
    <t>Andet (Fjerkrægylle, fast gylle, fiberfraktion mm)</t>
  </si>
  <si>
    <t>Proteolyseret processpildevand</t>
  </si>
  <si>
    <t>Vinasse</t>
  </si>
  <si>
    <t>Vinasse 3,5% kvælstof</t>
  </si>
  <si>
    <t>Pressesaft fra grøntpilleproduktion</t>
  </si>
  <si>
    <t xml:space="preserve"> Restprodukter og andet</t>
  </si>
  <si>
    <t>Andre typer af anden organisk gødning</t>
  </si>
  <si>
    <t>Øvrige typer af anden organisk gødning</t>
  </si>
  <si>
    <t>Glycerin i perioden</t>
  </si>
  <si>
    <t>Kasserede afgrøder</t>
  </si>
  <si>
    <t>Andre restprodukter fra produktion af primærafgrøder</t>
  </si>
  <si>
    <t>Flis</t>
  </si>
  <si>
    <t>-</t>
  </si>
  <si>
    <t>Have- og parkaffald</t>
  </si>
  <si>
    <t>Naturpleje biomasse</t>
  </si>
  <si>
    <t>Økologisk kløvergræs</t>
  </si>
  <si>
    <t>Slam fra forarbejdning af animalske råvarer</t>
  </si>
  <si>
    <t>Dybstrøelse, kvæg</t>
  </si>
  <si>
    <t>Glycerin</t>
  </si>
  <si>
    <t>Dybstrøelse, andre typer</t>
  </si>
  <si>
    <t>Andre restprodukter fra primær produktion</t>
  </si>
  <si>
    <t>Flydende fraktion</t>
  </si>
  <si>
    <t>Dybstrøelse, fjerkræ</t>
  </si>
  <si>
    <t>Andet*</t>
  </si>
  <si>
    <t>Andet**</t>
  </si>
  <si>
    <t>*Incl i "Andet"</t>
  </si>
  <si>
    <t>Andet</t>
  </si>
  <si>
    <t>**Incl i "Andet"</t>
  </si>
  <si>
    <t>Ajle</t>
  </si>
  <si>
    <t>Have-park affald</t>
  </si>
  <si>
    <t>Kløvergræs</t>
  </si>
  <si>
    <t>Jordskokker</t>
  </si>
  <si>
    <t>Kildesorteret organisk dagrenovation og dagrenovationslignende affald</t>
  </si>
  <si>
    <t>Flydende fraktion fra separation/biogasanlæg</t>
  </si>
  <si>
    <t>Fællesanlæg</t>
  </si>
  <si>
    <t>Gårdanlæg</t>
  </si>
  <si>
    <t>Spildevand</t>
  </si>
  <si>
    <t>Speciel anlæg</t>
  </si>
  <si>
    <t>Visualisering af fælles- og gårdanlæg</t>
  </si>
  <si>
    <t>Biomasse/Anlægstype</t>
  </si>
  <si>
    <t>Fælles</t>
  </si>
  <si>
    <t>Gård</t>
  </si>
  <si>
    <t>Total</t>
  </si>
  <si>
    <t>Total for fælles- og gårdanlæg</t>
  </si>
  <si>
    <t>tons</t>
  </si>
  <si>
    <t>GJ Methane</t>
  </si>
  <si>
    <t>% af produktion</t>
  </si>
  <si>
    <t>GJ CH4/tons</t>
  </si>
  <si>
    <t>Fast gødning</t>
  </si>
  <si>
    <t>Fiberfraktion fra separeret husdyrgødning</t>
  </si>
  <si>
    <t>Slam fra forarbejdning af  animalske råvarer</t>
  </si>
  <si>
    <t>Fast</t>
  </si>
  <si>
    <t>Fiberfraktion</t>
  </si>
  <si>
    <t>Biomasseopgørelse 2018-19</t>
  </si>
  <si>
    <t>Biomasseopgørelse 2019-20</t>
  </si>
  <si>
    <t>Flydende</t>
  </si>
  <si>
    <t>Husdyrgødning, andet</t>
  </si>
  <si>
    <t>Dybstrøelse, andre</t>
  </si>
  <si>
    <t xml:space="preserve">% </t>
  </si>
  <si>
    <t xml:space="preserve">I alt </t>
  </si>
  <si>
    <t>Kildesorteret organisk dagrenovation og renovationslignende affald</t>
  </si>
  <si>
    <t>Afgasset biomasse</t>
  </si>
  <si>
    <t>Biomasseopgørelse 2017-18</t>
  </si>
  <si>
    <t>Fælles- og gårdanlæg</t>
  </si>
  <si>
    <t>Biomasseopgørelse 2016-17</t>
  </si>
  <si>
    <t>Restprodukter fra primær produktion</t>
  </si>
  <si>
    <t xml:space="preserve">      Glycerin</t>
  </si>
  <si>
    <t>Biomasseopgørelse 2015-16</t>
  </si>
  <si>
    <t>procent</t>
  </si>
  <si>
    <t xml:space="preserve">       Glycerin</t>
  </si>
  <si>
    <t>*Data fra losseplads- og renseanlæg indgår ikke i arket og er derfor ikke pt. fuldt sammenligneligt med tidligere perioder. Så snart det fraværende data er indhentet opdateres arket her på siden</t>
  </si>
  <si>
    <t>*Data fra losseplads- og renseanlæg indgår ikke i arket og er derfor ikke pt. fuldt sammenligneligt med tidligere perioder. Så snart det fraværende data er indhentet opdateres arket.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</si>
</sst>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 * #,##0_ ;_ * \-#,##0_ ;_ * &quot;-&quot;??_ ;_ @_ "/>
    <numFmt numFmtId="167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 tint="-0.2499465926084170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7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0" borderId="4" xfId="0" applyBorder="1"/>
    <xf numFmtId="164" fontId="0" fillId="0" borderId="0" xfId="1" applyNumberFormat="1" applyFont="1" applyBorder="1"/>
    <xf numFmtId="9" fontId="0" fillId="0" borderId="5" xfId="2" applyFont="1" applyBorder="1"/>
    <xf numFmtId="0" fontId="0" fillId="0" borderId="9" xfId="0" applyBorder="1"/>
    <xf numFmtId="0" fontId="0" fillId="0" borderId="7" xfId="0" applyBorder="1"/>
    <xf numFmtId="164" fontId="0" fillId="0" borderId="9" xfId="1" applyNumberFormat="1" applyFont="1" applyBorder="1"/>
    <xf numFmtId="9" fontId="0" fillId="0" borderId="8" xfId="2" applyFont="1" applyBorder="1"/>
    <xf numFmtId="164" fontId="0" fillId="0" borderId="0" xfId="0" applyNumberFormat="1"/>
    <xf numFmtId="9" fontId="0" fillId="0" borderId="0" xfId="0" applyNumberFormat="1"/>
    <xf numFmtId="0" fontId="0" fillId="0" borderId="10" xfId="0" applyBorder="1"/>
    <xf numFmtId="0" fontId="0" fillId="0" borderId="0" xfId="0" applyBorder="1"/>
    <xf numFmtId="164" fontId="0" fillId="0" borderId="10" xfId="1" applyNumberFormat="1" applyFont="1" applyBorder="1"/>
    <xf numFmtId="165" fontId="0" fillId="0" borderId="0" xfId="0" applyNumberFormat="1"/>
    <xf numFmtId="165" fontId="0" fillId="0" borderId="5" xfId="2" applyNumberFormat="1" applyFont="1" applyBorder="1"/>
    <xf numFmtId="164" fontId="0" fillId="0" borderId="11" xfId="1" applyNumberFormat="1" applyFont="1" applyBorder="1"/>
    <xf numFmtId="9" fontId="0" fillId="0" borderId="12" xfId="2" applyFont="1" applyBorder="1"/>
    <xf numFmtId="0" fontId="0" fillId="3" borderId="1" xfId="0" applyFill="1" applyBorder="1"/>
    <xf numFmtId="164" fontId="0" fillId="3" borderId="2" xfId="0" applyNumberFormat="1" applyFill="1" applyBorder="1"/>
    <xf numFmtId="9" fontId="0" fillId="3" borderId="3" xfId="2" applyFont="1" applyFill="1" applyBorder="1"/>
    <xf numFmtId="0" fontId="0" fillId="3" borderId="6" xfId="0" applyFill="1" applyBorder="1"/>
    <xf numFmtId="0" fontId="0" fillId="3" borderId="3" xfId="0" applyFill="1" applyBorder="1"/>
    <xf numFmtId="164" fontId="0" fillId="3" borderId="13" xfId="1" applyNumberFormat="1" applyFont="1" applyFill="1" applyBorder="1"/>
    <xf numFmtId="9" fontId="0" fillId="3" borderId="12" xfId="2" applyFont="1" applyFill="1" applyBorder="1"/>
    <xf numFmtId="164" fontId="0" fillId="0" borderId="5" xfId="0" applyNumberFormat="1" applyBorder="1"/>
    <xf numFmtId="0" fontId="0" fillId="0" borderId="11" xfId="0" applyBorder="1"/>
    <xf numFmtId="164" fontId="0" fillId="0" borderId="12" xfId="0" applyNumberFormat="1" applyBorder="1"/>
    <xf numFmtId="0" fontId="0" fillId="0" borderId="13" xfId="0" applyBorder="1"/>
    <xf numFmtId="0" fontId="0" fillId="3" borderId="11" xfId="0" applyFill="1" applyBorder="1"/>
    <xf numFmtId="0" fontId="0" fillId="3" borderId="13" xfId="0" applyFill="1" applyBorder="1"/>
    <xf numFmtId="164" fontId="0" fillId="3" borderId="11" xfId="1" applyNumberFormat="1" applyFont="1" applyFill="1" applyBorder="1"/>
    <xf numFmtId="0" fontId="0" fillId="0" borderId="6" xfId="0" applyBorder="1"/>
    <xf numFmtId="0" fontId="0" fillId="0" borderId="2" xfId="0" applyBorder="1"/>
    <xf numFmtId="164" fontId="0" fillId="0" borderId="6" xfId="1" applyNumberFormat="1" applyFont="1" applyBorder="1"/>
    <xf numFmtId="9" fontId="0" fillId="0" borderId="3" xfId="2" applyFont="1" applyBorder="1"/>
    <xf numFmtId="0" fontId="0" fillId="3" borderId="2" xfId="0" applyFill="1" applyBorder="1"/>
    <xf numFmtId="164" fontId="0" fillId="3" borderId="6" xfId="1" applyNumberFormat="1" applyFont="1" applyFill="1" applyBorder="1"/>
    <xf numFmtId="164" fontId="0" fillId="0" borderId="5" xfId="1" applyNumberFormat="1" applyFont="1" applyBorder="1"/>
    <xf numFmtId="164" fontId="0" fillId="0" borderId="12" xfId="1" applyNumberFormat="1" applyFont="1" applyBorder="1"/>
    <xf numFmtId="0" fontId="4" fillId="0" borderId="10" xfId="0" applyFont="1" applyBorder="1"/>
    <xf numFmtId="164" fontId="4" fillId="0" borderId="5" xfId="0" applyNumberFormat="1" applyFont="1" applyBorder="1"/>
    <xf numFmtId="0" fontId="5" fillId="0" borderId="9" xfId="0" applyFont="1" applyFill="1" applyBorder="1"/>
    <xf numFmtId="164" fontId="5" fillId="0" borderId="8" xfId="0" applyNumberFormat="1" applyFont="1" applyFill="1" applyBorder="1"/>
    <xf numFmtId="0" fontId="5" fillId="0" borderId="10" xfId="0" applyFont="1" applyFill="1" applyBorder="1"/>
    <xf numFmtId="164" fontId="5" fillId="0" borderId="5" xfId="0" applyNumberFormat="1" applyFont="1" applyFill="1" applyBorder="1"/>
    <xf numFmtId="0" fontId="4" fillId="0" borderId="11" xfId="0" applyFont="1" applyBorder="1"/>
    <xf numFmtId="164" fontId="4" fillId="0" borderId="12" xfId="0" applyNumberFormat="1" applyFont="1" applyBorder="1"/>
    <xf numFmtId="0" fontId="5" fillId="0" borderId="11" xfId="0" applyFont="1" applyFill="1" applyBorder="1"/>
    <xf numFmtId="164" fontId="5" fillId="0" borderId="12" xfId="0" applyNumberFormat="1" applyFont="1" applyFill="1" applyBorder="1"/>
    <xf numFmtId="0" fontId="0" fillId="0" borderId="0" xfId="0" applyFill="1"/>
    <xf numFmtId="0" fontId="0" fillId="0" borderId="2" xfId="0" applyBorder="1" applyAlignment="1">
      <alignment wrapText="1"/>
    </xf>
    <xf numFmtId="0" fontId="0" fillId="3" borderId="13" xfId="0" applyFill="1" applyBorder="1" applyAlignment="1">
      <alignment wrapText="1"/>
    </xf>
    <xf numFmtId="166" fontId="0" fillId="0" borderId="9" xfId="1" applyNumberFormat="1" applyFont="1" applyBorder="1"/>
    <xf numFmtId="166" fontId="0" fillId="0" borderId="10" xfId="1" applyNumberFormat="1" applyFont="1" applyBorder="1"/>
    <xf numFmtId="166" fontId="0" fillId="0" borderId="11" xfId="1" applyNumberFormat="1" applyFont="1" applyBorder="1"/>
    <xf numFmtId="0" fontId="0" fillId="0" borderId="0" xfId="0" applyFill="1" applyBorder="1"/>
    <xf numFmtId="166" fontId="0" fillId="0" borderId="7" xfId="1" applyNumberFormat="1" applyFont="1" applyBorder="1"/>
    <xf numFmtId="9" fontId="0" fillId="0" borderId="7" xfId="2" applyFont="1" applyBorder="1"/>
    <xf numFmtId="0" fontId="0" fillId="2" borderId="2" xfId="0" applyFill="1" applyBorder="1" applyAlignment="1">
      <alignment horizontal="center"/>
    </xf>
    <xf numFmtId="0" fontId="0" fillId="0" borderId="5" xfId="0" applyBorder="1"/>
    <xf numFmtId="166" fontId="0" fillId="0" borderId="0" xfId="1" applyNumberFormat="1" applyFont="1"/>
    <xf numFmtId="164" fontId="0" fillId="3" borderId="2" xfId="1" applyNumberFormat="1" applyFont="1" applyFill="1" applyBorder="1"/>
    <xf numFmtId="0" fontId="0" fillId="3" borderId="12" xfId="0" applyFill="1" applyBorder="1"/>
    <xf numFmtId="166" fontId="0" fillId="0" borderId="6" xfId="1" applyNumberFormat="1" applyFont="1" applyBorder="1"/>
    <xf numFmtId="9" fontId="0" fillId="0" borderId="3" xfId="2" applyFont="1" applyBorder="1" applyAlignment="1">
      <alignment horizontal="center"/>
    </xf>
    <xf numFmtId="9" fontId="0" fillId="3" borderId="12" xfId="2" applyFont="1" applyFill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Border="1" applyAlignment="1">
      <alignment horizontal="left"/>
    </xf>
    <xf numFmtId="164" fontId="0" fillId="0" borderId="10" xfId="1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11" xfId="0" applyFill="1" applyBorder="1" applyAlignment="1">
      <alignment horizontal="left"/>
    </xf>
    <xf numFmtId="164" fontId="0" fillId="0" borderId="13" xfId="1" applyNumberFormat="1" applyFont="1" applyBorder="1"/>
    <xf numFmtId="164" fontId="0" fillId="0" borderId="12" xfId="0" applyNumberFormat="1" applyBorder="1" applyAlignment="1">
      <alignment horizontal="center"/>
    </xf>
    <xf numFmtId="164" fontId="0" fillId="0" borderId="0" xfId="1" applyNumberFormat="1" applyFont="1"/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9" xfId="1" applyNumberFormat="1" applyFont="1" applyBorder="1" applyAlignment="1">
      <alignment horizontal="center"/>
    </xf>
    <xf numFmtId="9" fontId="0" fillId="0" borderId="8" xfId="2" applyFont="1" applyBorder="1" applyAlignment="1">
      <alignment horizontal="center"/>
    </xf>
    <xf numFmtId="9" fontId="0" fillId="0" borderId="5" xfId="2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Fill="1" applyBorder="1"/>
    <xf numFmtId="0" fontId="0" fillId="0" borderId="4" xfId="0" applyFill="1" applyBorder="1" applyAlignment="1">
      <alignment horizontal="center"/>
    </xf>
    <xf numFmtId="164" fontId="0" fillId="0" borderId="11" xfId="1" applyNumberFormat="1" applyFont="1" applyBorder="1" applyAlignment="1">
      <alignment horizontal="center"/>
    </xf>
    <xf numFmtId="9" fontId="0" fillId="0" borderId="12" xfId="2" applyFont="1" applyBorder="1" applyAlignment="1">
      <alignment horizontal="center"/>
    </xf>
    <xf numFmtId="0" fontId="0" fillId="0" borderId="6" xfId="0" applyFill="1" applyBorder="1"/>
    <xf numFmtId="166" fontId="0" fillId="0" borderId="11" xfId="0" applyNumberFormat="1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0" fontId="0" fillId="0" borderId="0" xfId="0" applyFont="1" applyFill="1" applyBorder="1"/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0" fillId="0" borderId="7" xfId="1" applyNumberFormat="1" applyFon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8" xfId="0" applyBorder="1"/>
    <xf numFmtId="0" fontId="0" fillId="0" borderId="12" xfId="0" applyBorder="1"/>
    <xf numFmtId="9" fontId="0" fillId="0" borderId="5" xfId="2" applyNumberFormat="1" applyFont="1" applyBorder="1"/>
    <xf numFmtId="0" fontId="5" fillId="0" borderId="6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4" xfId="0" applyBorder="1"/>
    <xf numFmtId="9" fontId="0" fillId="0" borderId="0" xfId="2" applyFont="1" applyBorder="1"/>
    <xf numFmtId="166" fontId="0" fillId="0" borderId="0" xfId="1" applyNumberFormat="1" applyFont="1" applyBorder="1"/>
    <xf numFmtId="166" fontId="0" fillId="0" borderId="13" xfId="1" applyNumberFormat="1" applyFont="1" applyBorder="1"/>
    <xf numFmtId="9" fontId="0" fillId="0" borderId="5" xfId="2" applyFont="1" applyBorder="1" applyAlignment="1">
      <alignment horizontal="right"/>
    </xf>
    <xf numFmtId="0" fontId="0" fillId="0" borderId="3" xfId="0" applyBorder="1"/>
    <xf numFmtId="9" fontId="0" fillId="3" borderId="3" xfId="2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2" borderId="6" xfId="0" applyFill="1" applyBorder="1" applyAlignment="1"/>
    <xf numFmtId="0" fontId="0" fillId="2" borderId="3" xfId="0" applyFill="1" applyBorder="1" applyAlignment="1"/>
    <xf numFmtId="0" fontId="0" fillId="2" borderId="9" xfId="0" applyFill="1" applyBorder="1" applyAlignment="1"/>
    <xf numFmtId="0" fontId="0" fillId="2" borderId="8" xfId="0" applyFill="1" applyBorder="1" applyAlignment="1"/>
    <xf numFmtId="0" fontId="0" fillId="2" borderId="7" xfId="0" applyFill="1" applyBorder="1" applyAlignment="1"/>
    <xf numFmtId="0" fontId="0" fillId="0" borderId="5" xfId="0" applyFill="1" applyBorder="1"/>
    <xf numFmtId="166" fontId="0" fillId="0" borderId="2" xfId="1" applyNumberFormat="1" applyFont="1" applyBorder="1"/>
    <xf numFmtId="0" fontId="0" fillId="0" borderId="1" xfId="0" applyBorder="1"/>
    <xf numFmtId="164" fontId="0" fillId="0" borderId="7" xfId="1" applyNumberFormat="1" applyFont="1" applyBorder="1"/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10" fontId="0" fillId="0" borderId="5" xfId="2" applyNumberFormat="1" applyFont="1" applyBorder="1"/>
    <xf numFmtId="10" fontId="0" fillId="0" borderId="12" xfId="2" applyNumberFormat="1" applyFont="1" applyBorder="1"/>
    <xf numFmtId="0" fontId="0" fillId="3" borderId="9" xfId="0" applyFill="1" applyBorder="1"/>
    <xf numFmtId="0" fontId="0" fillId="3" borderId="8" xfId="0" applyFill="1" applyBorder="1"/>
    <xf numFmtId="164" fontId="0" fillId="3" borderId="7" xfId="1" applyNumberFormat="1" applyFont="1" applyFill="1" applyBorder="1"/>
    <xf numFmtId="9" fontId="0" fillId="3" borderId="8" xfId="2" applyFont="1" applyFill="1" applyBorder="1"/>
    <xf numFmtId="9" fontId="0" fillId="0" borderId="7" xfId="2" applyNumberFormat="1" applyFont="1" applyBorder="1"/>
    <xf numFmtId="165" fontId="0" fillId="0" borderId="12" xfId="2" applyNumberFormat="1" applyFont="1" applyBorder="1"/>
    <xf numFmtId="1" fontId="0" fillId="0" borderId="0" xfId="0" applyNumberFormat="1"/>
    <xf numFmtId="0" fontId="8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Fill="1" applyBorder="1"/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vertical="top"/>
    </xf>
    <xf numFmtId="1" fontId="0" fillId="0" borderId="0" xfId="0" applyNumberFormat="1" applyBorder="1" applyAlignment="1">
      <alignment horizontal="center"/>
    </xf>
    <xf numFmtId="9" fontId="0" fillId="0" borderId="0" xfId="2" applyFont="1" applyAlignment="1">
      <alignment horizontal="center"/>
    </xf>
    <xf numFmtId="0" fontId="2" fillId="0" borderId="0" xfId="0" applyFont="1" applyBorder="1" applyAlignment="1">
      <alignment vertical="top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/>
    <xf numFmtId="0" fontId="10" fillId="0" borderId="0" xfId="0" applyFont="1" applyBorder="1"/>
    <xf numFmtId="0" fontId="10" fillId="0" borderId="7" xfId="0" applyFont="1" applyBorder="1" applyAlignment="1">
      <alignment vertical="top" wrapText="1"/>
    </xf>
    <xf numFmtId="0" fontId="11" fillId="0" borderId="0" xfId="0" applyFont="1" applyAlignment="1">
      <alignment vertical="center" wrapText="1"/>
    </xf>
    <xf numFmtId="0" fontId="12" fillId="0" borderId="9" xfId="0" applyFont="1" applyBorder="1"/>
    <xf numFmtId="0" fontId="12" fillId="0" borderId="0" xfId="0" applyFont="1"/>
    <xf numFmtId="0" fontId="12" fillId="0" borderId="0" xfId="0" applyFont="1" applyAlignment="1">
      <alignment vertical="center" wrapText="1"/>
    </xf>
    <xf numFmtId="0" fontId="12" fillId="0" borderId="10" xfId="0" applyFont="1" applyBorder="1"/>
    <xf numFmtId="0" fontId="12" fillId="0" borderId="11" xfId="0" applyFont="1" applyBorder="1"/>
    <xf numFmtId="0" fontId="0" fillId="0" borderId="0" xfId="0" applyAlignment="1"/>
    <xf numFmtId="0" fontId="7" fillId="0" borderId="0" xfId="0" applyFont="1" applyAlignment="1"/>
    <xf numFmtId="0" fontId="0" fillId="2" borderId="9" xfId="0" applyFill="1" applyBorder="1"/>
    <xf numFmtId="1" fontId="0" fillId="2" borderId="7" xfId="0" applyNumberFormat="1" applyFill="1" applyBorder="1" applyAlignment="1">
      <alignment horizontal="center"/>
    </xf>
    <xf numFmtId="1" fontId="0" fillId="2" borderId="9" xfId="0" applyNumberFormat="1" applyFont="1" applyFill="1" applyBorder="1" applyAlignment="1">
      <alignment horizontal="center"/>
    </xf>
    <xf numFmtId="9" fontId="1" fillId="2" borderId="15" xfId="2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0" fillId="0" borderId="10" xfId="0" applyFont="1" applyBorder="1"/>
    <xf numFmtId="0" fontId="0" fillId="0" borderId="0" xfId="0" applyFont="1" applyBorder="1"/>
    <xf numFmtId="0" fontId="0" fillId="0" borderId="0" xfId="0" applyFont="1" applyBorder="1" applyAlignment="1">
      <alignment horizontal="left" indent="3"/>
    </xf>
    <xf numFmtId="3" fontId="0" fillId="0" borderId="10" xfId="0" applyNumberForma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3" fontId="0" fillId="0" borderId="9" xfId="0" applyNumberFormat="1" applyBorder="1" applyAlignment="1">
      <alignment horizontal="right"/>
    </xf>
    <xf numFmtId="3" fontId="0" fillId="0" borderId="9" xfId="0" applyNumberFormat="1" applyFont="1" applyBorder="1" applyAlignment="1">
      <alignment horizontal="right"/>
    </xf>
    <xf numFmtId="3" fontId="0" fillId="0" borderId="10" xfId="0" applyNumberFormat="1" applyFont="1" applyBorder="1" applyAlignment="1">
      <alignment horizontal="right"/>
    </xf>
    <xf numFmtId="3" fontId="0" fillId="2" borderId="9" xfId="0" applyNumberFormat="1" applyFont="1" applyFill="1" applyBorder="1" applyAlignment="1">
      <alignment horizontal="center"/>
    </xf>
    <xf numFmtId="3" fontId="0" fillId="0" borderId="9" xfId="0" applyNumberFormat="1" applyFont="1" applyBorder="1" applyAlignment="1">
      <alignment horizontal="right"/>
    </xf>
    <xf numFmtId="3" fontId="0" fillId="0" borderId="10" xfId="0" applyNumberFormat="1" applyFont="1" applyBorder="1" applyAlignment="1">
      <alignment horizontal="right"/>
    </xf>
    <xf numFmtId="3" fontId="0" fillId="0" borderId="5" xfId="0" applyNumberFormat="1" applyBorder="1"/>
    <xf numFmtId="3" fontId="0" fillId="0" borderId="12" xfId="0" applyNumberFormat="1" applyBorder="1"/>
    <xf numFmtId="3" fontId="0" fillId="0" borderId="8" xfId="0" applyNumberFormat="1" applyBorder="1"/>
    <xf numFmtId="3" fontId="0" fillId="0" borderId="0" xfId="0" applyNumberFormat="1"/>
    <xf numFmtId="3" fontId="12" fillId="0" borderId="8" xfId="0" applyNumberFormat="1" applyFont="1" applyBorder="1"/>
    <xf numFmtId="3" fontId="12" fillId="0" borderId="5" xfId="0" applyNumberFormat="1" applyFont="1" applyBorder="1"/>
    <xf numFmtId="3" fontId="12" fillId="0" borderId="12" xfId="0" applyNumberFormat="1" applyFont="1" applyBorder="1"/>
    <xf numFmtId="3" fontId="12" fillId="0" borderId="0" xfId="0" applyNumberFormat="1" applyFont="1"/>
    <xf numFmtId="9" fontId="1" fillId="0" borderId="8" xfId="2" applyFont="1" applyBorder="1" applyAlignment="1">
      <alignment horizontal="right"/>
    </xf>
    <xf numFmtId="9" fontId="1" fillId="0" borderId="5" xfId="2" applyFont="1" applyBorder="1" applyAlignment="1">
      <alignment horizontal="right"/>
    </xf>
    <xf numFmtId="9" fontId="0" fillId="0" borderId="8" xfId="2" applyFont="1" applyBorder="1" applyAlignment="1">
      <alignment horizontal="right"/>
    </xf>
    <xf numFmtId="9" fontId="0" fillId="0" borderId="5" xfId="2" applyNumberFormat="1" applyFont="1" applyBorder="1" applyAlignment="1">
      <alignment horizontal="right"/>
    </xf>
    <xf numFmtId="1" fontId="0" fillId="0" borderId="14" xfId="0" applyNumberFormat="1" applyBorder="1"/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wrapText="1"/>
    </xf>
    <xf numFmtId="9" fontId="0" fillId="0" borderId="0" xfId="2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10" xfId="0" applyFont="1" applyBorder="1" applyAlignment="1">
      <alignment wrapText="1"/>
    </xf>
    <xf numFmtId="1" fontId="0" fillId="0" borderId="0" xfId="0" applyNumberFormat="1" applyFont="1" applyAlignment="1">
      <alignment horizontal="center" wrapText="1"/>
    </xf>
    <xf numFmtId="1" fontId="0" fillId="0" borderId="0" xfId="0" applyNumberFormat="1" applyFont="1" applyBorder="1" applyAlignment="1">
      <alignment horizontal="center" wrapText="1"/>
    </xf>
    <xf numFmtId="0" fontId="0" fillId="2" borderId="6" xfId="0" applyFont="1" applyFill="1" applyBorder="1" applyAlignment="1">
      <alignment vertical="top"/>
    </xf>
    <xf numFmtId="0" fontId="0" fillId="3" borderId="6" xfId="0" applyFont="1" applyFill="1" applyBorder="1"/>
    <xf numFmtId="0" fontId="0" fillId="2" borderId="2" xfId="0" applyFont="1" applyFill="1" applyBorder="1" applyAlignment="1">
      <alignment vertical="top"/>
    </xf>
    <xf numFmtId="0" fontId="0" fillId="3" borderId="2" xfId="0" applyFont="1" applyFill="1" applyBorder="1"/>
    <xf numFmtId="0" fontId="0" fillId="0" borderId="0" xfId="0" applyFont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0" borderId="5" xfId="0" applyFont="1" applyBorder="1" applyAlignment="1">
      <alignment horizontal="right"/>
    </xf>
    <xf numFmtId="9" fontId="0" fillId="3" borderId="3" xfId="2" applyFont="1" applyFill="1" applyBorder="1" applyAlignment="1">
      <alignment horizontal="right"/>
    </xf>
    <xf numFmtId="0" fontId="0" fillId="0" borderId="10" xfId="0" applyFont="1" applyBorder="1" applyAlignment="1">
      <alignment horizontal="right"/>
    </xf>
    <xf numFmtId="3" fontId="0" fillId="3" borderId="6" xfId="0" applyNumberFormat="1" applyFont="1" applyFill="1" applyBorder="1" applyAlignment="1">
      <alignment horizontal="right"/>
    </xf>
    <xf numFmtId="3" fontId="0" fillId="3" borderId="11" xfId="0" applyNumberFormat="1" applyFont="1" applyFill="1" applyBorder="1" applyAlignment="1">
      <alignment horizontal="right"/>
    </xf>
    <xf numFmtId="9" fontId="0" fillId="3" borderId="12" xfId="2" applyFont="1" applyFill="1" applyBorder="1" applyAlignment="1">
      <alignment horizontal="right"/>
    </xf>
    <xf numFmtId="0" fontId="0" fillId="2" borderId="15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3" fontId="0" fillId="0" borderId="11" xfId="0" applyNumberFormat="1" applyFont="1" applyBorder="1" applyAlignment="1">
      <alignment horizontal="right"/>
    </xf>
    <xf numFmtId="9" fontId="0" fillId="0" borderId="12" xfId="2" applyFont="1" applyBorder="1" applyAlignment="1">
      <alignment horizontal="right"/>
    </xf>
    <xf numFmtId="1" fontId="0" fillId="3" borderId="3" xfId="0" applyNumberFormat="1" applyFill="1" applyBorder="1" applyAlignment="1">
      <alignment horizontal="right"/>
    </xf>
    <xf numFmtId="0" fontId="0" fillId="0" borderId="6" xfId="0" applyFont="1" applyBorder="1" applyAlignment="1">
      <alignment horizontal="center"/>
    </xf>
    <xf numFmtId="0" fontId="0" fillId="0" borderId="3" xfId="0" applyBorder="1" applyAlignment="1">
      <alignment horizontal="right"/>
    </xf>
    <xf numFmtId="1" fontId="0" fillId="0" borderId="6" xfId="0" applyNumberFormat="1" applyFont="1" applyBorder="1" applyAlignment="1">
      <alignment horizontal="right"/>
    </xf>
    <xf numFmtId="9" fontId="0" fillId="0" borderId="3" xfId="2" applyFont="1" applyBorder="1" applyAlignment="1">
      <alignment horizontal="right"/>
    </xf>
    <xf numFmtId="1" fontId="0" fillId="3" borderId="6" xfId="0" applyNumberFormat="1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wrapText="1"/>
    </xf>
    <xf numFmtId="3" fontId="0" fillId="0" borderId="9" xfId="0" applyNumberFormat="1" applyFont="1" applyBorder="1" applyAlignment="1">
      <alignment horizontal="right" wrapText="1"/>
    </xf>
    <xf numFmtId="3" fontId="0" fillId="0" borderId="10" xfId="0" applyNumberFormat="1" applyFont="1" applyBorder="1" applyAlignment="1">
      <alignment horizontal="right" wrapText="1"/>
    </xf>
    <xf numFmtId="3" fontId="0" fillId="0" borderId="11" xfId="0" applyNumberFormat="1" applyFont="1" applyBorder="1" applyAlignment="1">
      <alignment horizontal="right" wrapText="1"/>
    </xf>
    <xf numFmtId="0" fontId="10" fillId="3" borderId="2" xfId="0" applyFont="1" applyFill="1" applyBorder="1"/>
    <xf numFmtId="3" fontId="0" fillId="0" borderId="6" xfId="0" applyNumberFormat="1" applyFont="1" applyBorder="1" applyAlignment="1">
      <alignment horizontal="right" wrapText="1"/>
    </xf>
    <xf numFmtId="3" fontId="0" fillId="0" borderId="6" xfId="0" applyNumberFormat="1" applyFont="1" applyBorder="1" applyAlignment="1">
      <alignment horizontal="right"/>
    </xf>
    <xf numFmtId="0" fontId="10" fillId="3" borderId="2" xfId="0" applyFont="1" applyFill="1" applyBorder="1" applyAlignment="1">
      <alignment vertical="top" wrapText="1"/>
    </xf>
    <xf numFmtId="0" fontId="0" fillId="0" borderId="0" xfId="0" applyFont="1" applyBorder="1" applyAlignment="1">
      <alignment horizontal="left" wrapText="1"/>
    </xf>
    <xf numFmtId="3" fontId="0" fillId="0" borderId="0" xfId="0" applyNumberFormat="1" applyBorder="1" applyAlignment="1">
      <alignment horizontal="right"/>
    </xf>
    <xf numFmtId="3" fontId="0" fillId="0" borderId="5" xfId="0" applyNumberFormat="1" applyBorder="1" applyAlignment="1">
      <alignment horizontal="right"/>
    </xf>
    <xf numFmtId="3" fontId="0" fillId="0" borderId="13" xfId="0" applyNumberFormat="1" applyBorder="1" applyAlignment="1">
      <alignment horizontal="right"/>
    </xf>
    <xf numFmtId="3" fontId="0" fillId="0" borderId="12" xfId="0" applyNumberFormat="1" applyBorder="1" applyAlignment="1">
      <alignment horizontal="right"/>
    </xf>
    <xf numFmtId="3" fontId="0" fillId="0" borderId="2" xfId="0" applyNumberFormat="1" applyBorder="1" applyAlignment="1">
      <alignment horizontal="right"/>
    </xf>
    <xf numFmtId="3" fontId="0" fillId="0" borderId="6" xfId="0" applyNumberFormat="1" applyBorder="1" applyAlignment="1">
      <alignment horizontal="right"/>
    </xf>
    <xf numFmtId="0" fontId="0" fillId="2" borderId="6" xfId="0" applyFont="1" applyFill="1" applyBorder="1"/>
    <xf numFmtId="0" fontId="0" fillId="2" borderId="2" xfId="0" applyFont="1" applyFill="1" applyBorder="1"/>
    <xf numFmtId="3" fontId="0" fillId="2" borderId="6" xfId="0" applyNumberFormat="1" applyFont="1" applyFill="1" applyBorder="1" applyAlignment="1">
      <alignment horizontal="right"/>
    </xf>
    <xf numFmtId="9" fontId="1" fillId="2" borderId="3" xfId="2" applyNumberFormat="1" applyFont="1" applyFill="1" applyBorder="1" applyAlignment="1">
      <alignment horizontal="right"/>
    </xf>
    <xf numFmtId="9" fontId="0" fillId="2" borderId="3" xfId="2" applyFont="1" applyFill="1" applyBorder="1" applyAlignment="1">
      <alignment horizontal="right"/>
    </xf>
    <xf numFmtId="9" fontId="1" fillId="2" borderId="3" xfId="2" applyFont="1" applyFill="1" applyBorder="1" applyAlignment="1">
      <alignment horizontal="right"/>
    </xf>
    <xf numFmtId="0" fontId="10" fillId="2" borderId="2" xfId="0" applyFont="1" applyFill="1" applyBorder="1"/>
    <xf numFmtId="0" fontId="10" fillId="2" borderId="2" xfId="0" applyFont="1" applyFill="1" applyBorder="1" applyAlignment="1">
      <alignment vertical="top" wrapText="1"/>
    </xf>
    <xf numFmtId="0" fontId="3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6" xfId="0" applyBorder="1" applyAlignment="1">
      <alignment vertical="center" wrapText="1"/>
    </xf>
    <xf numFmtId="1" fontId="0" fillId="0" borderId="3" xfId="0" applyNumberFormat="1" applyBorder="1" applyAlignment="1">
      <alignment vertical="center"/>
    </xf>
    <xf numFmtId="0" fontId="0" fillId="0" borderId="10" xfId="0" applyBorder="1" applyAlignment="1">
      <alignment vertical="center" wrapText="1"/>
    </xf>
    <xf numFmtId="1" fontId="0" fillId="0" borderId="5" xfId="0" applyNumberFormat="1" applyBorder="1" applyAlignment="1">
      <alignment vertical="center"/>
    </xf>
    <xf numFmtId="0" fontId="0" fillId="0" borderId="11" xfId="0" applyBorder="1" applyAlignment="1">
      <alignment vertical="center" wrapText="1"/>
    </xf>
    <xf numFmtId="1" fontId="0" fillId="0" borderId="12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1" fontId="0" fillId="0" borderId="6" xfId="0" applyNumberFormat="1" applyBorder="1" applyAlignment="1">
      <alignment vertical="center" wrapText="1"/>
    </xf>
    <xf numFmtId="1" fontId="11" fillId="0" borderId="0" xfId="0" applyNumberFormat="1" applyFont="1" applyAlignment="1">
      <alignment vertical="center"/>
    </xf>
    <xf numFmtId="1" fontId="11" fillId="0" borderId="8" xfId="0" applyNumberFormat="1" applyFont="1" applyBorder="1" applyAlignment="1">
      <alignment vertical="center"/>
    </xf>
    <xf numFmtId="1" fontId="11" fillId="0" borderId="5" xfId="0" applyNumberFormat="1" applyFont="1" applyBorder="1" applyAlignment="1">
      <alignment vertical="center"/>
    </xf>
    <xf numFmtId="0" fontId="14" fillId="0" borderId="5" xfId="0" applyFont="1" applyBorder="1" applyAlignment="1">
      <alignment vertical="center" wrapText="1"/>
    </xf>
    <xf numFmtId="1" fontId="11" fillId="0" borderId="12" xfId="0" applyNumberFormat="1" applyFont="1" applyBorder="1" applyAlignment="1">
      <alignment vertical="center"/>
    </xf>
    <xf numFmtId="0" fontId="0" fillId="2" borderId="6" xfId="0" applyFill="1" applyBorder="1" applyAlignment="1">
      <alignment vertical="center"/>
    </xf>
    <xf numFmtId="3" fontId="0" fillId="0" borderId="0" xfId="0" applyNumberFormat="1" applyBorder="1" applyAlignment="1">
      <alignment horizontal="right" vertical="center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3" fontId="0" fillId="0" borderId="10" xfId="0" applyNumberFormat="1" applyBorder="1" applyAlignment="1">
      <alignment horizontal="right" vertical="center"/>
    </xf>
    <xf numFmtId="3" fontId="0" fillId="0" borderId="5" xfId="0" applyNumberFormat="1" applyBorder="1" applyAlignment="1">
      <alignment horizontal="right" vertical="center"/>
    </xf>
    <xf numFmtId="3" fontId="0" fillId="0" borderId="11" xfId="0" applyNumberFormat="1" applyBorder="1" applyAlignment="1">
      <alignment horizontal="right" vertical="center"/>
    </xf>
    <xf numFmtId="3" fontId="0" fillId="0" borderId="12" xfId="0" applyNumberFormat="1" applyBorder="1" applyAlignment="1">
      <alignment horizontal="right" vertical="center"/>
    </xf>
    <xf numFmtId="3" fontId="0" fillId="0" borderId="9" xfId="0" applyNumberFormat="1" applyBorder="1" applyAlignment="1">
      <alignment horizontal="right" vertical="center"/>
    </xf>
    <xf numFmtId="9" fontId="0" fillId="0" borderId="8" xfId="2" applyFont="1" applyBorder="1" applyAlignment="1">
      <alignment horizontal="right" vertical="center"/>
    </xf>
    <xf numFmtId="9" fontId="0" fillId="0" borderId="5" xfId="2" applyFont="1" applyBorder="1" applyAlignment="1">
      <alignment horizontal="right" vertical="center"/>
    </xf>
    <xf numFmtId="9" fontId="0" fillId="0" borderId="12" xfId="2" applyFont="1" applyBorder="1" applyAlignment="1">
      <alignment horizontal="right" vertical="center"/>
    </xf>
    <xf numFmtId="0" fontId="0" fillId="3" borderId="16" xfId="0" applyFill="1" applyBorder="1"/>
    <xf numFmtId="3" fontId="0" fillId="3" borderId="6" xfId="0" applyNumberFormat="1" applyFill="1" applyBorder="1" applyAlignment="1">
      <alignment horizontal="right"/>
    </xf>
    <xf numFmtId="0" fontId="0" fillId="3" borderId="6" xfId="0" applyFill="1" applyBorder="1" applyAlignment="1">
      <alignment horizontal="left" vertical="center"/>
    </xf>
    <xf numFmtId="3" fontId="0" fillId="3" borderId="11" xfId="0" applyNumberFormat="1" applyFill="1" applyBorder="1" applyAlignment="1">
      <alignment vertical="center"/>
    </xf>
    <xf numFmtId="9" fontId="0" fillId="3" borderId="12" xfId="2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5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1" fontId="0" fillId="0" borderId="0" xfId="0" applyNumberFormat="1" applyFont="1" applyAlignment="1">
      <alignment horizontal="center" vertical="center"/>
    </xf>
    <xf numFmtId="9" fontId="0" fillId="0" borderId="0" xfId="0" applyNumberFormat="1" applyFont="1" applyAlignment="1">
      <alignment horizontal="center" vertical="center"/>
    </xf>
    <xf numFmtId="1" fontId="0" fillId="0" borderId="0" xfId="0" applyNumberFormat="1" applyFont="1" applyBorder="1" applyAlignment="1">
      <alignment horizontal="center" vertical="center"/>
    </xf>
    <xf numFmtId="9" fontId="0" fillId="0" borderId="0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8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11" xfId="0" applyBorder="1" applyAlignment="1">
      <alignment vertical="top" wrapText="1"/>
    </xf>
    <xf numFmtId="1" fontId="0" fillId="2" borderId="6" xfId="0" applyNumberFormat="1" applyFont="1" applyFill="1" applyBorder="1" applyAlignment="1">
      <alignment horizontal="center" vertical="center"/>
    </xf>
    <xf numFmtId="9" fontId="0" fillId="2" borderId="3" xfId="0" applyNumberFormat="1" applyFont="1" applyFill="1" applyBorder="1" applyAlignment="1">
      <alignment horizontal="center" vertical="center"/>
    </xf>
    <xf numFmtId="0" fontId="0" fillId="3" borderId="6" xfId="0" applyFont="1" applyFill="1" applyBorder="1" applyAlignment="1">
      <alignment vertical="center"/>
    </xf>
    <xf numFmtId="0" fontId="0" fillId="3" borderId="3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0" borderId="10" xfId="0" applyBorder="1" applyAlignment="1">
      <alignment vertical="top"/>
    </xf>
    <xf numFmtId="1" fontId="0" fillId="0" borderId="5" xfId="0" applyNumberFormat="1" applyBorder="1" applyAlignment="1">
      <alignment vertical="center" wrapText="1"/>
    </xf>
    <xf numFmtId="1" fontId="0" fillId="0" borderId="12" xfId="0" applyNumberFormat="1" applyBorder="1" applyAlignment="1">
      <alignment vertical="center" wrapText="1"/>
    </xf>
    <xf numFmtId="1" fontId="0" fillId="0" borderId="10" xfId="0" applyNumberFormat="1" applyBorder="1" applyAlignment="1">
      <alignment vertical="top"/>
    </xf>
    <xf numFmtId="0" fontId="0" fillId="0" borderId="11" xfId="0" applyBorder="1" applyAlignment="1">
      <alignment vertical="top"/>
    </xf>
    <xf numFmtId="1" fontId="0" fillId="0" borderId="11" xfId="0" applyNumberFormat="1" applyBorder="1" applyAlignment="1">
      <alignment vertical="top"/>
    </xf>
    <xf numFmtId="0" fontId="11" fillId="0" borderId="0" xfId="0" applyFont="1" applyAlignment="1">
      <alignment vertical="center"/>
    </xf>
    <xf numFmtId="0" fontId="11" fillId="0" borderId="9" xfId="0" applyFont="1" applyBorder="1" applyAlignment="1">
      <alignment vertical="top"/>
    </xf>
    <xf numFmtId="0" fontId="11" fillId="0" borderId="10" xfId="0" applyFont="1" applyBorder="1" applyAlignment="1">
      <alignment vertical="top"/>
    </xf>
    <xf numFmtId="1" fontId="11" fillId="0" borderId="9" xfId="0" applyNumberFormat="1" applyFont="1" applyBorder="1" applyAlignment="1">
      <alignment vertical="top"/>
    </xf>
    <xf numFmtId="1" fontId="11" fillId="0" borderId="10" xfId="0" applyNumberFormat="1" applyFont="1" applyBorder="1" applyAlignment="1">
      <alignment vertical="top"/>
    </xf>
    <xf numFmtId="1" fontId="11" fillId="0" borderId="11" xfId="0" applyNumberFormat="1" applyFont="1" applyBorder="1" applyAlignment="1">
      <alignment vertical="top"/>
    </xf>
    <xf numFmtId="0" fontId="11" fillId="0" borderId="11" xfId="0" applyFont="1" applyBorder="1" applyAlignment="1">
      <alignment vertical="top"/>
    </xf>
    <xf numFmtId="1" fontId="0" fillId="0" borderId="3" xfId="0" applyNumberFormat="1" applyBorder="1" applyAlignment="1">
      <alignment vertical="center" wrapText="1"/>
    </xf>
    <xf numFmtId="0" fontId="0" fillId="0" borderId="5" xfId="0" applyFont="1" applyBorder="1" applyAlignment="1">
      <alignment vertical="center"/>
    </xf>
    <xf numFmtId="9" fontId="0" fillId="0" borderId="8" xfId="0" applyNumberFormat="1" applyFont="1" applyBorder="1" applyAlignment="1">
      <alignment horizontal="right" vertical="center"/>
    </xf>
    <xf numFmtId="9" fontId="0" fillId="0" borderId="5" xfId="0" applyNumberFormat="1" applyFont="1" applyBorder="1" applyAlignment="1">
      <alignment horizontal="right" vertical="center"/>
    </xf>
    <xf numFmtId="1" fontId="0" fillId="3" borderId="6" xfId="0" applyNumberFormat="1" applyFont="1" applyFill="1" applyBorder="1" applyAlignment="1">
      <alignment horizontal="right" vertical="center"/>
    </xf>
    <xf numFmtId="9" fontId="0" fillId="3" borderId="3" xfId="0" applyNumberFormat="1" applyFont="1" applyFill="1" applyBorder="1" applyAlignment="1">
      <alignment horizontal="right" vertical="center"/>
    </xf>
    <xf numFmtId="3" fontId="0" fillId="0" borderId="9" xfId="0" applyNumberFormat="1" applyFont="1" applyBorder="1" applyAlignment="1">
      <alignment horizontal="right" vertical="center"/>
    </xf>
    <xf numFmtId="3" fontId="0" fillId="0" borderId="10" xfId="0" applyNumberFormat="1" applyFont="1" applyBorder="1" applyAlignment="1">
      <alignment horizontal="right" vertical="center"/>
    </xf>
    <xf numFmtId="3" fontId="0" fillId="3" borderId="6" xfId="0" applyNumberFormat="1" applyFont="1" applyFill="1" applyBorder="1" applyAlignment="1">
      <alignment horizontal="right" vertical="center"/>
    </xf>
    <xf numFmtId="9" fontId="0" fillId="0" borderId="8" xfId="0" applyNumberFormat="1" applyFont="1" applyBorder="1" applyAlignment="1">
      <alignment vertical="center"/>
    </xf>
    <xf numFmtId="9" fontId="0" fillId="0" borderId="5" xfId="0" applyNumberFormat="1" applyFont="1" applyBorder="1" applyAlignment="1">
      <alignment vertical="center"/>
    </xf>
    <xf numFmtId="9" fontId="0" fillId="3" borderId="3" xfId="0" applyNumberFormat="1" applyFont="1" applyFill="1" applyBorder="1" applyAlignment="1">
      <alignment vertical="center"/>
    </xf>
    <xf numFmtId="3" fontId="0" fillId="0" borderId="9" xfId="0" applyNumberFormat="1" applyFont="1" applyBorder="1" applyAlignment="1">
      <alignment vertical="center"/>
    </xf>
    <xf numFmtId="3" fontId="0" fillId="0" borderId="10" xfId="0" applyNumberFormat="1" applyFont="1" applyBorder="1" applyAlignment="1">
      <alignment vertical="center"/>
    </xf>
    <xf numFmtId="3" fontId="0" fillId="3" borderId="6" xfId="0" applyNumberFormat="1" applyFont="1" applyFill="1" applyBorder="1" applyAlignment="1">
      <alignment vertical="center"/>
    </xf>
    <xf numFmtId="9" fontId="14" fillId="0" borderId="5" xfId="0" applyNumberFormat="1" applyFont="1" applyBorder="1" applyAlignment="1">
      <alignment horizontal="right" vertical="center"/>
    </xf>
    <xf numFmtId="3" fontId="14" fillId="0" borderId="10" xfId="0" applyNumberFormat="1" applyFont="1" applyBorder="1" applyAlignment="1">
      <alignment horizontal="right"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1" fontId="0" fillId="0" borderId="14" xfId="0" applyNumberFormat="1" applyBorder="1" applyAlignment="1">
      <alignment horizontal="center" vertical="center"/>
    </xf>
    <xf numFmtId="9" fontId="0" fillId="0" borderId="14" xfId="0" applyNumberFormat="1" applyBorder="1" applyAlignment="1">
      <alignment horizontal="center" vertical="center"/>
    </xf>
    <xf numFmtId="1" fontId="0" fillId="0" borderId="14" xfId="0" applyNumberFormat="1" applyBorder="1" applyAlignment="1">
      <alignment vertical="center"/>
    </xf>
    <xf numFmtId="1" fontId="0" fillId="0" borderId="14" xfId="0" applyNumberFormat="1" applyBorder="1" applyAlignment="1">
      <alignment vertical="center" wrapText="1"/>
    </xf>
    <xf numFmtId="1" fontId="0" fillId="0" borderId="0" xfId="0" applyNumberFormat="1" applyFill="1" applyAlignment="1">
      <alignment horizontal="center" vertical="center"/>
    </xf>
    <xf numFmtId="0" fontId="15" fillId="0" borderId="0" xfId="0" applyFont="1" applyAlignment="1">
      <alignment vertical="center"/>
    </xf>
    <xf numFmtId="1" fontId="2" fillId="0" borderId="2" xfId="0" applyNumberFormat="1" applyFont="1" applyFill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0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1" fontId="0" fillId="0" borderId="4" xfId="0" applyNumberFormat="1" applyFont="1" applyBorder="1" applyAlignment="1">
      <alignment horizontal="center" vertical="center"/>
    </xf>
    <xf numFmtId="1" fontId="0" fillId="0" borderId="15" xfId="0" applyNumberFormat="1" applyFont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vertical="center"/>
    </xf>
    <xf numFmtId="0" fontId="0" fillId="3" borderId="3" xfId="0" applyFont="1" applyFill="1" applyBorder="1" applyAlignment="1">
      <alignment vertical="center"/>
    </xf>
    <xf numFmtId="1" fontId="0" fillId="2" borderId="9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vertical="center"/>
    </xf>
    <xf numFmtId="3" fontId="0" fillId="0" borderId="0" xfId="0" applyNumberFormat="1" applyFont="1" applyBorder="1" applyAlignment="1">
      <alignment horizontal="right" vertical="center"/>
    </xf>
    <xf numFmtId="3" fontId="0" fillId="3" borderId="11" xfId="0" applyNumberFormat="1" applyFont="1" applyFill="1" applyBorder="1" applyAlignment="1">
      <alignment horizontal="right" vertical="center"/>
    </xf>
    <xf numFmtId="3" fontId="0" fillId="0" borderId="11" xfId="0" applyNumberFormat="1" applyFont="1" applyBorder="1" applyAlignment="1">
      <alignment horizontal="right" vertical="center"/>
    </xf>
    <xf numFmtId="9" fontId="0" fillId="3" borderId="12" xfId="2" applyFont="1" applyFill="1" applyBorder="1" applyAlignment="1">
      <alignment horizontal="right" vertical="center"/>
    </xf>
    <xf numFmtId="1" fontId="0" fillId="0" borderId="15" xfId="0" applyNumberFormat="1" applyFont="1" applyBorder="1" applyAlignment="1">
      <alignment horizontal="right" vertical="center"/>
    </xf>
    <xf numFmtId="9" fontId="0" fillId="3" borderId="3" xfId="2" applyFont="1" applyFill="1" applyBorder="1" applyAlignment="1">
      <alignment horizontal="right" vertical="center"/>
    </xf>
    <xf numFmtId="9" fontId="0" fillId="0" borderId="5" xfId="2" applyFont="1" applyBorder="1" applyAlignment="1">
      <alignment vertical="center"/>
    </xf>
    <xf numFmtId="9" fontId="0" fillId="0" borderId="8" xfId="2" applyFont="1" applyBorder="1" applyAlignment="1">
      <alignment vertical="center"/>
    </xf>
    <xf numFmtId="9" fontId="0" fillId="3" borderId="3" xfId="2" applyFont="1" applyFill="1" applyBorder="1" applyAlignment="1">
      <alignment vertical="center"/>
    </xf>
    <xf numFmtId="1" fontId="0" fillId="3" borderId="1" xfId="0" applyNumberFormat="1" applyFont="1" applyFill="1" applyBorder="1" applyAlignment="1">
      <alignment horizontal="center" vertical="center"/>
    </xf>
    <xf numFmtId="1" fontId="0" fillId="0" borderId="6" xfId="0" applyNumberFormat="1" applyFont="1" applyBorder="1" applyAlignment="1">
      <alignment horizontal="center" vertical="center"/>
    </xf>
    <xf numFmtId="9" fontId="0" fillId="0" borderId="3" xfId="2" applyFont="1" applyBorder="1" applyAlignment="1">
      <alignment horizontal="right" vertical="center"/>
    </xf>
    <xf numFmtId="1" fontId="0" fillId="3" borderId="1" xfId="0" applyNumberFormat="1" applyFont="1" applyFill="1" applyBorder="1" applyAlignment="1">
      <alignment horizontal="right" vertical="center"/>
    </xf>
    <xf numFmtId="3" fontId="0" fillId="0" borderId="6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vertical="center"/>
    </xf>
    <xf numFmtId="9" fontId="0" fillId="0" borderId="3" xfId="2" applyFont="1" applyBorder="1" applyAlignment="1">
      <alignment vertical="center"/>
    </xf>
    <xf numFmtId="3" fontId="16" fillId="0" borderId="10" xfId="0" applyNumberFormat="1" applyFont="1" applyBorder="1" applyAlignment="1">
      <alignment horizontal="right" vertical="center"/>
    </xf>
    <xf numFmtId="9" fontId="14" fillId="0" borderId="5" xfId="2" applyFont="1" applyBorder="1" applyAlignment="1">
      <alignment horizontal="right" vertical="center"/>
    </xf>
    <xf numFmtId="0" fontId="0" fillId="0" borderId="6" xfId="0" applyFont="1" applyBorder="1" applyAlignment="1">
      <alignment horizontal="center" vertical="center"/>
    </xf>
    <xf numFmtId="1" fontId="0" fillId="0" borderId="3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6" xfId="0" applyBorder="1" applyAlignment="1">
      <alignment vertical="center"/>
    </xf>
    <xf numFmtId="3" fontId="0" fillId="0" borderId="5" xfId="0" applyNumberFormat="1" applyFont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0" fontId="0" fillId="0" borderId="0" xfId="0" applyFont="1" applyAlignment="1">
      <alignment horizontal="left" vertical="center" wrapText="1"/>
    </xf>
    <xf numFmtId="0" fontId="0" fillId="2" borderId="9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13" xfId="0" applyFont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7" fillId="0" borderId="0" xfId="0" applyFont="1" applyAlignment="1">
      <alignment horizontal="left" vertical="center" wrapText="1"/>
    </xf>
    <xf numFmtId="0" fontId="0" fillId="2" borderId="7" xfId="0" applyFill="1" applyBorder="1" applyAlignment="1">
      <alignment horizontal="center"/>
    </xf>
    <xf numFmtId="0" fontId="7" fillId="0" borderId="0" xfId="0" applyFont="1" applyAlignment="1">
      <alignment horizontal="left"/>
    </xf>
    <xf numFmtId="0" fontId="9" fillId="0" borderId="13" xfId="0" applyFont="1" applyBorder="1" applyAlignment="1">
      <alignment horizontal="center"/>
    </xf>
    <xf numFmtId="0" fontId="0" fillId="2" borderId="6" xfId="0" applyFont="1" applyFill="1" applyBorder="1" applyAlignment="1">
      <alignment horizontal="center" vertical="top"/>
    </xf>
    <xf numFmtId="0" fontId="0" fillId="2" borderId="3" xfId="0" applyFont="1" applyFill="1" applyBorder="1" applyAlignment="1">
      <alignment horizontal="center" vertical="top"/>
    </xf>
    <xf numFmtId="0" fontId="0" fillId="0" borderId="10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0" fillId="0" borderId="7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0" fillId="0" borderId="9" xfId="0" applyNumberFormat="1" applyFont="1" applyBorder="1" applyAlignment="1">
      <alignment horizontal="right"/>
    </xf>
    <xf numFmtId="3" fontId="0" fillId="0" borderId="10" xfId="0" applyNumberFormat="1" applyFont="1" applyBorder="1" applyAlignment="1">
      <alignment horizontal="right"/>
    </xf>
    <xf numFmtId="9" fontId="1" fillId="0" borderId="8" xfId="2" applyFont="1" applyBorder="1" applyAlignment="1">
      <alignment horizontal="right"/>
    </xf>
    <xf numFmtId="9" fontId="1" fillId="0" borderId="5" xfId="2" applyFont="1" applyBorder="1" applyAlignment="1">
      <alignment horizontal="right"/>
    </xf>
    <xf numFmtId="0" fontId="0" fillId="0" borderId="11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2" xfId="0" applyBorder="1" applyAlignment="1">
      <alignment horizontal="left"/>
    </xf>
    <xf numFmtId="0" fontId="9" fillId="0" borderId="0" xfId="0" applyFont="1" applyBorder="1" applyAlignment="1">
      <alignment horizontal="center"/>
    </xf>
    <xf numFmtId="0" fontId="0" fillId="2" borderId="2" xfId="0" applyFont="1" applyFill="1" applyBorder="1" applyAlignment="1">
      <alignment horizontal="center" vertical="top"/>
    </xf>
    <xf numFmtId="0" fontId="0" fillId="2" borderId="6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</cellXfs>
  <cellStyles count="3">
    <cellStyle name="Komma" xfId="1" builtinId="3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0A-41A5-832D-DD8B15306A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0A-41A5-832D-DD8B15306A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0A-41A5-832D-DD8B15306A6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0A-41A5-832D-DD8B15306A6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40A-41A5-832D-DD8B15306A6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40A-41A5-832D-DD8B15306A6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40A-41A5-832D-DD8B15306A6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40A-41A5-832D-DD8B15306A61}"/>
              </c:ext>
            </c:extLst>
          </c:dPt>
          <c:dLbls>
            <c:dLbl>
              <c:idx val="0"/>
              <c:layout>
                <c:manualLayout>
                  <c:x val="-0.22538727836132774"/>
                  <c:y val="2.451347427725380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2EC2423-3933-46F6-894A-7C9E42D65259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[KATEGORINAVN]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 </a:t>
                    </a:r>
                    <a:br>
                      <a:rPr lang="en-US" baseline="0">
                        <a:solidFill>
                          <a:sysClr val="windowText" lastClr="000000"/>
                        </a:solidFill>
                      </a:rPr>
                    </a:br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 </a:t>
                    </a:r>
                    <a:fld id="{4AA90F57-7D77-458A-B687-FDC916D59D86}" type="VALU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[VÆRDI]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a-DK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40A-41A5-832D-DD8B15306A61}"/>
                </c:ext>
              </c:extLst>
            </c:dLbl>
            <c:dLbl>
              <c:idx val="1"/>
              <c:layout>
                <c:manualLayout>
                  <c:x val="0.11205639232438207"/>
                  <c:y val="-0.17782950208147058"/>
                </c:manualLayout>
              </c:layout>
              <c:tx>
                <c:rich>
                  <a:bodyPr/>
                  <a:lstStyle/>
                  <a:p>
                    <a:fld id="{3FAA0355-B3DB-4DEE-A3BD-4BA4AE521000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333E1412-8A87-43D8-B6AE-22440FDA8B33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40A-41A5-832D-DD8B15306A61}"/>
                </c:ext>
              </c:extLst>
            </c:dLbl>
            <c:dLbl>
              <c:idx val="2"/>
              <c:layout>
                <c:manualLayout>
                  <c:x val="0.21758562226555528"/>
                  <c:y val="3.846711468758713E-2"/>
                </c:manualLayout>
              </c:layout>
              <c:tx>
                <c:rich>
                  <a:bodyPr/>
                  <a:lstStyle/>
                  <a:p>
                    <a:fld id="{38C654A1-FFEF-48D8-BF15-7294AB26F820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7F6FA2EF-ABCA-450D-85B3-20D85C34820D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40A-41A5-832D-DD8B15306A61}"/>
                </c:ext>
              </c:extLst>
            </c:dLbl>
            <c:dLbl>
              <c:idx val="3"/>
              <c:layout>
                <c:manualLayout>
                  <c:x val="-7.0731839296041543E-2"/>
                  <c:y val="7.86842990779998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765AE18-30A3-4932-BEAF-57F67FED8B45}" type="CATEGORYNAME">
                      <a:rPr lang="en-US"/>
                      <a:pPr>
                        <a:defRPr/>
                      </a:pPr>
                      <a:t>[KATEGORINAVN]</a:t>
                    </a:fld>
                    <a:endParaRPr lang="en-US" baseline="0"/>
                  </a:p>
                  <a:p>
                    <a:pPr>
                      <a:defRPr/>
                    </a:pPr>
                    <a:r>
                      <a:rPr lang="en-US" baseline="0"/>
                      <a:t> </a:t>
                    </a:r>
                    <a:fld id="{ABADD115-810B-4F3E-A953-FCE0E66BB7E6}" type="VALUE">
                      <a:rPr lang="en-US" baseline="0"/>
                      <a:pPr>
                        <a:defRPr/>
                      </a:pPr>
                      <a:t>[VÆRDI]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a-DK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34132971248522"/>
                      <c:h val="0.1122223183640506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40A-41A5-832D-DD8B15306A61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6C11E84A-C197-46B1-9542-D10D27842286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13CACFC0-0992-40E9-9590-627BE5FC0A3A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40A-41A5-832D-DD8B15306A61}"/>
                </c:ext>
              </c:extLst>
            </c:dLbl>
            <c:dLbl>
              <c:idx val="5"/>
              <c:layout>
                <c:manualLayout>
                  <c:x val="-1.5485073711580446E-3"/>
                  <c:y val="-1.0705719974658341E-2"/>
                </c:manualLayout>
              </c:layout>
              <c:tx>
                <c:rich>
                  <a:bodyPr/>
                  <a:lstStyle/>
                  <a:p>
                    <a:fld id="{B8AEEA06-0145-4ACD-A0F9-EF3CF074A94C}" type="CATEGORYNAME">
                      <a:rPr lang="en-US"/>
                      <a:pPr/>
                      <a:t>[KATEGORINAVN]</a:t>
                    </a:fld>
                    <a:endParaRPr lang="en-US"/>
                  </a:p>
                  <a:p>
                    <a:fld id="{60A67FF1-00E2-4462-A83F-159EFB1B2D32}" type="VALUE">
                      <a:rPr lang="en-US" baseline="0"/>
                      <a:pPr/>
                      <a:t>[VÆRDI]</a:t>
                    </a:fld>
                    <a:endParaRPr lang="da-DK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640A-41A5-832D-DD8B15306A61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F138DB22-5917-45E9-8AAF-78B56F9E166F}" type="CATEGORYNAME">
                      <a:rPr lang="en-US"/>
                      <a:pPr/>
                      <a:t>[KATEGORINAVN]</a:t>
                    </a:fld>
                    <a:endParaRPr lang="en-US"/>
                  </a:p>
                  <a:p>
                    <a:fld id="{B6DE5565-6F66-4648-A3E9-3EB0F7C2809A}" type="VALUE">
                      <a:rPr lang="en-US" baseline="0"/>
                      <a:pPr/>
                      <a:t>[VÆRDI]</a:t>
                    </a:fld>
                    <a:endParaRPr lang="da-DK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640A-41A5-832D-DD8B15306A61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8CE03005-F267-4248-9078-F3995AD26D54}" type="CATEGORYNAME">
                      <a:rPr lang="en-US"/>
                      <a:pPr/>
                      <a:t>[KATEGORINAVN]</a:t>
                    </a:fld>
                    <a:endParaRPr lang="en-US"/>
                  </a:p>
                  <a:p>
                    <a:r>
                      <a:rPr lang="en-US" baseline="0"/>
                      <a:t> </a:t>
                    </a:r>
                    <a:fld id="{360789BE-3444-449C-B257-490A2EE297CB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640A-41A5-832D-DD8B15306A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'2019-20'!$B$5:$B$12</c:f>
              <c:strCache>
                <c:ptCount val="8"/>
                <c:pt idx="0">
                  <c:v>Gylle</c:v>
                </c:pt>
                <c:pt idx="1">
                  <c:v>Industriaffald</c:v>
                </c:pt>
                <c:pt idx="2">
                  <c:v>Spildevandsslam</c:v>
                </c:pt>
                <c:pt idx="3">
                  <c:v>Restprodukter og andet</c:v>
                </c:pt>
                <c:pt idx="4">
                  <c:v>Anden husdyrgødning</c:v>
                </c:pt>
                <c:pt idx="5">
                  <c:v>Energiafgrøder</c:v>
                </c:pt>
                <c:pt idx="6">
                  <c:v>Husholdningsaffald</c:v>
                </c:pt>
                <c:pt idx="7">
                  <c:v>Halm</c:v>
                </c:pt>
              </c:strCache>
            </c:strRef>
          </c:cat>
          <c:val>
            <c:numRef>
              <c:f>'2019-20'!$D$5:$D$12</c:f>
              <c:numCache>
                <c:formatCode>0%</c:formatCode>
                <c:ptCount val="8"/>
                <c:pt idx="0">
                  <c:v>0.69879652606107023</c:v>
                </c:pt>
                <c:pt idx="1">
                  <c:v>8.817288921937462E-2</c:v>
                </c:pt>
                <c:pt idx="2">
                  <c:v>2.6523558626306723E-4</c:v>
                </c:pt>
                <c:pt idx="3">
                  <c:v>5.4432093923739537E-2</c:v>
                </c:pt>
                <c:pt idx="4">
                  <c:v>7.6471457555932182E-2</c:v>
                </c:pt>
                <c:pt idx="5">
                  <c:v>4.2837689271339553E-2</c:v>
                </c:pt>
                <c:pt idx="6">
                  <c:v>3.1687784530554805E-2</c:v>
                </c:pt>
                <c:pt idx="7" formatCode="0.0%">
                  <c:v>7.3363238517261849E-3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40A-41A5-832D-DD8B15306A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Husdyrgødning i biogas</a:t>
            </a:r>
          </a:p>
        </c:rich>
      </c:tx>
      <c:layout>
        <c:manualLayout>
          <c:xMode val="edge"/>
          <c:yMode val="edge"/>
          <c:x val="0.20922448979591837"/>
          <c:y val="2.49221183800623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06-4BD7-A994-AC8811D2CE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06-4BD7-A994-AC8811D2CE41}"/>
              </c:ext>
            </c:extLst>
          </c:dPt>
          <c:dPt>
            <c:idx val="2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06-4BD7-A994-AC8811D2CE41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06-4BD7-A994-AC8811D2CE41}"/>
              </c:ext>
            </c:extLst>
          </c:dPt>
          <c:dPt>
            <c:idx val="4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006-4BD7-A994-AC8811D2CE41}"/>
              </c:ext>
            </c:extLst>
          </c:dPt>
          <c:dPt>
            <c:idx val="5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006-4BD7-A994-AC8811D2CE41}"/>
              </c:ext>
            </c:extLst>
          </c:dPt>
          <c:dLbls>
            <c:dLbl>
              <c:idx val="2"/>
              <c:layout>
                <c:manualLayout>
                  <c:x val="-0.11184305533236917"/>
                  <c:y val="5.22243883501700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06-4BD7-A994-AC8811D2CE41}"/>
                </c:ext>
              </c:extLst>
            </c:dLbl>
            <c:dLbl>
              <c:idx val="3"/>
              <c:layout>
                <c:manualLayout>
                  <c:x val="-8.9957362472548069E-2"/>
                  <c:y val="-1.35608611624511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06-4BD7-A994-AC8811D2CE41}"/>
                </c:ext>
              </c:extLst>
            </c:dLbl>
            <c:dLbl>
              <c:idx val="4"/>
              <c:layout>
                <c:manualLayout>
                  <c:x val="-1.0929776635063474E-2"/>
                  <c:y val="-1.427298223236114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006-4BD7-A994-AC8811D2CE41}"/>
                </c:ext>
              </c:extLst>
            </c:dLbl>
            <c:dLbl>
              <c:idx val="5"/>
              <c:layout>
                <c:manualLayout>
                  <c:x val="0.2473525095077401"/>
                  <c:y val="9.345794392523363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006-4BD7-A994-AC8811D2CE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'2018-19'!$P$18:$P$23</c:f>
              <c:strCache>
                <c:ptCount val="6"/>
                <c:pt idx="0">
                  <c:v>Kvæggylle</c:v>
                </c:pt>
                <c:pt idx="1">
                  <c:v>Svinegylle</c:v>
                </c:pt>
                <c:pt idx="2">
                  <c:v>Minkgylle</c:v>
                </c:pt>
                <c:pt idx="3">
                  <c:v>Blandet gylle</c:v>
                </c:pt>
                <c:pt idx="4">
                  <c:v>Dybstrøelse</c:v>
                </c:pt>
                <c:pt idx="5">
                  <c:v>Andet (Fjerkrægylle, fast gylle, fiberfraktion mm)</c:v>
                </c:pt>
              </c:strCache>
            </c:strRef>
          </c:cat>
          <c:val>
            <c:numRef>
              <c:f>'2018-19'!$Q$18:$Q$23</c:f>
              <c:numCache>
                <c:formatCode>_-* #,##0_-;\-* #,##0_-;_-* "-"??_-;_-@_-</c:formatCode>
                <c:ptCount val="6"/>
                <c:pt idx="0">
                  <c:v>3675241.96</c:v>
                </c:pt>
                <c:pt idx="1">
                  <c:v>2163739.2300000004</c:v>
                </c:pt>
                <c:pt idx="2">
                  <c:v>128480.5</c:v>
                </c:pt>
                <c:pt idx="3">
                  <c:v>664463.08999999985</c:v>
                </c:pt>
                <c:pt idx="4">
                  <c:v>585039.28</c:v>
                </c:pt>
                <c:pt idx="5">
                  <c:v>117631.46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006-4BD7-A994-AC8811D2CE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Energiafgrøder i biogas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E5C-4A41-9C09-EF1FB94110A7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E5C-4A41-9C09-EF1FB94110A7}"/>
              </c:ext>
            </c:extLst>
          </c:dPt>
          <c:dPt>
            <c:idx val="2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E5C-4A41-9C09-EF1FB94110A7}"/>
              </c:ext>
            </c:extLst>
          </c:dPt>
          <c:dPt>
            <c:idx val="3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E5C-4A41-9C09-EF1FB94110A7}"/>
              </c:ext>
            </c:extLst>
          </c:dPt>
          <c:dPt>
            <c:idx val="4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E5C-4A41-9C09-EF1FB94110A7}"/>
              </c:ext>
            </c:extLst>
          </c:dPt>
          <c:dLbls>
            <c:dLbl>
              <c:idx val="0"/>
              <c:layout>
                <c:manualLayout>
                  <c:x val="-0.10778706342688758"/>
                  <c:y val="-0.20017779511307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5C-4A41-9C09-EF1FB94110A7}"/>
                </c:ext>
              </c:extLst>
            </c:dLbl>
            <c:dLbl>
              <c:idx val="2"/>
              <c:layout>
                <c:manualLayout>
                  <c:x val="-8.3154329635175966E-3"/>
                  <c:y val="-2.72783858674012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E5C-4A41-9C09-EF1FB94110A7}"/>
                </c:ext>
              </c:extLst>
            </c:dLbl>
            <c:dLbl>
              <c:idx val="4"/>
              <c:layout>
                <c:manualLayout>
                  <c:x val="0.21927915452286256"/>
                  <c:y val="2.9669031309166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E5C-4A41-9C09-EF1FB94110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'2018-19'!$V$18:$V$22</c:f>
              <c:strCache>
                <c:ptCount val="5"/>
                <c:pt idx="0">
                  <c:v>Majs</c:v>
                </c:pt>
                <c:pt idx="1">
                  <c:v>Roer</c:v>
                </c:pt>
                <c:pt idx="2">
                  <c:v>Korn</c:v>
                </c:pt>
                <c:pt idx="3">
                  <c:v>Græs</c:v>
                </c:pt>
                <c:pt idx="4">
                  <c:v>Andre afgrøder</c:v>
                </c:pt>
              </c:strCache>
            </c:strRef>
          </c:cat>
          <c:val>
            <c:numRef>
              <c:f>'2018-19'!$W$18:$W$22</c:f>
              <c:numCache>
                <c:formatCode>_-* #,##0_-;\-* #,##0_-;_-* "-"??_-;_-@_-</c:formatCode>
                <c:ptCount val="5"/>
                <c:pt idx="0">
                  <c:v>279733.68599999999</c:v>
                </c:pt>
                <c:pt idx="1">
                  <c:v>25811.4</c:v>
                </c:pt>
                <c:pt idx="2">
                  <c:v>3375</c:v>
                </c:pt>
                <c:pt idx="3">
                  <c:v>54554.259999999995</c:v>
                </c:pt>
                <c:pt idx="4">
                  <c:v>8285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E5C-4A41-9C09-EF1FB9411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Industriaffald i biogas</a:t>
            </a:r>
            <a:r>
              <a:rPr lang="da-DK" baseline="0"/>
              <a:t> </a:t>
            </a:r>
            <a:endParaRPr lang="da-D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0E-4FC3-A8B3-D610D8408223}"/>
              </c:ext>
            </c:extLst>
          </c:dPt>
          <c:dPt>
            <c:idx val="1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0E-4FC3-A8B3-D610D8408223}"/>
              </c:ext>
            </c:extLst>
          </c:dPt>
          <c:dPt>
            <c:idx val="2"/>
            <c:bubble3D val="0"/>
            <c:spPr>
              <a:solidFill>
                <a:schemeClr val="accent5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0E-4FC3-A8B3-D610D8408223}"/>
              </c:ext>
            </c:extLst>
          </c:dPt>
          <c:dPt>
            <c:idx val="3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0E-4FC3-A8B3-D610D8408223}"/>
              </c:ext>
            </c:extLst>
          </c:dPt>
          <c:dPt>
            <c:idx val="4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60E-4FC3-A8B3-D610D8408223}"/>
              </c:ext>
            </c:extLst>
          </c:dPt>
          <c:dPt>
            <c:idx val="5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60E-4FC3-A8B3-D610D8408223}"/>
              </c:ext>
            </c:extLst>
          </c:dPt>
          <c:dLbls>
            <c:dLbl>
              <c:idx val="0"/>
              <c:layout>
                <c:manualLayout>
                  <c:x val="5.3310434162456167E-3"/>
                  <c:y val="-8.98376137562243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0E-4FC3-A8B3-D610D8408223}"/>
                </c:ext>
              </c:extLst>
            </c:dLbl>
            <c:dLbl>
              <c:idx val="1"/>
              <c:layout>
                <c:manualLayout>
                  <c:x val="2.5171622493583867E-3"/>
                  <c:y val="2.07469276620796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0E-4FC3-A8B3-D610D8408223}"/>
                </c:ext>
              </c:extLst>
            </c:dLbl>
            <c:dLbl>
              <c:idx val="2"/>
              <c:layout>
                <c:manualLayout>
                  <c:x val="1.3250954536413078E-2"/>
                  <c:y val="-1.81879951921897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0E-4FC3-A8B3-D610D8408223}"/>
                </c:ext>
              </c:extLst>
            </c:dLbl>
            <c:dLbl>
              <c:idx val="4"/>
              <c:layout>
                <c:manualLayout>
                  <c:x val="3.8639342910232341E-2"/>
                  <c:y val="-6.3671597125125714E-3"/>
                </c:manualLayout>
              </c:layout>
              <c:tx>
                <c:rich>
                  <a:bodyPr/>
                  <a:lstStyle/>
                  <a:p>
                    <a:fld id="{01A4DF89-91AF-4FD4-9251-DFD6B32B9FD5}" type="CATEGORYNAME">
                      <a:rPr lang="en-US"/>
                      <a:pPr/>
                      <a:t>[KATEGORINAVN]</a:t>
                    </a:fld>
                    <a:r>
                      <a:rPr lang="en-US" baseline="0"/>
                      <a:t>
0,4%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F60E-4FC3-A8B3-D610D84082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'2018-19'!$P$47:$P$52</c:f>
              <c:strCache>
                <c:ptCount val="6"/>
                <c:pt idx="0">
                  <c:v>Slam og spildevand samt uforurenede produktrester</c:v>
                </c:pt>
                <c:pt idx="1">
                  <c:v>Slam fra forarbejdning af animalske råvarer</c:v>
                </c:pt>
                <c:pt idx="2">
                  <c:v>Organisk affald fra erhverv</c:v>
                </c:pt>
                <c:pt idx="3">
                  <c:v>Animalske biprodukter</c:v>
                </c:pt>
                <c:pt idx="4">
                  <c:v>Slam fra dambrug</c:v>
                </c:pt>
                <c:pt idx="5">
                  <c:v>Andet*</c:v>
                </c:pt>
              </c:strCache>
            </c:strRef>
          </c:cat>
          <c:val>
            <c:numRef>
              <c:f>'2018-19'!$Q$47:$Q$52</c:f>
              <c:numCache>
                <c:formatCode>_-* #,##0_-;\-* #,##0_-;_-* "-"??_-;_-@_-</c:formatCode>
                <c:ptCount val="6"/>
                <c:pt idx="0">
                  <c:v>243806.93000000005</c:v>
                </c:pt>
                <c:pt idx="1">
                  <c:v>258613.73</c:v>
                </c:pt>
                <c:pt idx="2">
                  <c:v>127540.38999999998</c:v>
                </c:pt>
                <c:pt idx="3">
                  <c:v>246698.35999999996</c:v>
                </c:pt>
                <c:pt idx="4">
                  <c:v>16106.002</c:v>
                </c:pt>
                <c:pt idx="5">
                  <c:v>46443.360000000001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60E-4FC3-A8B3-D610D840822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Restprodukter og andet i biogas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21D-42D5-85FB-EDEE3FE4EDCE}"/>
              </c:ext>
            </c:extLst>
          </c:dPt>
          <c:dPt>
            <c:idx val="1"/>
            <c:bubble3D val="0"/>
            <c:spPr>
              <a:solidFill>
                <a:schemeClr val="accent4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21D-42D5-85FB-EDEE3FE4EDCE}"/>
              </c:ext>
            </c:extLst>
          </c:dPt>
          <c:dPt>
            <c:idx val="2"/>
            <c:bubble3D val="0"/>
            <c:spPr>
              <a:solidFill>
                <a:schemeClr val="accent4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21D-42D5-85FB-EDEE3FE4EDCE}"/>
              </c:ext>
            </c:extLst>
          </c:dPt>
          <c:dPt>
            <c:idx val="3"/>
            <c:bubble3D val="0"/>
            <c:spPr>
              <a:solidFill>
                <a:schemeClr val="accent4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21D-42D5-85FB-EDEE3FE4EDCE}"/>
              </c:ext>
            </c:extLst>
          </c:dPt>
          <c:dPt>
            <c:idx val="4"/>
            <c:bubble3D val="0"/>
            <c:spPr>
              <a:solidFill>
                <a:schemeClr val="accent4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21D-42D5-85FB-EDEE3FE4EDCE}"/>
              </c:ext>
            </c:extLst>
          </c:dPt>
          <c:dPt>
            <c:idx val="5"/>
            <c:bubble3D val="0"/>
            <c:spPr>
              <a:solidFill>
                <a:schemeClr val="accent4">
                  <a:shade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21D-42D5-85FB-EDEE3FE4EDCE}"/>
              </c:ext>
            </c:extLst>
          </c:dPt>
          <c:dLbls>
            <c:dLbl>
              <c:idx val="0"/>
              <c:layout>
                <c:manualLayout>
                  <c:x val="-0.23622446650690404"/>
                  <c:y val="1.76161158509478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1D-42D5-85FB-EDEE3FE4EDCE}"/>
                </c:ext>
              </c:extLst>
            </c:dLbl>
            <c:dLbl>
              <c:idx val="1"/>
              <c:layout>
                <c:manualLayout>
                  <c:x val="0.13300990908745103"/>
                  <c:y val="-0.1355297757153905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1D-42D5-85FB-EDEE3FE4EDCE}"/>
                </c:ext>
              </c:extLst>
            </c:dLbl>
            <c:dLbl>
              <c:idx val="2"/>
              <c:layout>
                <c:manualLayout>
                  <c:x val="0.13902183422724335"/>
                  <c:y val="-2.47264799556667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1D-42D5-85FB-EDEE3FE4EDCE}"/>
                </c:ext>
              </c:extLst>
            </c:dLbl>
            <c:dLbl>
              <c:idx val="3"/>
              <c:layout>
                <c:manualLayout>
                  <c:x val="-2.359218684620944E-2"/>
                  <c:y val="2.178903971110339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21D-42D5-85FB-EDEE3FE4ED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'2018-19'!$W$47:$W$52</c:f>
              <c:strCache>
                <c:ptCount val="6"/>
                <c:pt idx="0">
                  <c:v>Andre typer af anden organisk gødning</c:v>
                </c:pt>
                <c:pt idx="1">
                  <c:v>Øvrige typer af anden organisk gødning</c:v>
                </c:pt>
                <c:pt idx="2">
                  <c:v>Glycerin</c:v>
                </c:pt>
                <c:pt idx="3">
                  <c:v>Andre restprodukter fra primær produktion</c:v>
                </c:pt>
                <c:pt idx="4">
                  <c:v>Kasserede afgrøder</c:v>
                </c:pt>
                <c:pt idx="5">
                  <c:v>Andet**</c:v>
                </c:pt>
              </c:strCache>
            </c:strRef>
          </c:cat>
          <c:val>
            <c:numRef>
              <c:f>'2018-19'!$X$47:$X$52</c:f>
              <c:numCache>
                <c:formatCode>_-* #,##0_-;\-* #,##0_-;_-* "-"??_-;_-@_-</c:formatCode>
                <c:ptCount val="6"/>
                <c:pt idx="0">
                  <c:v>131143.25</c:v>
                </c:pt>
                <c:pt idx="1">
                  <c:v>93669.37000000001</c:v>
                </c:pt>
                <c:pt idx="2">
                  <c:v>126384.85999999999</c:v>
                </c:pt>
                <c:pt idx="3">
                  <c:v>72414.650000000009</c:v>
                </c:pt>
                <c:pt idx="4">
                  <c:v>37208.226999999999</c:v>
                </c:pt>
                <c:pt idx="5">
                  <c:v>5425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21D-42D5-85FB-EDEE3FE4ED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b="1"/>
              <a:t>Fælles- og gårdanlæg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7E-492B-854F-A0275B9F4EC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7E-492B-854F-A0275B9F4EC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7E-492B-854F-A0275B9F4EC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7E-492B-854F-A0275B9F4EC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07E-492B-854F-A0275B9F4EC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07E-492B-854F-A0275B9F4EC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07E-492B-854F-A0275B9F4EC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07E-492B-854F-A0275B9F4EC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07E-492B-854F-A0275B9F4EC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07E-492B-854F-A0275B9F4E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'2018-19'!$W$84:$W$93</c:f>
              <c:strCache>
                <c:ptCount val="10"/>
                <c:pt idx="0">
                  <c:v>Kvæggylle</c:v>
                </c:pt>
                <c:pt idx="1">
                  <c:v>Svinegylle</c:v>
                </c:pt>
                <c:pt idx="2">
                  <c:v>Dybstrøelse</c:v>
                </c:pt>
                <c:pt idx="3">
                  <c:v>Anden husdyrgødning</c:v>
                </c:pt>
                <c:pt idx="4">
                  <c:v>Energiafgrøder</c:v>
                </c:pt>
                <c:pt idx="5">
                  <c:v>Spildevand</c:v>
                </c:pt>
                <c:pt idx="6">
                  <c:v>Halm</c:v>
                </c:pt>
                <c:pt idx="7">
                  <c:v>Industriaffald</c:v>
                </c:pt>
                <c:pt idx="8">
                  <c:v>Husholdningsaffald</c:v>
                </c:pt>
                <c:pt idx="9">
                  <c:v>Andet</c:v>
                </c:pt>
              </c:strCache>
            </c:strRef>
          </c:cat>
          <c:val>
            <c:numRef>
              <c:f>'2018-19'!$X$84:$X$93</c:f>
              <c:numCache>
                <c:formatCode>_-* #,##0_-;\-* #,##0_-;_-* "-"??_-;_-@_-</c:formatCode>
                <c:ptCount val="10"/>
                <c:pt idx="0">
                  <c:v>3675241.96</c:v>
                </c:pt>
                <c:pt idx="1">
                  <c:v>2163739.2300000004</c:v>
                </c:pt>
                <c:pt idx="2">
                  <c:v>585039.28</c:v>
                </c:pt>
                <c:pt idx="3">
                  <c:v>910575.04999999993</c:v>
                </c:pt>
                <c:pt idx="4">
                  <c:v>371759.34599999996</c:v>
                </c:pt>
                <c:pt idx="5">
                  <c:v>1271.1600000000001</c:v>
                </c:pt>
                <c:pt idx="6">
                  <c:v>66177.899999999994</c:v>
                </c:pt>
                <c:pt idx="7">
                  <c:v>961432.44200000004</c:v>
                </c:pt>
                <c:pt idx="8">
                  <c:v>306820.41000000003</c:v>
                </c:pt>
                <c:pt idx="9">
                  <c:v>466245.35699999996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07E-492B-854F-A0275B9F4EC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b="1"/>
              <a:t>Fællesanlæg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E28-4CFD-8EF0-F74BC0FC633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E28-4CFD-8EF0-F74BC0FC63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E28-4CFD-8EF0-F74BC0FC633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E28-4CFD-8EF0-F74BC0FC633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E28-4CFD-8EF0-F74BC0FC633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E28-4CFD-8EF0-F74BC0FC633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E28-4CFD-8EF0-F74BC0FC633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E28-4CFD-8EF0-F74BC0FC63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'2018-19'!$P$84:$P$91</c:f>
              <c:strCache>
                <c:ptCount val="8"/>
                <c:pt idx="0">
                  <c:v>Gylle</c:v>
                </c:pt>
                <c:pt idx="1">
                  <c:v>Anden husdyrgødning</c:v>
                </c:pt>
                <c:pt idx="2">
                  <c:v>Energiafgrøder</c:v>
                </c:pt>
                <c:pt idx="3">
                  <c:v>Spildevand</c:v>
                </c:pt>
                <c:pt idx="4">
                  <c:v>Industriaffald</c:v>
                </c:pt>
                <c:pt idx="5">
                  <c:v>Husholdningsaffald</c:v>
                </c:pt>
                <c:pt idx="6">
                  <c:v>Halm</c:v>
                </c:pt>
                <c:pt idx="7">
                  <c:v>Restprodukter og andet</c:v>
                </c:pt>
              </c:strCache>
            </c:strRef>
          </c:cat>
          <c:val>
            <c:numRef>
              <c:f>'2018-19'!$R$84:$R$91</c:f>
              <c:numCache>
                <c:formatCode>_-* #,##0_-;\-* #,##0_-;_-* "-"??_-;_-@_-</c:formatCode>
                <c:ptCount val="8"/>
                <c:pt idx="0">
                  <c:v>5165054.7700000005</c:v>
                </c:pt>
                <c:pt idx="1">
                  <c:v>362329.86000000004</c:v>
                </c:pt>
                <c:pt idx="2">
                  <c:v>177300.976</c:v>
                </c:pt>
                <c:pt idx="3">
                  <c:v>1271.1600000000001</c:v>
                </c:pt>
                <c:pt idx="4">
                  <c:v>828154.73200000008</c:v>
                </c:pt>
                <c:pt idx="5">
                  <c:v>292827.41000000003</c:v>
                </c:pt>
                <c:pt idx="6">
                  <c:v>12869</c:v>
                </c:pt>
                <c:pt idx="7">
                  <c:v>294638.51699999999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E28-4CFD-8EF0-F74BC0FC633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b="1"/>
              <a:t>Gårdanlæg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A6-489E-921B-1AD6AD48881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A6-489E-921B-1AD6AD48881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A6-489E-921B-1AD6AD48881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A6-489E-921B-1AD6AD48881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2A6-489E-921B-1AD6AD48881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2A6-489E-921B-1AD6AD48881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2A6-489E-921B-1AD6AD48881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2A6-489E-921B-1AD6AD4888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'2018-19'!$P$84:$P$91</c:f>
              <c:strCache>
                <c:ptCount val="8"/>
                <c:pt idx="0">
                  <c:v>Gylle</c:v>
                </c:pt>
                <c:pt idx="1">
                  <c:v>Anden husdyrgødning</c:v>
                </c:pt>
                <c:pt idx="2">
                  <c:v>Energiafgrøder</c:v>
                </c:pt>
                <c:pt idx="3">
                  <c:v>Spildevand</c:v>
                </c:pt>
                <c:pt idx="4">
                  <c:v>Industriaffald</c:v>
                </c:pt>
                <c:pt idx="5">
                  <c:v>Husholdningsaffald</c:v>
                </c:pt>
                <c:pt idx="6">
                  <c:v>Halm</c:v>
                </c:pt>
                <c:pt idx="7">
                  <c:v>Restprodukter og andet</c:v>
                </c:pt>
              </c:strCache>
            </c:strRef>
          </c:cat>
          <c:val>
            <c:numRef>
              <c:f>'2018-19'!$S$84:$S$91</c:f>
              <c:numCache>
                <c:formatCode>_-* #,##0_-;\-* #,##0_-;_-* "-"??_-;_-@_-</c:formatCode>
                <c:ptCount val="8"/>
                <c:pt idx="0">
                  <c:v>1548567.97</c:v>
                </c:pt>
                <c:pt idx="1">
                  <c:v>258642.92</c:v>
                </c:pt>
                <c:pt idx="2">
                  <c:v>194458.36999999997</c:v>
                </c:pt>
                <c:pt idx="3">
                  <c:v>0</c:v>
                </c:pt>
                <c:pt idx="4">
                  <c:v>133277.71000000002</c:v>
                </c:pt>
                <c:pt idx="5">
                  <c:v>13993</c:v>
                </c:pt>
                <c:pt idx="6">
                  <c:v>53308.9</c:v>
                </c:pt>
                <c:pt idx="7">
                  <c:v>171606.84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2A6-489E-921B-1AD6AD48881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A1-4EDA-B616-6562AC3F1E7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A1-4EDA-B616-6562AC3F1E7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A1-4EDA-B616-6562AC3F1E7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A1-4EDA-B616-6562AC3F1E7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5A1-4EDA-B616-6562AC3F1E7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5A1-4EDA-B616-6562AC3F1E7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5A1-4EDA-B616-6562AC3F1E7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5A1-4EDA-B616-6562AC3F1E75}"/>
              </c:ext>
            </c:extLst>
          </c:dPt>
          <c:dLbls>
            <c:dLbl>
              <c:idx val="6"/>
              <c:layout>
                <c:manualLayout>
                  <c:x val="0.17313673911877384"/>
                  <c:y val="-6.803865425912669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5A1-4EDA-B616-6562AC3F1E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'2017-18'!$B$5:$B$12</c:f>
              <c:strCache>
                <c:ptCount val="8"/>
                <c:pt idx="0">
                  <c:v>Gylle</c:v>
                </c:pt>
                <c:pt idx="1">
                  <c:v>Industriaffald</c:v>
                </c:pt>
                <c:pt idx="2">
                  <c:v>Spildevandsslam</c:v>
                </c:pt>
                <c:pt idx="3">
                  <c:v>Restprodukter og andet</c:v>
                </c:pt>
                <c:pt idx="4">
                  <c:v>Anden husdyrgødning</c:v>
                </c:pt>
                <c:pt idx="5">
                  <c:v>Energiafgrøder</c:v>
                </c:pt>
                <c:pt idx="6">
                  <c:v>Husholdningsaffald</c:v>
                </c:pt>
                <c:pt idx="7">
                  <c:v>Halm</c:v>
                </c:pt>
              </c:strCache>
            </c:strRef>
          </c:cat>
          <c:val>
            <c:numRef>
              <c:f>'2017-18'!$D$5:$D$12</c:f>
              <c:numCache>
                <c:formatCode>0%</c:formatCode>
                <c:ptCount val="8"/>
                <c:pt idx="0">
                  <c:v>0.42677025479675235</c:v>
                </c:pt>
                <c:pt idx="1">
                  <c:v>0.25358828221824742</c:v>
                </c:pt>
                <c:pt idx="2">
                  <c:v>0.19948250364986478</c:v>
                </c:pt>
                <c:pt idx="3">
                  <c:v>3.7773484815423183E-2</c:v>
                </c:pt>
                <c:pt idx="4">
                  <c:v>3.3218471481529906E-2</c:v>
                </c:pt>
                <c:pt idx="5">
                  <c:v>2.5338775611559766E-2</c:v>
                </c:pt>
                <c:pt idx="6">
                  <c:v>1.9615028586260533E-2</c:v>
                </c:pt>
                <c:pt idx="7" formatCode="0.0%">
                  <c:v>4.2131988403620816E-3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5A1-4EDA-B616-6562AC3F1E75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Husdyrgødning i biogas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D1-426F-8AEF-03CE797D1EFD}"/>
              </c:ext>
            </c:extLst>
          </c:dPt>
          <c:dPt>
            <c:idx val="1"/>
            <c:bubble3D val="0"/>
            <c:spPr>
              <a:solidFill>
                <a:schemeClr val="accent2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D1-426F-8AEF-03CE797D1EFD}"/>
              </c:ext>
            </c:extLst>
          </c:dPt>
          <c:dPt>
            <c:idx val="2"/>
            <c:bubble3D val="0"/>
            <c:spPr>
              <a:solidFill>
                <a:schemeClr val="accent2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D1-426F-8AEF-03CE797D1EFD}"/>
              </c:ext>
            </c:extLst>
          </c:dPt>
          <c:dPt>
            <c:idx val="3"/>
            <c:bubble3D val="0"/>
            <c:spPr>
              <a:solidFill>
                <a:schemeClr val="accent2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D1-426F-8AEF-03CE797D1EFD}"/>
              </c:ext>
            </c:extLst>
          </c:dPt>
          <c:dPt>
            <c:idx val="4"/>
            <c:bubble3D val="0"/>
            <c:spPr>
              <a:solidFill>
                <a:schemeClr val="accent2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D1-426F-8AEF-03CE797D1EFD}"/>
              </c:ext>
            </c:extLst>
          </c:dPt>
          <c:dPt>
            <c:idx val="5"/>
            <c:bubble3D val="0"/>
            <c:spPr>
              <a:solidFill>
                <a:schemeClr val="accent2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3D1-426F-8AEF-03CE797D1E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'2017-18'!$Q$18:$Q$23</c:f>
              <c:strCache>
                <c:ptCount val="6"/>
                <c:pt idx="0">
                  <c:v>Kvæggylle</c:v>
                </c:pt>
                <c:pt idx="1">
                  <c:v>Svinegylle</c:v>
                </c:pt>
                <c:pt idx="2">
                  <c:v>Minkgylle</c:v>
                </c:pt>
                <c:pt idx="3">
                  <c:v>Blandet gylle</c:v>
                </c:pt>
                <c:pt idx="4">
                  <c:v>Dybstrøelse</c:v>
                </c:pt>
                <c:pt idx="5">
                  <c:v>Andet (Fjerkrægylle, fast gylle, fiberfraktion mm)</c:v>
                </c:pt>
              </c:strCache>
            </c:strRef>
          </c:cat>
          <c:val>
            <c:numRef>
              <c:f>'2017-18'!$R$18:$R$23</c:f>
              <c:numCache>
                <c:formatCode>_-* #,##0_-;\-* #,##0_-;_-* "-"??_-;_-@_-</c:formatCode>
                <c:ptCount val="6"/>
                <c:pt idx="0">
                  <c:v>3258045.8200000003</c:v>
                </c:pt>
                <c:pt idx="1">
                  <c:v>2089848.2900000003</c:v>
                </c:pt>
                <c:pt idx="2">
                  <c:v>151208</c:v>
                </c:pt>
                <c:pt idx="3">
                  <c:v>194753.55099999998</c:v>
                </c:pt>
                <c:pt idx="4">
                  <c:v>379626.07</c:v>
                </c:pt>
                <c:pt idx="5">
                  <c:v>75572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3D1-426F-8AEF-03CE797D1EF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Energiafgrøder i biogas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shade val="5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F4E-4F4A-9AA0-5D5D4E4B9CE1}"/>
              </c:ext>
            </c:extLst>
          </c:dPt>
          <c:dPt>
            <c:idx val="1"/>
            <c:bubble3D val="0"/>
            <c:spPr>
              <a:solidFill>
                <a:schemeClr val="accent6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F4E-4F4A-9AA0-5D5D4E4B9CE1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F4E-4F4A-9AA0-5D5D4E4B9CE1}"/>
              </c:ext>
            </c:extLst>
          </c:dPt>
          <c:dPt>
            <c:idx val="3"/>
            <c:bubble3D val="0"/>
            <c:spPr>
              <a:solidFill>
                <a:schemeClr val="accent6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F4E-4F4A-9AA0-5D5D4E4B9CE1}"/>
              </c:ext>
            </c:extLst>
          </c:dPt>
          <c:dPt>
            <c:idx val="4"/>
            <c:bubble3D val="0"/>
            <c:spPr>
              <a:solidFill>
                <a:schemeClr val="accent6">
                  <a:tint val="5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F4E-4F4A-9AA0-5D5D4E4B9C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'2017-18'!$W$18:$W$22</c:f>
              <c:strCache>
                <c:ptCount val="5"/>
                <c:pt idx="0">
                  <c:v>Majs</c:v>
                </c:pt>
                <c:pt idx="1">
                  <c:v>Roer</c:v>
                </c:pt>
                <c:pt idx="2">
                  <c:v>Korn</c:v>
                </c:pt>
                <c:pt idx="3">
                  <c:v>Græs</c:v>
                </c:pt>
                <c:pt idx="4">
                  <c:v>Andre afgrøder</c:v>
                </c:pt>
              </c:strCache>
            </c:strRef>
          </c:cat>
          <c:val>
            <c:numRef>
              <c:f>'2017-18'!$X$18:$X$22</c:f>
              <c:numCache>
                <c:formatCode>_-* #,##0_-;\-* #,##0_-;_-* "-"??_-;_-@_-</c:formatCode>
                <c:ptCount val="5"/>
                <c:pt idx="0">
                  <c:v>263440.97000000003</c:v>
                </c:pt>
                <c:pt idx="1">
                  <c:v>34574</c:v>
                </c:pt>
                <c:pt idx="2">
                  <c:v>4735.12</c:v>
                </c:pt>
                <c:pt idx="3">
                  <c:v>33362.5</c:v>
                </c:pt>
                <c:pt idx="4">
                  <c:v>2612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F4E-4F4A-9AA0-5D5D4E4B9CE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Husdyrgødning i biogas</a:t>
            </a:r>
          </a:p>
        </c:rich>
      </c:tx>
      <c:layout>
        <c:manualLayout>
          <c:xMode val="edge"/>
          <c:yMode val="edge"/>
          <c:x val="0.20922448979591837"/>
          <c:y val="2.49221183800623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F41-4E97-8B75-09DFC80A7C0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F41-4E97-8B75-09DFC80A7C0E}"/>
              </c:ext>
            </c:extLst>
          </c:dPt>
          <c:dPt>
            <c:idx val="2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F41-4E97-8B75-09DFC80A7C0E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F41-4E97-8B75-09DFC80A7C0E}"/>
              </c:ext>
            </c:extLst>
          </c:dPt>
          <c:dPt>
            <c:idx val="4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F41-4E97-8B75-09DFC80A7C0E}"/>
              </c:ext>
            </c:extLst>
          </c:dPt>
          <c:dPt>
            <c:idx val="5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F41-4E97-8B75-09DFC80A7C0E}"/>
              </c:ext>
            </c:extLst>
          </c:dPt>
          <c:dLbls>
            <c:dLbl>
              <c:idx val="2"/>
              <c:layout>
                <c:manualLayout>
                  <c:x val="-0.11184305533236917"/>
                  <c:y val="5.22243883501700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41-4E97-8B75-09DFC80A7C0E}"/>
                </c:ext>
              </c:extLst>
            </c:dLbl>
            <c:dLbl>
              <c:idx val="3"/>
              <c:layout>
                <c:manualLayout>
                  <c:x val="-8.9957362472548069E-2"/>
                  <c:y val="-1.35608611624511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F41-4E97-8B75-09DFC80A7C0E}"/>
                </c:ext>
              </c:extLst>
            </c:dLbl>
            <c:dLbl>
              <c:idx val="4"/>
              <c:layout>
                <c:manualLayout>
                  <c:x val="-1.0929776635063474E-2"/>
                  <c:y val="-1.427298223236114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F41-4E97-8B75-09DFC80A7C0E}"/>
                </c:ext>
              </c:extLst>
            </c:dLbl>
            <c:dLbl>
              <c:idx val="5"/>
              <c:layout>
                <c:manualLayout>
                  <c:x val="0.2473525095077401"/>
                  <c:y val="9.345794392523363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F41-4E97-8B75-09DFC80A7C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'2019-20'!$P$18:$P$23</c:f>
              <c:strCache>
                <c:ptCount val="6"/>
                <c:pt idx="0">
                  <c:v>Kvæggylle</c:v>
                </c:pt>
                <c:pt idx="1">
                  <c:v>Svinegylle</c:v>
                </c:pt>
                <c:pt idx="2">
                  <c:v>Minkgylle</c:v>
                </c:pt>
                <c:pt idx="3">
                  <c:v>Blandet gylle</c:v>
                </c:pt>
                <c:pt idx="4">
                  <c:v>Dybstrøelse</c:v>
                </c:pt>
                <c:pt idx="5">
                  <c:v>Andet (Fjerkrægylle, fast gylle, fiberfraktion mm)</c:v>
                </c:pt>
              </c:strCache>
            </c:strRef>
          </c:cat>
          <c:val>
            <c:numRef>
              <c:f>'2019-20'!$Q$18:$Q$23</c:f>
              <c:numCache>
                <c:formatCode>_-* #,##0_-;\-* #,##0_-;_-* "-"??_-;_-@_-</c:formatCode>
                <c:ptCount val="6"/>
                <c:pt idx="0">
                  <c:v>4634041.17</c:v>
                </c:pt>
                <c:pt idx="1">
                  <c:v>2870527.8</c:v>
                </c:pt>
                <c:pt idx="2">
                  <c:v>117342.20999999999</c:v>
                </c:pt>
                <c:pt idx="3">
                  <c:v>528743.13500000001</c:v>
                </c:pt>
                <c:pt idx="4">
                  <c:v>862883.52</c:v>
                </c:pt>
                <c:pt idx="5">
                  <c:v>41733.544999999998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F41-4E97-8B75-09DFC80A7C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Industriaffald i</a:t>
            </a:r>
            <a:r>
              <a:rPr lang="en-US" baseline="0"/>
              <a:t> biogas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148-42CF-AC55-8F4315C6831E}"/>
              </c:ext>
            </c:extLst>
          </c:dPt>
          <c:dPt>
            <c:idx val="1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148-42CF-AC55-8F4315C6831E}"/>
              </c:ext>
            </c:extLst>
          </c:dPt>
          <c:dPt>
            <c:idx val="2"/>
            <c:bubble3D val="0"/>
            <c:spPr>
              <a:solidFill>
                <a:schemeClr val="accent5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148-42CF-AC55-8F4315C6831E}"/>
              </c:ext>
            </c:extLst>
          </c:dPt>
          <c:dPt>
            <c:idx val="3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148-42CF-AC55-8F4315C6831E}"/>
              </c:ext>
            </c:extLst>
          </c:dPt>
          <c:dPt>
            <c:idx val="4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148-42CF-AC55-8F4315C6831E}"/>
              </c:ext>
            </c:extLst>
          </c:dPt>
          <c:dPt>
            <c:idx val="5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148-42CF-AC55-8F4315C683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'2017-18'!$Q$47:$Q$52</c:f>
              <c:strCache>
                <c:ptCount val="6"/>
                <c:pt idx="0">
                  <c:v>Slam og spildevand samt uforurenede produktrester</c:v>
                </c:pt>
                <c:pt idx="1">
                  <c:v>Slam fra forarbejdning af animalske råvarer</c:v>
                </c:pt>
                <c:pt idx="2">
                  <c:v>Organisk affald fra erhverv</c:v>
                </c:pt>
                <c:pt idx="3">
                  <c:v>Animalske biprodukter</c:v>
                </c:pt>
                <c:pt idx="4">
                  <c:v>Slam fra dambrug</c:v>
                </c:pt>
                <c:pt idx="5">
                  <c:v>Andet*</c:v>
                </c:pt>
              </c:strCache>
            </c:strRef>
          </c:cat>
          <c:val>
            <c:numRef>
              <c:f>'2017-18'!$R$47:$R$52</c:f>
              <c:numCache>
                <c:formatCode>_-* #,##0_-;\-* #,##0_-;_-* "-"??_-;_-@_-</c:formatCode>
                <c:ptCount val="6"/>
                <c:pt idx="0">
                  <c:v>2537289.61</c:v>
                </c:pt>
                <c:pt idx="1">
                  <c:v>277257.5</c:v>
                </c:pt>
                <c:pt idx="2">
                  <c:v>123327.37</c:v>
                </c:pt>
                <c:pt idx="3">
                  <c:v>294869.82</c:v>
                </c:pt>
                <c:pt idx="4">
                  <c:v>14374</c:v>
                </c:pt>
                <c:pt idx="5">
                  <c:v>142808.20000000001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148-42CF-AC55-8F4315C6831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Restprodukter og andet i</a:t>
            </a:r>
            <a:r>
              <a:rPr lang="en-US" baseline="0"/>
              <a:t> biogas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B4-4D99-9793-6BE66F038F1C}"/>
              </c:ext>
            </c:extLst>
          </c:dPt>
          <c:dPt>
            <c:idx val="1"/>
            <c:bubble3D val="0"/>
            <c:spPr>
              <a:solidFill>
                <a:schemeClr val="accent4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B4-4D99-9793-6BE66F038F1C}"/>
              </c:ext>
            </c:extLst>
          </c:dPt>
          <c:dPt>
            <c:idx val="2"/>
            <c:bubble3D val="0"/>
            <c:spPr>
              <a:solidFill>
                <a:schemeClr val="accent4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B4-4D99-9793-6BE66F038F1C}"/>
              </c:ext>
            </c:extLst>
          </c:dPt>
          <c:dPt>
            <c:idx val="3"/>
            <c:bubble3D val="0"/>
            <c:spPr>
              <a:solidFill>
                <a:schemeClr val="accent4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B4-4D99-9793-6BE66F038F1C}"/>
              </c:ext>
            </c:extLst>
          </c:dPt>
          <c:dPt>
            <c:idx val="4"/>
            <c:bubble3D val="0"/>
            <c:spPr>
              <a:solidFill>
                <a:schemeClr val="accent4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6B4-4D99-9793-6BE66F038F1C}"/>
              </c:ext>
            </c:extLst>
          </c:dPt>
          <c:dPt>
            <c:idx val="5"/>
            <c:bubble3D val="0"/>
            <c:spPr>
              <a:solidFill>
                <a:schemeClr val="accent4">
                  <a:shade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6B4-4D99-9793-6BE66F038F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'2017-18'!$X$47:$X$52</c:f>
              <c:strCache>
                <c:ptCount val="6"/>
                <c:pt idx="0">
                  <c:v>Andre typer af anden organisk gødning</c:v>
                </c:pt>
                <c:pt idx="1">
                  <c:v>Øvrige typer af anden organisk gødning</c:v>
                </c:pt>
                <c:pt idx="2">
                  <c:v>Glycerin</c:v>
                </c:pt>
                <c:pt idx="3">
                  <c:v>Andre restprodukter fra primær produktion</c:v>
                </c:pt>
                <c:pt idx="4">
                  <c:v>Kasserede afgrøder</c:v>
                </c:pt>
                <c:pt idx="5">
                  <c:v>Andet**</c:v>
                </c:pt>
              </c:strCache>
            </c:strRef>
          </c:cat>
          <c:val>
            <c:numRef>
              <c:f>'2017-18'!$Y$47:$Y$52</c:f>
              <c:numCache>
                <c:formatCode>_-* #,##0_-;\-* #,##0_-;_-* "-"??_-;_-@_-</c:formatCode>
                <c:ptCount val="6"/>
                <c:pt idx="0">
                  <c:v>234285.03</c:v>
                </c:pt>
                <c:pt idx="1">
                  <c:v>92146.48</c:v>
                </c:pt>
                <c:pt idx="2">
                  <c:v>76670.559999999998</c:v>
                </c:pt>
                <c:pt idx="3">
                  <c:v>30136.92</c:v>
                </c:pt>
                <c:pt idx="4">
                  <c:v>54523.360000000001</c:v>
                </c:pt>
                <c:pt idx="5">
                  <c:v>17187.39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6B4-4D99-9793-6BE66F038F1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b="1"/>
              <a:t>Fællesanlæg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3A5-4816-B63C-9A36570B060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3A5-4816-B63C-9A36570B060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3A5-4816-B63C-9A36570B060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3A5-4816-B63C-9A36570B060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3A5-4816-B63C-9A36570B060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3A5-4816-B63C-9A36570B060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3A5-4816-B63C-9A36570B060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3A5-4816-B63C-9A36570B060A}"/>
              </c:ext>
            </c:extLst>
          </c:dPt>
          <c:dLbls>
            <c:dLbl>
              <c:idx val="7"/>
              <c:layout>
                <c:manualLayout>
                  <c:x val="0.3201058993751637"/>
                  <c:y val="3.10275609479347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3A5-4816-B63C-9A36570B06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'2017-18'!$Q$85:$Q$92</c:f>
              <c:strCache>
                <c:ptCount val="8"/>
                <c:pt idx="0">
                  <c:v>Gylle</c:v>
                </c:pt>
                <c:pt idx="1">
                  <c:v>Anden husdyrgødning</c:v>
                </c:pt>
                <c:pt idx="2">
                  <c:v>Energiafgrøder</c:v>
                </c:pt>
                <c:pt idx="3">
                  <c:v>Spildevand</c:v>
                </c:pt>
                <c:pt idx="4">
                  <c:v>Industriaffald</c:v>
                </c:pt>
                <c:pt idx="5">
                  <c:v>Husholdningsaffald</c:v>
                </c:pt>
                <c:pt idx="6">
                  <c:v>Halm</c:v>
                </c:pt>
                <c:pt idx="7">
                  <c:v>Restprodukter og andet</c:v>
                </c:pt>
              </c:strCache>
            </c:strRef>
          </c:cat>
          <c:val>
            <c:numRef>
              <c:f>'2017-18'!$S$85:$S$92</c:f>
              <c:numCache>
                <c:formatCode>_-* #,##0_-;\-* #,##0_-;_-* "-"??_-;_-@_-</c:formatCode>
                <c:ptCount val="8"/>
                <c:pt idx="0">
                  <c:v>3697851.41</c:v>
                </c:pt>
                <c:pt idx="1">
                  <c:v>253109.12</c:v>
                </c:pt>
                <c:pt idx="2">
                  <c:v>207322.81</c:v>
                </c:pt>
                <c:pt idx="3">
                  <c:v>129209</c:v>
                </c:pt>
                <c:pt idx="4">
                  <c:v>632361.48</c:v>
                </c:pt>
                <c:pt idx="5">
                  <c:v>167796.7</c:v>
                </c:pt>
                <c:pt idx="6">
                  <c:v>19459</c:v>
                </c:pt>
                <c:pt idx="7">
                  <c:v>286577.02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3A5-4816-B63C-9A36570B060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b="1"/>
              <a:t>Gårdanlæg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0F0-4554-ACCF-67CAECC1F78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0F0-4554-ACCF-67CAECC1F7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0F0-4554-ACCF-67CAECC1F7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0F0-4554-ACCF-67CAECC1F78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0F0-4554-ACCF-67CAECC1F78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0F0-4554-ACCF-67CAECC1F78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0F0-4554-ACCF-67CAECC1F78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0F0-4554-ACCF-67CAECC1F78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0F0-4554-ACCF-67CAECC1F7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'2017-18'!$Q$85:$Q$93</c:f>
              <c:strCache>
                <c:ptCount val="9"/>
                <c:pt idx="0">
                  <c:v>Gylle</c:v>
                </c:pt>
                <c:pt idx="1">
                  <c:v>Anden husdyrgødning</c:v>
                </c:pt>
                <c:pt idx="2">
                  <c:v>Energiafgrøder</c:v>
                </c:pt>
                <c:pt idx="3">
                  <c:v>Spildevand</c:v>
                </c:pt>
                <c:pt idx="4">
                  <c:v>Industriaffald</c:v>
                </c:pt>
                <c:pt idx="5">
                  <c:v>Husholdningsaffald</c:v>
                </c:pt>
                <c:pt idx="6">
                  <c:v>Halm</c:v>
                </c:pt>
                <c:pt idx="7">
                  <c:v>Restprodukter og andet</c:v>
                </c:pt>
                <c:pt idx="8">
                  <c:v>Speciel anlæg</c:v>
                </c:pt>
              </c:strCache>
            </c:strRef>
          </c:cat>
          <c:val>
            <c:numRef>
              <c:f>'2017-18'!$T$85:$T$93</c:f>
              <c:numCache>
                <c:formatCode>_-* #,##0_-;\-* #,##0_-;_-* "-"??_-;_-@_-</c:formatCode>
                <c:ptCount val="9"/>
                <c:pt idx="0">
                  <c:v>1093214.74</c:v>
                </c:pt>
                <c:pt idx="1">
                  <c:v>133657.94999999998</c:v>
                </c:pt>
                <c:pt idx="2">
                  <c:v>131166.78</c:v>
                </c:pt>
                <c:pt idx="3">
                  <c:v>216</c:v>
                </c:pt>
                <c:pt idx="4">
                  <c:v>93902.47</c:v>
                </c:pt>
                <c:pt idx="5">
                  <c:v>8394</c:v>
                </c:pt>
                <c:pt idx="6">
                  <c:v>36862.35</c:v>
                </c:pt>
                <c:pt idx="7">
                  <c:v>129557.47</c:v>
                </c:pt>
                <c:pt idx="8">
                  <c:v>46036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0F0-4554-ACCF-67CAECC1F7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b="1"/>
              <a:t>Fælles- og gårdanlæg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D55-4413-B17F-F079D9DF9A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D55-4413-B17F-F079D9DF9A3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D55-4413-B17F-F079D9DF9A3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D55-4413-B17F-F079D9DF9A3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D55-4413-B17F-F079D9DF9A3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D55-4413-B17F-F079D9DF9A3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D55-4413-B17F-F079D9DF9A3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D55-4413-B17F-F079D9DF9A3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D55-4413-B17F-F079D9DF9A3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D55-4413-B17F-F079D9DF9A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'2017-18'!$X$85:$X$94</c:f>
              <c:strCache>
                <c:ptCount val="10"/>
                <c:pt idx="0">
                  <c:v>Kvæggylle</c:v>
                </c:pt>
                <c:pt idx="1">
                  <c:v>Svinegylle</c:v>
                </c:pt>
                <c:pt idx="2">
                  <c:v>Dybstrøelse</c:v>
                </c:pt>
                <c:pt idx="3">
                  <c:v>Anden husdyrgødning</c:v>
                </c:pt>
                <c:pt idx="4">
                  <c:v>Energiafgrøder</c:v>
                </c:pt>
                <c:pt idx="5">
                  <c:v>Spildevand</c:v>
                </c:pt>
                <c:pt idx="6">
                  <c:v>Halm</c:v>
                </c:pt>
                <c:pt idx="7">
                  <c:v>Industriaffald</c:v>
                </c:pt>
                <c:pt idx="8">
                  <c:v>Husholdningsaffald</c:v>
                </c:pt>
                <c:pt idx="9">
                  <c:v>Andet</c:v>
                </c:pt>
              </c:strCache>
            </c:strRef>
          </c:cat>
          <c:val>
            <c:numRef>
              <c:f>'2017-18'!$Y$85:$Y$94</c:f>
              <c:numCache>
                <c:formatCode>_-* #,##0_-;\-* #,##0_-;_-* "-"??_-;_-@_-</c:formatCode>
                <c:ptCount val="10"/>
                <c:pt idx="0">
                  <c:v>2727802.8200000003</c:v>
                </c:pt>
                <c:pt idx="1">
                  <c:v>1790681.53</c:v>
                </c:pt>
                <c:pt idx="2">
                  <c:v>369833.06999999995</c:v>
                </c:pt>
                <c:pt idx="3">
                  <c:v>289515.8</c:v>
                </c:pt>
                <c:pt idx="4">
                  <c:v>338489.58999999997</c:v>
                </c:pt>
                <c:pt idx="5">
                  <c:v>129425</c:v>
                </c:pt>
                <c:pt idx="6">
                  <c:v>56321.35</c:v>
                </c:pt>
                <c:pt idx="7">
                  <c:v>726263.95</c:v>
                </c:pt>
                <c:pt idx="8">
                  <c:v>176190.7</c:v>
                </c:pt>
                <c:pt idx="9">
                  <c:v>462170.49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D55-4413-B17F-F079D9DF9A3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Energiafgrøder i biogas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shade val="5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1A8E-4880-8F3D-0FD09D2F8EC3}"/>
              </c:ext>
            </c:extLst>
          </c:dPt>
          <c:dPt>
            <c:idx val="1"/>
            <c:bubble3D val="0"/>
            <c:spPr>
              <a:solidFill>
                <a:schemeClr val="accent6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A8E-4880-8F3D-0FD09D2F8EC3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A8E-4880-8F3D-0FD09D2F8EC3}"/>
              </c:ext>
            </c:extLst>
          </c:dPt>
          <c:dPt>
            <c:idx val="3"/>
            <c:bubble3D val="0"/>
            <c:spPr>
              <a:solidFill>
                <a:schemeClr val="accent6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A8E-4880-8F3D-0FD09D2F8EC3}"/>
              </c:ext>
            </c:extLst>
          </c:dPt>
          <c:dPt>
            <c:idx val="4"/>
            <c:bubble3D val="0"/>
            <c:spPr>
              <a:solidFill>
                <a:schemeClr val="accent6">
                  <a:tint val="5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1A8E-4880-8F3D-0FD09D2F8E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'2016-17'!$V$24:$V$28</c:f>
              <c:strCache>
                <c:ptCount val="5"/>
                <c:pt idx="0">
                  <c:v>Majs</c:v>
                </c:pt>
                <c:pt idx="1">
                  <c:v>Roer</c:v>
                </c:pt>
                <c:pt idx="2">
                  <c:v>Korn</c:v>
                </c:pt>
                <c:pt idx="3">
                  <c:v>Græs</c:v>
                </c:pt>
                <c:pt idx="4">
                  <c:v>Andre afgrøder</c:v>
                </c:pt>
              </c:strCache>
            </c:strRef>
          </c:cat>
          <c:val>
            <c:numRef>
              <c:f>'2016-17'!$W$24:$W$28</c:f>
              <c:numCache>
                <c:formatCode>#,##0</c:formatCode>
                <c:ptCount val="5"/>
                <c:pt idx="0">
                  <c:v>189891.9</c:v>
                </c:pt>
                <c:pt idx="1">
                  <c:v>26783</c:v>
                </c:pt>
                <c:pt idx="2">
                  <c:v>7057.4</c:v>
                </c:pt>
                <c:pt idx="3">
                  <c:v>24904.799999999999</c:v>
                </c:pt>
                <c:pt idx="4">
                  <c:v>3551.5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8E-4880-8F3D-0FD09D2F8EC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Husdyrgødning i biogas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08DD-4C46-961A-6498510155D3}"/>
              </c:ext>
            </c:extLst>
          </c:dPt>
          <c:dPt>
            <c:idx val="1"/>
            <c:bubble3D val="0"/>
            <c:spPr>
              <a:solidFill>
                <a:schemeClr val="accent2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8DD-4C46-961A-6498510155D3}"/>
              </c:ext>
            </c:extLst>
          </c:dPt>
          <c:dPt>
            <c:idx val="2"/>
            <c:bubble3D val="0"/>
            <c:spPr>
              <a:solidFill>
                <a:schemeClr val="accent2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8DD-4C46-961A-6498510155D3}"/>
              </c:ext>
            </c:extLst>
          </c:dPt>
          <c:dPt>
            <c:idx val="3"/>
            <c:bubble3D val="0"/>
            <c:spPr>
              <a:solidFill>
                <a:schemeClr val="accent2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8DD-4C46-961A-6498510155D3}"/>
              </c:ext>
            </c:extLst>
          </c:dPt>
          <c:dPt>
            <c:idx val="4"/>
            <c:bubble3D val="0"/>
            <c:spPr>
              <a:solidFill>
                <a:schemeClr val="accent2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08DD-4C46-961A-6498510155D3}"/>
              </c:ext>
            </c:extLst>
          </c:dPt>
          <c:dPt>
            <c:idx val="5"/>
            <c:bubble3D val="0"/>
            <c:spPr>
              <a:solidFill>
                <a:schemeClr val="accent2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8DD-4C46-961A-6498510155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'2016-17'!$O$24:$O$29</c:f>
              <c:strCache>
                <c:ptCount val="6"/>
                <c:pt idx="0">
                  <c:v>Kvæggylle</c:v>
                </c:pt>
                <c:pt idx="1">
                  <c:v>Svinegylle</c:v>
                </c:pt>
                <c:pt idx="2">
                  <c:v>Minkgylle</c:v>
                </c:pt>
                <c:pt idx="3">
                  <c:v>Blandet gylle</c:v>
                </c:pt>
                <c:pt idx="4">
                  <c:v>Dybstrøelse</c:v>
                </c:pt>
                <c:pt idx="5">
                  <c:v>Andet (Fjerkrægylle, fast gylle, fiberfraktion mm)</c:v>
                </c:pt>
              </c:strCache>
            </c:strRef>
          </c:cat>
          <c:val>
            <c:numRef>
              <c:f>'2016-17'!$P$24:$P$29</c:f>
              <c:numCache>
                <c:formatCode>#,##0</c:formatCode>
                <c:ptCount val="6"/>
                <c:pt idx="0">
                  <c:v>2893197.61</c:v>
                </c:pt>
                <c:pt idx="1">
                  <c:v>1808947.0499999998</c:v>
                </c:pt>
                <c:pt idx="2">
                  <c:v>123225.04000000001</c:v>
                </c:pt>
                <c:pt idx="3">
                  <c:v>204094.77000000002</c:v>
                </c:pt>
                <c:pt idx="4">
                  <c:v>225424.36</c:v>
                </c:pt>
                <c:pt idx="5">
                  <c:v>72435.48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DD-4C46-961A-6498510155D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Industriaffald i biogas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1488-4D5E-A686-A041D2ECE480}"/>
              </c:ext>
            </c:extLst>
          </c:dPt>
          <c:dPt>
            <c:idx val="1"/>
            <c:bubble3D val="0"/>
            <c:spPr>
              <a:solidFill>
                <a:schemeClr val="accent1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88-4D5E-A686-A041D2ECE480}"/>
              </c:ext>
            </c:extLst>
          </c:dPt>
          <c:dPt>
            <c:idx val="2"/>
            <c:bubble3D val="0"/>
            <c:spPr>
              <a:solidFill>
                <a:schemeClr val="accent1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488-4D5E-A686-A041D2ECE480}"/>
              </c:ext>
            </c:extLst>
          </c:dPt>
          <c:dPt>
            <c:idx val="3"/>
            <c:bubble3D val="0"/>
            <c:spPr>
              <a:solidFill>
                <a:schemeClr val="accent1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488-4D5E-A686-A041D2ECE480}"/>
              </c:ext>
            </c:extLst>
          </c:dPt>
          <c:dPt>
            <c:idx val="4"/>
            <c:bubble3D val="0"/>
            <c:spPr>
              <a:solidFill>
                <a:schemeClr val="accent1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1488-4D5E-A686-A041D2ECE480}"/>
              </c:ext>
            </c:extLst>
          </c:dPt>
          <c:dPt>
            <c:idx val="5"/>
            <c:bubble3D val="0"/>
            <c:spPr>
              <a:solidFill>
                <a:schemeClr val="accent1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488-4D5E-A686-A041D2ECE4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'2016-17'!$O$52:$O$57</c:f>
              <c:strCache>
                <c:ptCount val="6"/>
                <c:pt idx="0">
                  <c:v>Slam og spildevand samt uforurenede produktrester</c:v>
                </c:pt>
                <c:pt idx="1">
                  <c:v>Slam fra forarbejdning af animalske råvarer</c:v>
                </c:pt>
                <c:pt idx="2">
                  <c:v>Organisk affald fra erhverv</c:v>
                </c:pt>
                <c:pt idx="3">
                  <c:v>Animalske biprodukter</c:v>
                </c:pt>
                <c:pt idx="4">
                  <c:v>Slam fra dambrug</c:v>
                </c:pt>
                <c:pt idx="5">
                  <c:v>Andet*</c:v>
                </c:pt>
              </c:strCache>
            </c:strRef>
          </c:cat>
          <c:val>
            <c:numRef>
              <c:f>'2016-17'!$P$52:$P$57</c:f>
              <c:numCache>
                <c:formatCode>#,##0</c:formatCode>
                <c:ptCount val="6"/>
                <c:pt idx="0">
                  <c:v>2153721.1799999992</c:v>
                </c:pt>
                <c:pt idx="1">
                  <c:v>284626.21999999997</c:v>
                </c:pt>
                <c:pt idx="2">
                  <c:v>76233.3</c:v>
                </c:pt>
                <c:pt idx="3">
                  <c:v>207300.69</c:v>
                </c:pt>
                <c:pt idx="4">
                  <c:v>7977.2</c:v>
                </c:pt>
                <c:pt idx="5">
                  <c:v>23162.760000000002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88-4D5E-A686-A041D2ECE48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Restprodukter og andet i biogas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tint val="4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8C32-4CAE-B608-E50FEF857BA8}"/>
              </c:ext>
            </c:extLst>
          </c:dPt>
          <c:dPt>
            <c:idx val="1"/>
            <c:bubble3D val="0"/>
            <c:spPr>
              <a:solidFill>
                <a:schemeClr val="accent4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C32-4CAE-B608-E50FEF857BA8}"/>
              </c:ext>
            </c:extLst>
          </c:dPt>
          <c:dPt>
            <c:idx val="2"/>
            <c:bubble3D val="0"/>
            <c:spPr>
              <a:solidFill>
                <a:schemeClr val="accent4">
                  <a:tint val="8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C32-4CAE-B608-E50FEF857B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C32-4CAE-B608-E50FEF857BA8}"/>
              </c:ext>
            </c:extLst>
          </c:dPt>
          <c:dPt>
            <c:idx val="4"/>
            <c:bubble3D val="0"/>
            <c:spPr>
              <a:solidFill>
                <a:schemeClr val="accent4">
                  <a:shade val="8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8C32-4CAE-B608-E50FEF857BA8}"/>
              </c:ext>
            </c:extLst>
          </c:dPt>
          <c:dPt>
            <c:idx val="5"/>
            <c:bubble3D val="0"/>
            <c:spPr>
              <a:solidFill>
                <a:schemeClr val="accent4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C32-4CAE-B608-E50FEF857BA8}"/>
              </c:ext>
            </c:extLst>
          </c:dPt>
          <c:dPt>
            <c:idx val="6"/>
            <c:bubble3D val="0"/>
            <c:spPr>
              <a:solidFill>
                <a:schemeClr val="accent4">
                  <a:shade val="4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8C32-4CAE-B608-E50FEF857B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'2016-17'!$V$52:$V$58</c:f>
              <c:strCache>
                <c:ptCount val="7"/>
                <c:pt idx="0">
                  <c:v>Andre typer af anden organisk gødning</c:v>
                </c:pt>
                <c:pt idx="1">
                  <c:v>Øvrige typer af anden organisk gødning</c:v>
                </c:pt>
                <c:pt idx="2">
                  <c:v>Glycerin</c:v>
                </c:pt>
                <c:pt idx="3">
                  <c:v>Andre restprodukter fra primær produktion</c:v>
                </c:pt>
                <c:pt idx="4">
                  <c:v>Afgasset biomasse</c:v>
                </c:pt>
                <c:pt idx="5">
                  <c:v>Kasserede afgrøder</c:v>
                </c:pt>
                <c:pt idx="6">
                  <c:v>Andet**</c:v>
                </c:pt>
              </c:strCache>
            </c:strRef>
          </c:cat>
          <c:val>
            <c:numRef>
              <c:f>'2016-17'!$W$52:$W$58</c:f>
              <c:numCache>
                <c:formatCode>#,##0</c:formatCode>
                <c:ptCount val="7"/>
                <c:pt idx="0">
                  <c:v>156337.34</c:v>
                </c:pt>
                <c:pt idx="1">
                  <c:v>102187.59</c:v>
                </c:pt>
                <c:pt idx="2">
                  <c:v>72598.91</c:v>
                </c:pt>
                <c:pt idx="3">
                  <c:v>4555.6000000000004</c:v>
                </c:pt>
                <c:pt idx="4">
                  <c:v>7468</c:v>
                </c:pt>
                <c:pt idx="5">
                  <c:v>31235.200000000001</c:v>
                </c:pt>
                <c:pt idx="6">
                  <c:v>7283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C32-4CAE-B608-E50FEF857BA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102217792750198"/>
          <c:y val="9.7662669386055861E-2"/>
          <c:w val="0.40914762111263719"/>
          <c:h val="0.9023373306139441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A70-4887-B68E-555D4C72AB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A70-4887-B68E-555D4C72AB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A70-4887-B68E-555D4C72AB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A70-4887-B68E-555D4C72AB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A70-4887-B68E-555D4C72AB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A70-4887-B68E-555D4C72AB6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3D35-4E81-AF97-96A978C7DF7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A70-4887-B68E-555D4C72AB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'2016-17'!$B$5:$B$12</c:f>
              <c:strCache>
                <c:ptCount val="8"/>
                <c:pt idx="0">
                  <c:v>Gylle</c:v>
                </c:pt>
                <c:pt idx="1">
                  <c:v>Industriaffald</c:v>
                </c:pt>
                <c:pt idx="2">
                  <c:v>Spildevand</c:v>
                </c:pt>
                <c:pt idx="3">
                  <c:v>Restprodukter og andet</c:v>
                </c:pt>
                <c:pt idx="4">
                  <c:v>Anden husdyrgødning</c:v>
                </c:pt>
                <c:pt idx="5">
                  <c:v>Energiafgrøder</c:v>
                </c:pt>
                <c:pt idx="6">
                  <c:v>Husholdningsaffald</c:v>
                </c:pt>
                <c:pt idx="7">
                  <c:v>Halm</c:v>
                </c:pt>
              </c:strCache>
            </c:strRef>
          </c:cat>
          <c:val>
            <c:numRef>
              <c:f>'2016-17'!$C$5:$C$12</c:f>
              <c:numCache>
                <c:formatCode>#,##0</c:formatCode>
                <c:ptCount val="8"/>
                <c:pt idx="0">
                  <c:v>5033745.4700000007</c:v>
                </c:pt>
                <c:pt idx="1">
                  <c:v>2753021.3499999992</c:v>
                </c:pt>
                <c:pt idx="2">
                  <c:v>1662228.56</c:v>
                </c:pt>
                <c:pt idx="3">
                  <c:v>391091.04000000004</c:v>
                </c:pt>
                <c:pt idx="4">
                  <c:v>295190.83999999997</c:v>
                </c:pt>
                <c:pt idx="5">
                  <c:v>252188.59999999998</c:v>
                </c:pt>
                <c:pt idx="6">
                  <c:v>86604.13</c:v>
                </c:pt>
                <c:pt idx="7">
                  <c:v>26148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D35-4E81-AF97-96A978C7DF7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Energiafgrøder i biogas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1A-48B1-A6EB-A334BCCBE340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21A-48B1-A6EB-A334BCCBE340}"/>
              </c:ext>
            </c:extLst>
          </c:dPt>
          <c:dPt>
            <c:idx val="2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21A-48B1-A6EB-A334BCCBE340}"/>
              </c:ext>
            </c:extLst>
          </c:dPt>
          <c:dPt>
            <c:idx val="3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21A-48B1-A6EB-A334BCCBE340}"/>
              </c:ext>
            </c:extLst>
          </c:dPt>
          <c:dPt>
            <c:idx val="4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21A-48B1-A6EB-A334BCCBE340}"/>
              </c:ext>
            </c:extLst>
          </c:dPt>
          <c:dLbls>
            <c:dLbl>
              <c:idx val="0"/>
              <c:layout>
                <c:manualLayout>
                  <c:x val="-0.10778706342688758"/>
                  <c:y val="-0.20017779511307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1A-48B1-A6EB-A334BCCBE340}"/>
                </c:ext>
              </c:extLst>
            </c:dLbl>
            <c:dLbl>
              <c:idx val="2"/>
              <c:layout>
                <c:manualLayout>
                  <c:x val="-8.3154329635175966E-3"/>
                  <c:y val="-2.72783858674012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1A-48B1-A6EB-A334BCCBE340}"/>
                </c:ext>
              </c:extLst>
            </c:dLbl>
            <c:dLbl>
              <c:idx val="4"/>
              <c:layout>
                <c:manualLayout>
                  <c:x val="0.21927915452286256"/>
                  <c:y val="2.9669031309166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21A-48B1-A6EB-A334BCCBE3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'2019-20'!$V$18:$V$22</c:f>
              <c:strCache>
                <c:ptCount val="5"/>
                <c:pt idx="0">
                  <c:v>Majs</c:v>
                </c:pt>
                <c:pt idx="1">
                  <c:v>Roer</c:v>
                </c:pt>
                <c:pt idx="2">
                  <c:v>Korn</c:v>
                </c:pt>
                <c:pt idx="3">
                  <c:v>Græs</c:v>
                </c:pt>
                <c:pt idx="4">
                  <c:v>Andre afgrøder</c:v>
                </c:pt>
              </c:strCache>
            </c:strRef>
          </c:cat>
          <c:val>
            <c:numRef>
              <c:f>'2019-20'!$W$18:$W$22</c:f>
              <c:numCache>
                <c:formatCode>_-* #,##0_-;\-* #,##0_-;_-* "-"??_-;_-@_-</c:formatCode>
                <c:ptCount val="5"/>
                <c:pt idx="0">
                  <c:v>380318.9</c:v>
                </c:pt>
                <c:pt idx="1">
                  <c:v>31479.08</c:v>
                </c:pt>
                <c:pt idx="2">
                  <c:v>4196.68</c:v>
                </c:pt>
                <c:pt idx="3">
                  <c:v>77466.36</c:v>
                </c:pt>
                <c:pt idx="4">
                  <c:v>6891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21A-48B1-A6EB-A334BCCBE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Fællesanlæg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9EB6-4310-87D6-14E5E88E8A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EB6-4310-87D6-14E5E88E8A1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EB6-4310-87D6-14E5E88E8A1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EB6-4310-87D6-14E5E88E8A1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9EB6-4310-87D6-14E5E88E8A1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EB6-4310-87D6-14E5E88E8A1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9EB6-4310-87D6-14E5E88E8A1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EB6-4310-87D6-14E5E88E8A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'2016-17'!$N$86:$P$93</c:f>
              <c:strCache>
                <c:ptCount val="8"/>
                <c:pt idx="0">
                  <c:v>Gylle</c:v>
                </c:pt>
                <c:pt idx="1">
                  <c:v>Anden husdyrgødning</c:v>
                </c:pt>
                <c:pt idx="2">
                  <c:v>Energiafgrøder</c:v>
                </c:pt>
                <c:pt idx="3">
                  <c:v>Spildevand</c:v>
                </c:pt>
                <c:pt idx="4">
                  <c:v>Industriaffald</c:v>
                </c:pt>
                <c:pt idx="5">
                  <c:v>Husholdningsaffald</c:v>
                </c:pt>
                <c:pt idx="6">
                  <c:v>Halm</c:v>
                </c:pt>
                <c:pt idx="7">
                  <c:v>Restprodukter og andet</c:v>
                </c:pt>
              </c:strCache>
            </c:strRef>
          </c:cat>
          <c:val>
            <c:numRef>
              <c:f>'2016-17'!$Q$86:$Q$93</c:f>
              <c:numCache>
                <c:formatCode>#,##0</c:formatCode>
                <c:ptCount val="8"/>
                <c:pt idx="0">
                  <c:v>4022834.4699999997</c:v>
                </c:pt>
                <c:pt idx="1">
                  <c:v>212967.24</c:v>
                </c:pt>
                <c:pt idx="2">
                  <c:v>126728.50000000001</c:v>
                </c:pt>
                <c:pt idx="3">
                  <c:v>6055.3</c:v>
                </c:pt>
                <c:pt idx="4">
                  <c:v>804774.57999999984</c:v>
                </c:pt>
                <c:pt idx="5">
                  <c:v>68964.13</c:v>
                </c:pt>
                <c:pt idx="6">
                  <c:v>5060</c:v>
                </c:pt>
                <c:pt idx="7">
                  <c:v>268934.13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EB6-4310-87D6-14E5E88E8A1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Gårdanlæg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F2A3-4A09-9203-E4A6B4ABDA1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A3-4A09-9203-E4A6B4ABDA1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2A3-4A09-9203-E4A6B4ABDA1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2A3-4A09-9203-E4A6B4ABDA1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2A3-4A09-9203-E4A6B4ABDA1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2A3-4A09-9203-E4A6B4ABDA1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2A3-4A09-9203-E4A6B4ABDA1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2A3-4A09-9203-E4A6B4ABDA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'2016-17'!$N$86:$P$93</c:f>
              <c:strCache>
                <c:ptCount val="8"/>
                <c:pt idx="0">
                  <c:v>Gylle</c:v>
                </c:pt>
                <c:pt idx="1">
                  <c:v>Anden husdyrgødning</c:v>
                </c:pt>
                <c:pt idx="2">
                  <c:v>Energiafgrøder</c:v>
                </c:pt>
                <c:pt idx="3">
                  <c:v>Spildevand</c:v>
                </c:pt>
                <c:pt idx="4">
                  <c:v>Industriaffald</c:v>
                </c:pt>
                <c:pt idx="5">
                  <c:v>Husholdningsaffald</c:v>
                </c:pt>
                <c:pt idx="6">
                  <c:v>Halm</c:v>
                </c:pt>
                <c:pt idx="7">
                  <c:v>Restprodukter og andet</c:v>
                </c:pt>
              </c:strCache>
            </c:strRef>
          </c:cat>
          <c:val>
            <c:numRef>
              <c:f>'2016-17'!$R$86:$R$93</c:f>
              <c:numCache>
                <c:formatCode>#,##0</c:formatCode>
                <c:ptCount val="8"/>
                <c:pt idx="0">
                  <c:v>971802</c:v>
                </c:pt>
                <c:pt idx="1">
                  <c:v>80720.600000000006</c:v>
                </c:pt>
                <c:pt idx="2">
                  <c:v>125460.1</c:v>
                </c:pt>
                <c:pt idx="3">
                  <c:v>0</c:v>
                </c:pt>
                <c:pt idx="4">
                  <c:v>51081.130000000005</c:v>
                </c:pt>
                <c:pt idx="5">
                  <c:v>1254</c:v>
                </c:pt>
                <c:pt idx="6">
                  <c:v>21088</c:v>
                </c:pt>
                <c:pt idx="7">
                  <c:v>111271.51000000001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2A3-4A09-9203-E4A6B4ABDA1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Fælles- og gårdanlæg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23607561906832966"/>
          <c:y val="0.12614721204233686"/>
          <c:w val="0.57175567676293437"/>
          <c:h val="0.8102039071653246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91-47D8-A186-85623D10E86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091-47D8-A186-85623D10E86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091-47D8-A186-85623D10E86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091-47D8-A186-85623D10E86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091-47D8-A186-85623D10E86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091-47D8-A186-85623D10E86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091-47D8-A186-85623D10E86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091-47D8-A186-85623D10E86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091-47D8-A186-85623D10E86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091-47D8-A186-85623D10E8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'2016-17'!$V$86:$V$95</c:f>
              <c:strCache>
                <c:ptCount val="10"/>
                <c:pt idx="0">
                  <c:v>Kvæggylle</c:v>
                </c:pt>
                <c:pt idx="1">
                  <c:v>Svinegylle</c:v>
                </c:pt>
                <c:pt idx="2">
                  <c:v>Dybstrøelse</c:v>
                </c:pt>
                <c:pt idx="3">
                  <c:v>Anden husdyrgødning</c:v>
                </c:pt>
                <c:pt idx="4">
                  <c:v>Energiafgrøder</c:v>
                </c:pt>
                <c:pt idx="5">
                  <c:v>Spildevand</c:v>
                </c:pt>
                <c:pt idx="6">
                  <c:v>Halm</c:v>
                </c:pt>
                <c:pt idx="7">
                  <c:v>Industriaffald</c:v>
                </c:pt>
                <c:pt idx="8">
                  <c:v>Husholdningsaffald</c:v>
                </c:pt>
                <c:pt idx="9">
                  <c:v>Andet</c:v>
                </c:pt>
              </c:strCache>
            </c:strRef>
          </c:cat>
          <c:val>
            <c:numRef>
              <c:f>'2016-17'!$W$86:$W$95</c:f>
              <c:numCache>
                <c:formatCode>#,##0</c:formatCode>
                <c:ptCount val="10"/>
                <c:pt idx="0">
                  <c:v>2877052.61</c:v>
                </c:pt>
                <c:pt idx="1">
                  <c:v>1808916.0499999998</c:v>
                </c:pt>
                <c:pt idx="2">
                  <c:v>223921.36000000002</c:v>
                </c:pt>
                <c:pt idx="3">
                  <c:v>378434.29</c:v>
                </c:pt>
                <c:pt idx="4">
                  <c:v>252188.60000000003</c:v>
                </c:pt>
                <c:pt idx="5">
                  <c:v>6055.3</c:v>
                </c:pt>
                <c:pt idx="6">
                  <c:v>26148</c:v>
                </c:pt>
                <c:pt idx="7">
                  <c:v>855855.70999999985</c:v>
                </c:pt>
                <c:pt idx="8">
                  <c:v>70218.13</c:v>
                </c:pt>
                <c:pt idx="9">
                  <c:v>380205.64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77-4233-91FC-FBBAD4DEA56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Energiafgrøder i biogas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shade val="5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3FB9-4D5C-AB36-81768E547E41}"/>
              </c:ext>
            </c:extLst>
          </c:dPt>
          <c:dPt>
            <c:idx val="1"/>
            <c:bubble3D val="0"/>
            <c:spPr>
              <a:solidFill>
                <a:schemeClr val="accent6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FB9-4D5C-AB36-81768E547E41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FB9-4D5C-AB36-81768E547E41}"/>
              </c:ext>
            </c:extLst>
          </c:dPt>
          <c:dPt>
            <c:idx val="3"/>
            <c:bubble3D val="0"/>
            <c:spPr>
              <a:solidFill>
                <a:schemeClr val="accent6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FB9-4D5C-AB36-81768E547E41}"/>
              </c:ext>
            </c:extLst>
          </c:dPt>
          <c:dPt>
            <c:idx val="4"/>
            <c:bubble3D val="0"/>
            <c:spPr>
              <a:solidFill>
                <a:schemeClr val="accent6">
                  <a:tint val="5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FB9-4D5C-AB36-81768E547E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'2015-16'!$W$24:$W$28</c:f>
              <c:strCache>
                <c:ptCount val="5"/>
                <c:pt idx="0">
                  <c:v>Majs</c:v>
                </c:pt>
                <c:pt idx="1">
                  <c:v>Roer</c:v>
                </c:pt>
                <c:pt idx="2">
                  <c:v>Korn</c:v>
                </c:pt>
                <c:pt idx="3">
                  <c:v>Græs</c:v>
                </c:pt>
                <c:pt idx="4">
                  <c:v>Andre afgrøder</c:v>
                </c:pt>
              </c:strCache>
            </c:strRef>
          </c:cat>
          <c:val>
            <c:numRef>
              <c:f>'2015-16'!$X$24:$X$28</c:f>
              <c:numCache>
                <c:formatCode>0</c:formatCode>
                <c:ptCount val="5"/>
                <c:pt idx="0">
                  <c:v>69683.3</c:v>
                </c:pt>
                <c:pt idx="1">
                  <c:v>19335.599999999999</c:v>
                </c:pt>
                <c:pt idx="2">
                  <c:v>9629.94</c:v>
                </c:pt>
                <c:pt idx="3">
                  <c:v>6135.9</c:v>
                </c:pt>
                <c:pt idx="4">
                  <c:v>2754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B9-4D5C-AB36-81768E547E4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Husdyrgødning i biogas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71FB-424E-989B-0BEC9A4DEA63}"/>
              </c:ext>
            </c:extLst>
          </c:dPt>
          <c:dPt>
            <c:idx val="1"/>
            <c:bubble3D val="0"/>
            <c:spPr>
              <a:solidFill>
                <a:schemeClr val="accent2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1FB-424E-989B-0BEC9A4DEA63}"/>
              </c:ext>
            </c:extLst>
          </c:dPt>
          <c:dPt>
            <c:idx val="2"/>
            <c:bubble3D val="0"/>
            <c:spPr>
              <a:solidFill>
                <a:schemeClr val="accent2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1FB-424E-989B-0BEC9A4DEA63}"/>
              </c:ext>
            </c:extLst>
          </c:dPt>
          <c:dPt>
            <c:idx val="3"/>
            <c:bubble3D val="0"/>
            <c:spPr>
              <a:solidFill>
                <a:schemeClr val="accent2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1FB-424E-989B-0BEC9A4DEA63}"/>
              </c:ext>
            </c:extLst>
          </c:dPt>
          <c:dPt>
            <c:idx val="4"/>
            <c:bubble3D val="0"/>
            <c:spPr>
              <a:solidFill>
                <a:schemeClr val="accent2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1FB-424E-989B-0BEC9A4DEA63}"/>
              </c:ext>
            </c:extLst>
          </c:dPt>
          <c:dPt>
            <c:idx val="5"/>
            <c:bubble3D val="0"/>
            <c:spPr>
              <a:solidFill>
                <a:schemeClr val="accent2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1FB-424E-989B-0BEC9A4DEA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'2015-16'!$Q$24:$Q$29</c:f>
              <c:strCache>
                <c:ptCount val="6"/>
                <c:pt idx="0">
                  <c:v>Kvæggylle</c:v>
                </c:pt>
                <c:pt idx="1">
                  <c:v>Svinegylle</c:v>
                </c:pt>
                <c:pt idx="2">
                  <c:v>Minkgylle</c:v>
                </c:pt>
                <c:pt idx="3">
                  <c:v>Blandet gylle</c:v>
                </c:pt>
                <c:pt idx="4">
                  <c:v>Dybstrøelse</c:v>
                </c:pt>
                <c:pt idx="5">
                  <c:v>Andet (Fjerkrægylle, fast gylle, fiberfraktion mm)</c:v>
                </c:pt>
              </c:strCache>
            </c:strRef>
          </c:cat>
          <c:val>
            <c:numRef>
              <c:f>'2015-16'!$R$24:$R$29</c:f>
              <c:numCache>
                <c:formatCode>0</c:formatCode>
                <c:ptCount val="6"/>
                <c:pt idx="0">
                  <c:v>2139231.02</c:v>
                </c:pt>
                <c:pt idx="1">
                  <c:v>1589313.2320000001</c:v>
                </c:pt>
                <c:pt idx="2">
                  <c:v>114625.14000000001</c:v>
                </c:pt>
                <c:pt idx="3">
                  <c:v>299129</c:v>
                </c:pt>
                <c:pt idx="4">
                  <c:v>144050.38999999998</c:v>
                </c:pt>
                <c:pt idx="5">
                  <c:v>51557.899999999994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FB-424E-989B-0BEC9A4DEA6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Industriaffald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B8A3-445D-BDD8-ACAE266077ED}"/>
              </c:ext>
            </c:extLst>
          </c:dPt>
          <c:dPt>
            <c:idx val="1"/>
            <c:bubble3D val="0"/>
            <c:spPr>
              <a:solidFill>
                <a:schemeClr val="accent1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A3-445D-BDD8-ACAE266077ED}"/>
              </c:ext>
            </c:extLst>
          </c:dPt>
          <c:dPt>
            <c:idx val="2"/>
            <c:bubble3D val="0"/>
            <c:spPr>
              <a:solidFill>
                <a:schemeClr val="accent1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B8A3-445D-BDD8-ACAE266077ED}"/>
              </c:ext>
            </c:extLst>
          </c:dPt>
          <c:dPt>
            <c:idx val="3"/>
            <c:bubble3D val="0"/>
            <c:spPr>
              <a:solidFill>
                <a:schemeClr val="accent1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A3-445D-BDD8-ACAE266077ED}"/>
              </c:ext>
            </c:extLst>
          </c:dPt>
          <c:dPt>
            <c:idx val="4"/>
            <c:bubble3D val="0"/>
            <c:spPr>
              <a:solidFill>
                <a:schemeClr val="accent1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B8A3-445D-BDD8-ACAE266077ED}"/>
              </c:ext>
            </c:extLst>
          </c:dPt>
          <c:dPt>
            <c:idx val="5"/>
            <c:bubble3D val="0"/>
            <c:spPr>
              <a:solidFill>
                <a:schemeClr val="accent1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A3-445D-BDD8-ACAE266077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'2015-16'!$Q$49:$Q$54</c:f>
              <c:strCache>
                <c:ptCount val="6"/>
                <c:pt idx="0">
                  <c:v>Slam og spildevand samt uforurenede produktrester</c:v>
                </c:pt>
                <c:pt idx="1">
                  <c:v>Slam fra forarbejdning af animalske råvarer</c:v>
                </c:pt>
                <c:pt idx="2">
                  <c:v>Organisk affald fra erhverv</c:v>
                </c:pt>
                <c:pt idx="3">
                  <c:v>Animalske biprodukter</c:v>
                </c:pt>
                <c:pt idx="4">
                  <c:v>Slam fra dambrug</c:v>
                </c:pt>
                <c:pt idx="5">
                  <c:v>Andet*</c:v>
                </c:pt>
              </c:strCache>
            </c:strRef>
          </c:cat>
          <c:val>
            <c:numRef>
              <c:f>'2015-16'!$R$49:$R$54</c:f>
              <c:numCache>
                <c:formatCode>0</c:formatCode>
                <c:ptCount val="6"/>
                <c:pt idx="0">
                  <c:v>2038835.507</c:v>
                </c:pt>
                <c:pt idx="1">
                  <c:v>260651.05799999999</c:v>
                </c:pt>
                <c:pt idx="2">
                  <c:v>133792.47</c:v>
                </c:pt>
                <c:pt idx="3">
                  <c:v>95747.76</c:v>
                </c:pt>
                <c:pt idx="4">
                  <c:v>18119.43</c:v>
                </c:pt>
                <c:pt idx="5">
                  <c:v>5181.8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A3-445D-BDD8-ACAE266077E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Restprodukter og andet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tint val="4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E5BB-40D9-9D12-1557544C3F60}"/>
              </c:ext>
            </c:extLst>
          </c:dPt>
          <c:dPt>
            <c:idx val="1"/>
            <c:bubble3D val="0"/>
            <c:spPr>
              <a:solidFill>
                <a:schemeClr val="accent4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BB-40D9-9D12-1557544C3F60}"/>
              </c:ext>
            </c:extLst>
          </c:dPt>
          <c:dPt>
            <c:idx val="2"/>
            <c:bubble3D val="0"/>
            <c:spPr>
              <a:solidFill>
                <a:schemeClr val="accent4">
                  <a:tint val="8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5BB-40D9-9D12-1557544C3F6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BB-40D9-9D12-1557544C3F60}"/>
              </c:ext>
            </c:extLst>
          </c:dPt>
          <c:dPt>
            <c:idx val="4"/>
            <c:bubble3D val="0"/>
            <c:spPr>
              <a:solidFill>
                <a:schemeClr val="accent4">
                  <a:shade val="8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5BB-40D9-9D12-1557544C3F60}"/>
              </c:ext>
            </c:extLst>
          </c:dPt>
          <c:dPt>
            <c:idx val="5"/>
            <c:bubble3D val="0"/>
            <c:spPr>
              <a:solidFill>
                <a:schemeClr val="accent4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BB-40D9-9D12-1557544C3F60}"/>
              </c:ext>
            </c:extLst>
          </c:dPt>
          <c:dPt>
            <c:idx val="6"/>
            <c:bubble3D val="0"/>
            <c:spPr>
              <a:solidFill>
                <a:schemeClr val="accent4">
                  <a:shade val="4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E5BB-40D9-9D12-1557544C3F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'2015-16'!$V$49:$V$55</c:f>
              <c:strCache>
                <c:ptCount val="7"/>
                <c:pt idx="0">
                  <c:v>Andre typer af anden organisk gødning</c:v>
                </c:pt>
                <c:pt idx="1">
                  <c:v>Øvrige typer af anden organisk gødning</c:v>
                </c:pt>
                <c:pt idx="2">
                  <c:v>Glycerin</c:v>
                </c:pt>
                <c:pt idx="3">
                  <c:v>Restprodukter fra primær produktion</c:v>
                </c:pt>
                <c:pt idx="4">
                  <c:v>Afgasset biomasse</c:v>
                </c:pt>
                <c:pt idx="5">
                  <c:v>Kasserede afgrøder</c:v>
                </c:pt>
                <c:pt idx="6">
                  <c:v>Andet**</c:v>
                </c:pt>
              </c:strCache>
            </c:strRef>
          </c:cat>
          <c:val>
            <c:numRef>
              <c:f>'2015-16'!$W$49:$W$55</c:f>
              <c:numCache>
                <c:formatCode>0</c:formatCode>
                <c:ptCount val="7"/>
                <c:pt idx="0">
                  <c:v>156799.56</c:v>
                </c:pt>
                <c:pt idx="1">
                  <c:v>85253</c:v>
                </c:pt>
                <c:pt idx="2">
                  <c:v>49835.600000000006</c:v>
                </c:pt>
                <c:pt idx="3">
                  <c:v>15513.289999999994</c:v>
                </c:pt>
                <c:pt idx="4">
                  <c:v>13962.08</c:v>
                </c:pt>
                <c:pt idx="5">
                  <c:v>9043.7099999999991</c:v>
                </c:pt>
                <c:pt idx="6">
                  <c:v>6411.6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5BB-40D9-9D12-1557544C3F6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336978148719646"/>
          <c:y val="9.7844680036604695E-2"/>
          <c:w val="0.42097723383685542"/>
          <c:h val="0.8588389385804990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1C8-49C6-A133-4006A5917E3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1C8-49C6-A133-4006A5917E3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1C8-49C6-A133-4006A5917E3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1C8-49C6-A133-4006A5917E3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1C8-49C6-A133-4006A5917E3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1C8-49C6-A133-4006A5917E3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91C8-49C6-A133-4006A5917E3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1C8-49C6-A133-4006A5917E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'2015-16'!$B$5:$B$12</c:f>
              <c:strCache>
                <c:ptCount val="8"/>
                <c:pt idx="0">
                  <c:v>Gylle</c:v>
                </c:pt>
                <c:pt idx="1">
                  <c:v>Industriaffald</c:v>
                </c:pt>
                <c:pt idx="2">
                  <c:v>Spildevand</c:v>
                </c:pt>
                <c:pt idx="3">
                  <c:v>Restprodukter og andet</c:v>
                </c:pt>
                <c:pt idx="4">
                  <c:v>Anden husdyrgødning</c:v>
                </c:pt>
                <c:pt idx="5">
                  <c:v>Energiafgrøder</c:v>
                </c:pt>
                <c:pt idx="6">
                  <c:v>Husholdningsaffald</c:v>
                </c:pt>
                <c:pt idx="7">
                  <c:v>Halm</c:v>
                </c:pt>
              </c:strCache>
            </c:strRef>
          </c:cat>
          <c:val>
            <c:numRef>
              <c:f>'2015-16'!$C$5:$C$12</c:f>
              <c:numCache>
                <c:formatCode>#,##0</c:formatCode>
                <c:ptCount val="8"/>
                <c:pt idx="0">
                  <c:v>4157310.5320000006</c:v>
                </c:pt>
                <c:pt idx="1">
                  <c:v>2552328.0249999999</c:v>
                </c:pt>
                <c:pt idx="2">
                  <c:v>1199598.4764150945</c:v>
                </c:pt>
                <c:pt idx="3">
                  <c:v>352922.57999999996</c:v>
                </c:pt>
                <c:pt idx="4">
                  <c:v>189574.28999999998</c:v>
                </c:pt>
                <c:pt idx="5">
                  <c:v>107538.73999999999</c:v>
                </c:pt>
                <c:pt idx="6">
                  <c:v>45481.01</c:v>
                </c:pt>
                <c:pt idx="7">
                  <c:v>13583.47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1C8-49C6-A133-4006A5917E3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Fælles- og gårdanlæg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0E95-4E4C-A0A2-37648085CCF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95-4E4C-A0A2-37648085CCF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E95-4E4C-A0A2-37648085CCF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95-4E4C-A0A2-37648085CCF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0E95-4E4C-A0A2-37648085CCF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95-4E4C-A0A2-37648085CCF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0E95-4E4C-A0A2-37648085CCF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95-4E4C-A0A2-37648085CCF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C64-4DA2-B01D-6CDAA4613D8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C64-4DA2-B01D-6CDAA4613D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'2015-16'!$U$78:$U$87</c:f>
              <c:strCache>
                <c:ptCount val="10"/>
                <c:pt idx="0">
                  <c:v>Kvæggylle</c:v>
                </c:pt>
                <c:pt idx="1">
                  <c:v>Svinegylle</c:v>
                </c:pt>
                <c:pt idx="2">
                  <c:v>Dybstrøelse</c:v>
                </c:pt>
                <c:pt idx="3">
                  <c:v>Anden husdyrgødning</c:v>
                </c:pt>
                <c:pt idx="4">
                  <c:v>Energiafgrøder</c:v>
                </c:pt>
                <c:pt idx="5">
                  <c:v>Spildevand</c:v>
                </c:pt>
                <c:pt idx="6">
                  <c:v>Halm</c:v>
                </c:pt>
                <c:pt idx="7">
                  <c:v>Industriaffald</c:v>
                </c:pt>
                <c:pt idx="8">
                  <c:v>Husholdningsaffald</c:v>
                </c:pt>
                <c:pt idx="9">
                  <c:v>Andet</c:v>
                </c:pt>
              </c:strCache>
            </c:strRef>
          </c:cat>
          <c:val>
            <c:numRef>
              <c:f>'2015-16'!$V$78:$V$87</c:f>
              <c:numCache>
                <c:formatCode>#,##0</c:formatCode>
                <c:ptCount val="10"/>
                <c:pt idx="0">
                  <c:v>2125647.02</c:v>
                </c:pt>
                <c:pt idx="1">
                  <c:v>1587739.2320000001</c:v>
                </c:pt>
                <c:pt idx="2">
                  <c:v>143481.38999999998</c:v>
                </c:pt>
                <c:pt idx="3">
                  <c:v>453269.68000000005</c:v>
                </c:pt>
                <c:pt idx="4">
                  <c:v>107538.73999999999</c:v>
                </c:pt>
                <c:pt idx="5">
                  <c:v>8901.08</c:v>
                </c:pt>
                <c:pt idx="6">
                  <c:v>13583.47</c:v>
                </c:pt>
                <c:pt idx="7">
                  <c:v>749190.87500000012</c:v>
                </c:pt>
                <c:pt idx="8">
                  <c:v>21703.01</c:v>
                </c:pt>
                <c:pt idx="9">
                  <c:v>383381.43999999994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E95-4E4C-A0A2-37648085CCF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Fællesanlæg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2C2A-45AE-B1E1-416D54A8BC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C2A-45AE-B1E1-416D54A8BC4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C2A-45AE-B1E1-416D54A8BC4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C2A-45AE-B1E1-416D54A8BC4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C2A-45AE-B1E1-416D54A8BC4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C2A-45AE-B1E1-416D54A8BC4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C2A-45AE-B1E1-416D54A8BC4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C2A-45AE-B1E1-416D54A8BC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'2015-16'!$O$78:$O$85</c:f>
              <c:strCache>
                <c:ptCount val="8"/>
                <c:pt idx="0">
                  <c:v>Gylle</c:v>
                </c:pt>
                <c:pt idx="1">
                  <c:v>Anden husdyrgødning</c:v>
                </c:pt>
                <c:pt idx="2">
                  <c:v>Energiafgrøder</c:v>
                </c:pt>
                <c:pt idx="3">
                  <c:v>Spildevand</c:v>
                </c:pt>
                <c:pt idx="4">
                  <c:v>Industriaffald</c:v>
                </c:pt>
                <c:pt idx="5">
                  <c:v>Husholdningsaffald</c:v>
                </c:pt>
                <c:pt idx="6">
                  <c:v>Halm</c:v>
                </c:pt>
                <c:pt idx="7">
                  <c:v>Restprodukter og andet</c:v>
                </c:pt>
              </c:strCache>
            </c:strRef>
          </c:cat>
          <c:val>
            <c:numRef>
              <c:f>'2015-16'!$P$78:$P$85</c:f>
              <c:numCache>
                <c:formatCode>#,##0</c:formatCode>
                <c:ptCount val="8"/>
                <c:pt idx="0">
                  <c:v>3333041.1919999998</c:v>
                </c:pt>
                <c:pt idx="1">
                  <c:v>152278.46</c:v>
                </c:pt>
                <c:pt idx="2">
                  <c:v>37061</c:v>
                </c:pt>
                <c:pt idx="3">
                  <c:v>8901.08</c:v>
                </c:pt>
                <c:pt idx="4">
                  <c:v>705013.52500000014</c:v>
                </c:pt>
                <c:pt idx="5">
                  <c:v>13486.21</c:v>
                </c:pt>
                <c:pt idx="6">
                  <c:v>159</c:v>
                </c:pt>
                <c:pt idx="7">
                  <c:v>251495.84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2A-45AE-B1E1-416D54A8BC4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Industriaffald i biogas</a:t>
            </a:r>
            <a:r>
              <a:rPr lang="da-DK" baseline="0"/>
              <a:t> </a:t>
            </a:r>
            <a:endParaRPr lang="da-D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B57-40BA-B49F-DF38E011713D}"/>
              </c:ext>
            </c:extLst>
          </c:dPt>
          <c:dPt>
            <c:idx val="1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B57-40BA-B49F-DF38E011713D}"/>
              </c:ext>
            </c:extLst>
          </c:dPt>
          <c:dPt>
            <c:idx val="2"/>
            <c:bubble3D val="0"/>
            <c:spPr>
              <a:solidFill>
                <a:schemeClr val="accent5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B57-40BA-B49F-DF38E011713D}"/>
              </c:ext>
            </c:extLst>
          </c:dPt>
          <c:dPt>
            <c:idx val="3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B57-40BA-B49F-DF38E011713D}"/>
              </c:ext>
            </c:extLst>
          </c:dPt>
          <c:dPt>
            <c:idx val="4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B57-40BA-B49F-DF38E011713D}"/>
              </c:ext>
            </c:extLst>
          </c:dPt>
          <c:dPt>
            <c:idx val="5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B57-40BA-B49F-DF38E011713D}"/>
              </c:ext>
            </c:extLst>
          </c:dPt>
          <c:dLbls>
            <c:dLbl>
              <c:idx val="0"/>
              <c:layout>
                <c:manualLayout>
                  <c:x val="5.3310434162456167E-3"/>
                  <c:y val="-8.98376137562243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57-40BA-B49F-DF38E011713D}"/>
                </c:ext>
              </c:extLst>
            </c:dLbl>
            <c:dLbl>
              <c:idx val="1"/>
              <c:layout>
                <c:manualLayout>
                  <c:x val="2.5171622493583867E-3"/>
                  <c:y val="2.07469276620796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57-40BA-B49F-DF38E011713D}"/>
                </c:ext>
              </c:extLst>
            </c:dLbl>
            <c:dLbl>
              <c:idx val="2"/>
              <c:layout>
                <c:manualLayout>
                  <c:x val="1.3250954536413078E-2"/>
                  <c:y val="-1.81879951921897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57-40BA-B49F-DF38E011713D}"/>
                </c:ext>
              </c:extLst>
            </c:dLbl>
            <c:dLbl>
              <c:idx val="4"/>
              <c:layout>
                <c:manualLayout>
                  <c:x val="3.8639342910232341E-2"/>
                  <c:y val="-6.3671597125125714E-3"/>
                </c:manualLayout>
              </c:layout>
              <c:tx>
                <c:rich>
                  <a:bodyPr/>
                  <a:lstStyle/>
                  <a:p>
                    <a:fld id="{01A4DF89-91AF-4FD4-9251-DFD6B32B9FD5}" type="CATEGORYNAME">
                      <a:rPr lang="en-US"/>
                      <a:pPr/>
                      <a:t>[KATEGORINAVN]</a:t>
                    </a:fld>
                    <a:r>
                      <a:rPr lang="en-US" baseline="0"/>
                      <a:t>
0,4%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AB57-40BA-B49F-DF38E01171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'2019-20'!$P$47:$P$52</c:f>
              <c:strCache>
                <c:ptCount val="6"/>
                <c:pt idx="0">
                  <c:v>Slam og spildevand samt uforurenede produktrester</c:v>
                </c:pt>
                <c:pt idx="1">
                  <c:v>Slam fra forarbejdning af animalske råvarer</c:v>
                </c:pt>
                <c:pt idx="2">
                  <c:v>Organisk affald fra erhverv</c:v>
                </c:pt>
                <c:pt idx="3">
                  <c:v>Animalske biprodukter</c:v>
                </c:pt>
                <c:pt idx="4">
                  <c:v>Slam fra dambrug</c:v>
                </c:pt>
                <c:pt idx="5">
                  <c:v>Andet*</c:v>
                </c:pt>
              </c:strCache>
            </c:strRef>
          </c:cat>
          <c:val>
            <c:numRef>
              <c:f>'2019-20'!$Q$47:$Q$52</c:f>
              <c:numCache>
                <c:formatCode>_-* #,##0_-;\-* #,##0_-;_-* "-"??_-;_-@_-</c:formatCode>
                <c:ptCount val="6"/>
                <c:pt idx="0">
                  <c:v>337412.58</c:v>
                </c:pt>
                <c:pt idx="1">
                  <c:v>240772.2</c:v>
                </c:pt>
                <c:pt idx="2">
                  <c:v>120616.66</c:v>
                </c:pt>
                <c:pt idx="3">
                  <c:v>301468.42</c:v>
                </c:pt>
                <c:pt idx="4">
                  <c:v>17583.22</c:v>
                </c:pt>
                <c:pt idx="5">
                  <c:v>11700.34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B57-40BA-B49F-DF38E01171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Gårdanlæg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26906029571677137"/>
          <c:y val="0.20679033112828923"/>
          <c:w val="0.502584962962219"/>
          <c:h val="0.7536217256761077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8507-4E5C-B64A-21316693F9E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507-4E5C-B64A-21316693F9E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507-4E5C-B64A-21316693F9E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507-4E5C-B64A-21316693F9E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8507-4E5C-B64A-21316693F9E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507-4E5C-B64A-21316693F9E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8507-4E5C-B64A-21316693F9E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507-4E5C-B64A-21316693F9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'2015-16'!$O$78:$O$85</c:f>
              <c:strCache>
                <c:ptCount val="8"/>
                <c:pt idx="0">
                  <c:v>Gylle</c:v>
                </c:pt>
                <c:pt idx="1">
                  <c:v>Anden husdyrgødning</c:v>
                </c:pt>
                <c:pt idx="2">
                  <c:v>Energiafgrøder</c:v>
                </c:pt>
                <c:pt idx="3">
                  <c:v>Spildevand</c:v>
                </c:pt>
                <c:pt idx="4">
                  <c:v>Industriaffald</c:v>
                </c:pt>
                <c:pt idx="5">
                  <c:v>Husholdningsaffald</c:v>
                </c:pt>
                <c:pt idx="6">
                  <c:v>Halm</c:v>
                </c:pt>
                <c:pt idx="7">
                  <c:v>Restprodukter og andet</c:v>
                </c:pt>
              </c:strCache>
            </c:strRef>
          </c:cat>
          <c:val>
            <c:numRef>
              <c:f>'2015-16'!$Q$78:$Q$85</c:f>
              <c:numCache>
                <c:formatCode>#,##0</c:formatCode>
                <c:ptCount val="8"/>
                <c:pt idx="0">
                  <c:v>788116.84000000008</c:v>
                </c:pt>
                <c:pt idx="1">
                  <c:v>36700.83</c:v>
                </c:pt>
                <c:pt idx="2">
                  <c:v>70477.739999999991</c:v>
                </c:pt>
                <c:pt idx="3">
                  <c:v>0</c:v>
                </c:pt>
                <c:pt idx="4">
                  <c:v>44177.35</c:v>
                </c:pt>
                <c:pt idx="5">
                  <c:v>8216.7999999999993</c:v>
                </c:pt>
                <c:pt idx="6">
                  <c:v>13424.47</c:v>
                </c:pt>
                <c:pt idx="7">
                  <c:v>82050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507-4E5C-B64A-21316693F9E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Restprodukter og andet i biogas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51-428B-9776-70D796C6EF3F}"/>
              </c:ext>
            </c:extLst>
          </c:dPt>
          <c:dPt>
            <c:idx val="1"/>
            <c:bubble3D val="0"/>
            <c:spPr>
              <a:solidFill>
                <a:schemeClr val="accent4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51-428B-9776-70D796C6EF3F}"/>
              </c:ext>
            </c:extLst>
          </c:dPt>
          <c:dPt>
            <c:idx val="2"/>
            <c:bubble3D val="0"/>
            <c:spPr>
              <a:solidFill>
                <a:schemeClr val="accent4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51-428B-9776-70D796C6EF3F}"/>
              </c:ext>
            </c:extLst>
          </c:dPt>
          <c:dPt>
            <c:idx val="3"/>
            <c:bubble3D val="0"/>
            <c:spPr>
              <a:solidFill>
                <a:schemeClr val="accent4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51-428B-9776-70D796C6EF3F}"/>
              </c:ext>
            </c:extLst>
          </c:dPt>
          <c:dPt>
            <c:idx val="4"/>
            <c:bubble3D val="0"/>
            <c:spPr>
              <a:solidFill>
                <a:schemeClr val="accent4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F51-428B-9776-70D796C6EF3F}"/>
              </c:ext>
            </c:extLst>
          </c:dPt>
          <c:dPt>
            <c:idx val="5"/>
            <c:bubble3D val="0"/>
            <c:spPr>
              <a:solidFill>
                <a:schemeClr val="accent4">
                  <a:shade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F51-428B-9776-70D796C6EF3F}"/>
              </c:ext>
            </c:extLst>
          </c:dPt>
          <c:dLbls>
            <c:dLbl>
              <c:idx val="0"/>
              <c:layout>
                <c:manualLayout>
                  <c:x val="-0.23622446650690404"/>
                  <c:y val="1.76161158509478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51-428B-9776-70D796C6EF3F}"/>
                </c:ext>
              </c:extLst>
            </c:dLbl>
            <c:dLbl>
              <c:idx val="1"/>
              <c:layout>
                <c:manualLayout>
                  <c:x val="0.13300990908745103"/>
                  <c:y val="-0.1355297757153905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51-428B-9776-70D796C6EF3F}"/>
                </c:ext>
              </c:extLst>
            </c:dLbl>
            <c:dLbl>
              <c:idx val="2"/>
              <c:layout>
                <c:manualLayout>
                  <c:x val="0.13902183422724335"/>
                  <c:y val="-2.47264799556667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51-428B-9776-70D796C6EF3F}"/>
                </c:ext>
              </c:extLst>
            </c:dLbl>
            <c:dLbl>
              <c:idx val="3"/>
              <c:layout>
                <c:manualLayout>
                  <c:x val="-2.359218684620944E-2"/>
                  <c:y val="2.178903971110339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F51-428B-9776-70D796C6EF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'2019-20'!$W$47:$W$52</c:f>
              <c:strCache>
                <c:ptCount val="6"/>
                <c:pt idx="0">
                  <c:v>Andre typer af anden organisk gødning</c:v>
                </c:pt>
                <c:pt idx="1">
                  <c:v>Øvrige typer af anden organisk gødning</c:v>
                </c:pt>
                <c:pt idx="2">
                  <c:v>Glycerin</c:v>
                </c:pt>
                <c:pt idx="3">
                  <c:v>Andre restprodukter fra primær produktion</c:v>
                </c:pt>
                <c:pt idx="4">
                  <c:v>Kasserede afgrøder</c:v>
                </c:pt>
                <c:pt idx="5">
                  <c:v>Andet**</c:v>
                </c:pt>
              </c:strCache>
            </c:strRef>
          </c:cat>
          <c:val>
            <c:numRef>
              <c:f>'2019-20'!$X$47:$X$52</c:f>
              <c:numCache>
                <c:formatCode>_-* #,##0_-;\-* #,##0_-;_-* "-"??_-;_-@_-</c:formatCode>
                <c:ptCount val="6"/>
                <c:pt idx="0">
                  <c:v>268474.09999999998</c:v>
                </c:pt>
                <c:pt idx="1">
                  <c:v>26351.64</c:v>
                </c:pt>
                <c:pt idx="2">
                  <c:v>159099.22</c:v>
                </c:pt>
                <c:pt idx="3">
                  <c:v>99631.94</c:v>
                </c:pt>
                <c:pt idx="4">
                  <c:v>52434.54</c:v>
                </c:pt>
                <c:pt idx="5">
                  <c:v>29785.34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F51-428B-9776-70D796C6EF3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b="1"/>
              <a:t>Fællesanlæg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21398728924551746"/>
          <c:y val="0.24052360297390282"/>
          <c:w val="0.62518602352439712"/>
          <c:h val="0.6933672861957919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FD0-49D1-A78C-906A0B9C4D0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FD0-49D1-A78C-906A0B9C4D0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FD0-49D1-A78C-906A0B9C4D0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FD0-49D1-A78C-906A0B9C4D0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FD0-49D1-A78C-906A0B9C4D0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FD0-49D1-A78C-906A0B9C4D0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FD0-49D1-A78C-906A0B9C4D0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FD0-49D1-A78C-906A0B9C4D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'2019-20'!$P$84:$P$91</c:f>
              <c:strCache>
                <c:ptCount val="8"/>
                <c:pt idx="0">
                  <c:v>Gylle</c:v>
                </c:pt>
                <c:pt idx="1">
                  <c:v>Anden husdyrgødning</c:v>
                </c:pt>
                <c:pt idx="2">
                  <c:v>Energiafgrøder</c:v>
                </c:pt>
                <c:pt idx="3">
                  <c:v>Spildevand</c:v>
                </c:pt>
                <c:pt idx="4">
                  <c:v>Industriaffald</c:v>
                </c:pt>
                <c:pt idx="5">
                  <c:v>Husholdningsaffald</c:v>
                </c:pt>
                <c:pt idx="6">
                  <c:v>Halm</c:v>
                </c:pt>
                <c:pt idx="7">
                  <c:v>Restprodukter og andet</c:v>
                </c:pt>
              </c:strCache>
            </c:strRef>
          </c:cat>
          <c:val>
            <c:numRef>
              <c:f>'2019-20'!$R$84:$R$91</c:f>
              <c:numCache>
                <c:formatCode>_-* #,##0_-;\-* #,##0_-;_-* "-"??_-;_-@_-</c:formatCode>
                <c:ptCount val="8"/>
                <c:pt idx="0">
                  <c:v>6366243.5350000011</c:v>
                </c:pt>
                <c:pt idx="1">
                  <c:v>520382.01500000001</c:v>
                </c:pt>
                <c:pt idx="2">
                  <c:v>275599.88</c:v>
                </c:pt>
                <c:pt idx="3">
                  <c:v>3098</c:v>
                </c:pt>
                <c:pt idx="4">
                  <c:v>875798.48</c:v>
                </c:pt>
                <c:pt idx="5">
                  <c:v>364741.1</c:v>
                </c:pt>
                <c:pt idx="6">
                  <c:v>10863.4</c:v>
                </c:pt>
                <c:pt idx="7">
                  <c:v>418865.97000000003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FD0-49D1-A78C-906A0B9C4D0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b="1"/>
              <a:t>Gårdanlæg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21190700465759502"/>
          <c:y val="0.14835586834345624"/>
          <c:w val="0.65571762188678273"/>
          <c:h val="0.7916671917135009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F17-4914-9785-8637DFB998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F17-4914-9785-8637DFB998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F17-4914-9785-8637DFB9982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F17-4914-9785-8637DFB9982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F17-4914-9785-8637DFB9982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F17-4914-9785-8637DFB9982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F17-4914-9785-8637DFB9982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F17-4914-9785-8637DFB998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'2019-20'!$P$84:$P$91</c:f>
              <c:strCache>
                <c:ptCount val="8"/>
                <c:pt idx="0">
                  <c:v>Gylle</c:v>
                </c:pt>
                <c:pt idx="1">
                  <c:v>Anden husdyrgødning</c:v>
                </c:pt>
                <c:pt idx="2">
                  <c:v>Energiafgrøder</c:v>
                </c:pt>
                <c:pt idx="3">
                  <c:v>Spildevand</c:v>
                </c:pt>
                <c:pt idx="4">
                  <c:v>Industriaffald</c:v>
                </c:pt>
                <c:pt idx="5">
                  <c:v>Husholdningsaffald</c:v>
                </c:pt>
                <c:pt idx="6">
                  <c:v>Halm</c:v>
                </c:pt>
                <c:pt idx="7">
                  <c:v>Restprodukter og andet</c:v>
                </c:pt>
              </c:strCache>
            </c:strRef>
          </c:cat>
          <c:val>
            <c:numRef>
              <c:f>'2019-20'!$S$84:$S$91</c:f>
              <c:numCache>
                <c:formatCode>_-* #,##0_-;\-* #,##0_-;_-* "-"??_-;_-@_-</c:formatCode>
                <c:ptCount val="8"/>
                <c:pt idx="0">
                  <c:v>1795827.28</c:v>
                </c:pt>
                <c:pt idx="1">
                  <c:v>372818.55</c:v>
                </c:pt>
                <c:pt idx="2">
                  <c:v>224752.13999999998</c:v>
                </c:pt>
                <c:pt idx="3">
                  <c:v>0</c:v>
                </c:pt>
                <c:pt idx="4">
                  <c:v>154076.93999999997</c:v>
                </c:pt>
                <c:pt idx="5">
                  <c:v>5378</c:v>
                </c:pt>
                <c:pt idx="6">
                  <c:v>74826.2</c:v>
                </c:pt>
                <c:pt idx="7">
                  <c:v>216910.81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F17-4914-9785-8637DFB9982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b="1"/>
              <a:t>Fælles- og gårdanlæg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6A3-4986-B829-3533A2B0910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A3-4986-B829-3533A2B0910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A3-4986-B829-3533A2B0910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6A3-4986-B829-3533A2B0910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6A3-4986-B829-3533A2B0910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6A3-4986-B829-3533A2B0910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6A3-4986-B829-3533A2B0910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6A3-4986-B829-3533A2B0910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6A3-4986-B829-3533A2B0910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6A3-4986-B829-3533A2B091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'2019-20'!$W$84:$W$93</c:f>
              <c:strCache>
                <c:ptCount val="10"/>
                <c:pt idx="0">
                  <c:v>Kvæggylle</c:v>
                </c:pt>
                <c:pt idx="1">
                  <c:v>Svinegylle</c:v>
                </c:pt>
                <c:pt idx="2">
                  <c:v>Dybstrøelse</c:v>
                </c:pt>
                <c:pt idx="3">
                  <c:v>Anden husdyrgødning</c:v>
                </c:pt>
                <c:pt idx="4">
                  <c:v>Energiafgrøder</c:v>
                </c:pt>
                <c:pt idx="5">
                  <c:v>Spildevand</c:v>
                </c:pt>
                <c:pt idx="6">
                  <c:v>Halm</c:v>
                </c:pt>
                <c:pt idx="7">
                  <c:v>Industriaffald</c:v>
                </c:pt>
                <c:pt idx="8">
                  <c:v>Husholdningsaffald</c:v>
                </c:pt>
                <c:pt idx="9">
                  <c:v>Andet</c:v>
                </c:pt>
              </c:strCache>
            </c:strRef>
          </c:cat>
          <c:val>
            <c:numRef>
              <c:f>'2019-20'!$X$84:$X$93</c:f>
              <c:numCache>
                <c:formatCode>_-* #,##0_-;\-* #,##0_-;_-* "-"??_-;_-@_-</c:formatCode>
                <c:ptCount val="10"/>
                <c:pt idx="0">
                  <c:v>4634041.17</c:v>
                </c:pt>
                <c:pt idx="1">
                  <c:v>2870527.8</c:v>
                </c:pt>
                <c:pt idx="2">
                  <c:v>862883.52</c:v>
                </c:pt>
                <c:pt idx="3">
                  <c:v>687818.89</c:v>
                </c:pt>
                <c:pt idx="4">
                  <c:v>500352.02</c:v>
                </c:pt>
                <c:pt idx="5">
                  <c:v>3098</c:v>
                </c:pt>
                <c:pt idx="6">
                  <c:v>85689.599999999991</c:v>
                </c:pt>
                <c:pt idx="7">
                  <c:v>1029875.4199999999</c:v>
                </c:pt>
                <c:pt idx="8">
                  <c:v>370119.1</c:v>
                </c:pt>
                <c:pt idx="9">
                  <c:v>635776.78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6A3-4986-B829-3533A2B0910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FE-4615-BD6F-E1FC235D4C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FE-4615-BD6F-E1FC235D4C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FE-4615-BD6F-E1FC235D4CA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AFE-4615-BD6F-E1FC235D4CA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AFE-4615-BD6F-E1FC235D4CA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AFE-4615-BD6F-E1FC235D4CA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AFE-4615-BD6F-E1FC235D4CA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AFE-4615-BD6F-E1FC235D4C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'2018-19'!$B$5:$B$12</c:f>
              <c:strCache>
                <c:ptCount val="8"/>
                <c:pt idx="0">
                  <c:v>Gylle</c:v>
                </c:pt>
                <c:pt idx="1">
                  <c:v>Industriaffald</c:v>
                </c:pt>
                <c:pt idx="2">
                  <c:v>Spildevandsslam</c:v>
                </c:pt>
                <c:pt idx="3">
                  <c:v>Restprodukter og andet</c:v>
                </c:pt>
                <c:pt idx="4">
                  <c:v>Anden husdyrgødning</c:v>
                </c:pt>
                <c:pt idx="5">
                  <c:v>Energiafgrøder</c:v>
                </c:pt>
                <c:pt idx="6">
                  <c:v>Husholdningsaffald</c:v>
                </c:pt>
                <c:pt idx="7">
                  <c:v>Halm</c:v>
                </c:pt>
              </c:strCache>
            </c:strRef>
          </c:cat>
          <c:val>
            <c:numRef>
              <c:f>'2018-19'!$D$5:$D$12</c:f>
              <c:numCache>
                <c:formatCode>0%</c:formatCode>
                <c:ptCount val="8"/>
                <c:pt idx="0">
                  <c:v>0.70608008082612317</c:v>
                </c:pt>
                <c:pt idx="1">
                  <c:v>0.10111504960080867</c:v>
                </c:pt>
                <c:pt idx="2">
                  <c:v>1.3368948335380171E-4</c:v>
                </c:pt>
                <c:pt idx="3">
                  <c:v>4.9035605976776205E-2</c:v>
                </c:pt>
                <c:pt idx="4">
                  <c:v>6.5308482122607675E-2</c:v>
                </c:pt>
                <c:pt idx="5">
                  <c:v>3.9098394300235387E-2</c:v>
                </c:pt>
                <c:pt idx="6">
                  <c:v>3.2268685370292975E-2</c:v>
                </c:pt>
                <c:pt idx="7" formatCode="0.0%">
                  <c:v>6.9600123198020336E-3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AFE-4615-BD6F-E1FC235D4CA9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3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1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8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6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4" Type="http://schemas.openxmlformats.org/officeDocument/2006/relationships/chart" Target="../charts/chart20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0.xml"/><Relationship Id="rId3" Type="http://schemas.openxmlformats.org/officeDocument/2006/relationships/chart" Target="../charts/chart35.xml"/><Relationship Id="rId7" Type="http://schemas.openxmlformats.org/officeDocument/2006/relationships/chart" Target="../charts/chart39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6" Type="http://schemas.openxmlformats.org/officeDocument/2006/relationships/chart" Target="../charts/chart38.xml"/><Relationship Id="rId5" Type="http://schemas.openxmlformats.org/officeDocument/2006/relationships/chart" Target="../charts/chart37.xml"/><Relationship Id="rId4" Type="http://schemas.openxmlformats.org/officeDocument/2006/relationships/chart" Target="../charts/chart3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14</xdr:row>
      <xdr:rowOff>19050</xdr:rowOff>
    </xdr:from>
    <xdr:to>
      <xdr:col>7</xdr:col>
      <xdr:colOff>285750</xdr:colOff>
      <xdr:row>41</xdr:row>
      <xdr:rowOff>76200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314325</xdr:colOff>
      <xdr:row>0</xdr:row>
      <xdr:rowOff>142875</xdr:rowOff>
    </xdr:from>
    <xdr:to>
      <xdr:col>20</xdr:col>
      <xdr:colOff>9525</xdr:colOff>
      <xdr:row>15</xdr:row>
      <xdr:rowOff>133350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257174</xdr:colOff>
      <xdr:row>0</xdr:row>
      <xdr:rowOff>161925</xdr:rowOff>
    </xdr:from>
    <xdr:to>
      <xdr:col>27</xdr:col>
      <xdr:colOff>323849</xdr:colOff>
      <xdr:row>15</xdr:row>
      <xdr:rowOff>171450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206374</xdr:colOff>
      <xdr:row>22</xdr:row>
      <xdr:rowOff>3175</xdr:rowOff>
    </xdr:from>
    <xdr:to>
      <xdr:col>20</xdr:col>
      <xdr:colOff>206374</xdr:colOff>
      <xdr:row>43</xdr:row>
      <xdr:rowOff>79375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476250</xdr:colOff>
      <xdr:row>22</xdr:row>
      <xdr:rowOff>9524</xdr:rowOff>
    </xdr:from>
    <xdr:to>
      <xdr:col>28</xdr:col>
      <xdr:colOff>371475</xdr:colOff>
      <xdr:row>43</xdr:row>
      <xdr:rowOff>114299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39687</xdr:colOff>
      <xdr:row>93</xdr:row>
      <xdr:rowOff>9524</xdr:rowOff>
    </xdr:from>
    <xdr:to>
      <xdr:col>19</xdr:col>
      <xdr:colOff>777877</xdr:colOff>
      <xdr:row>111</xdr:row>
      <xdr:rowOff>158750</xdr:rowOff>
    </xdr:to>
    <xdr:graphicFrame macro="">
      <xdr:nvGraphicFramePr>
        <xdr:cNvPr id="10" name="Diagra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56926</xdr:colOff>
      <xdr:row>113</xdr:row>
      <xdr:rowOff>8618</xdr:rowOff>
    </xdr:from>
    <xdr:to>
      <xdr:col>20</xdr:col>
      <xdr:colOff>1</xdr:colOff>
      <xdr:row>130</xdr:row>
      <xdr:rowOff>79375</xdr:rowOff>
    </xdr:to>
    <xdr:graphicFrame macro="">
      <xdr:nvGraphicFramePr>
        <xdr:cNvPr id="11" name="Diagra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22</xdr:col>
      <xdr:colOff>27213</xdr:colOff>
      <xdr:row>96</xdr:row>
      <xdr:rowOff>138793</xdr:rowOff>
    </xdr:from>
    <xdr:to>
      <xdr:col>28</xdr:col>
      <xdr:colOff>408214</xdr:colOff>
      <xdr:row>128</xdr:row>
      <xdr:rowOff>81643</xdr:rowOff>
    </xdr:to>
    <xdr:graphicFrame macro="">
      <xdr:nvGraphicFramePr>
        <xdr:cNvPr id="12" name="Diagra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171450</xdr:rowOff>
    </xdr:from>
    <xdr:to>
      <xdr:col>7</xdr:col>
      <xdr:colOff>257176</xdr:colOff>
      <xdr:row>41</xdr:row>
      <xdr:rowOff>44450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314325</xdr:colOff>
      <xdr:row>0</xdr:row>
      <xdr:rowOff>142875</xdr:rowOff>
    </xdr:from>
    <xdr:to>
      <xdr:col>20</xdr:col>
      <xdr:colOff>9525</xdr:colOff>
      <xdr:row>15</xdr:row>
      <xdr:rowOff>133350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257174</xdr:colOff>
      <xdr:row>0</xdr:row>
      <xdr:rowOff>161925</xdr:rowOff>
    </xdr:from>
    <xdr:to>
      <xdr:col>27</xdr:col>
      <xdr:colOff>323849</xdr:colOff>
      <xdr:row>15</xdr:row>
      <xdr:rowOff>171450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95249</xdr:colOff>
      <xdr:row>22</xdr:row>
      <xdr:rowOff>19050</xdr:rowOff>
    </xdr:from>
    <xdr:to>
      <xdr:col>20</xdr:col>
      <xdr:colOff>95249</xdr:colOff>
      <xdr:row>43</xdr:row>
      <xdr:rowOff>95250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476250</xdr:colOff>
      <xdr:row>22</xdr:row>
      <xdr:rowOff>9524</xdr:rowOff>
    </xdr:from>
    <xdr:to>
      <xdr:col>28</xdr:col>
      <xdr:colOff>371475</xdr:colOff>
      <xdr:row>43</xdr:row>
      <xdr:rowOff>114299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376463</xdr:colOff>
      <xdr:row>95</xdr:row>
      <xdr:rowOff>170543</xdr:rowOff>
    </xdr:from>
    <xdr:to>
      <xdr:col>27</xdr:col>
      <xdr:colOff>757464</xdr:colOff>
      <xdr:row>127</xdr:row>
      <xdr:rowOff>113393</xdr:rowOff>
    </xdr:to>
    <xdr:graphicFrame macro="">
      <xdr:nvGraphicFramePr>
        <xdr:cNvPr id="10" name="Diagra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15875</xdr:colOff>
      <xdr:row>92</xdr:row>
      <xdr:rowOff>168274</xdr:rowOff>
    </xdr:from>
    <xdr:to>
      <xdr:col>20</xdr:col>
      <xdr:colOff>23813</xdr:colOff>
      <xdr:row>111</xdr:row>
      <xdr:rowOff>47625</xdr:rowOff>
    </xdr:to>
    <xdr:graphicFrame macro="">
      <xdr:nvGraphicFramePr>
        <xdr:cNvPr id="11" name="Diagra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127000</xdr:colOff>
      <xdr:row>111</xdr:row>
      <xdr:rowOff>150812</xdr:rowOff>
    </xdr:from>
    <xdr:to>
      <xdr:col>20</xdr:col>
      <xdr:colOff>31751</xdr:colOff>
      <xdr:row>130</xdr:row>
      <xdr:rowOff>134938</xdr:rowOff>
    </xdr:to>
    <xdr:graphicFrame macro="">
      <xdr:nvGraphicFramePr>
        <xdr:cNvPr id="13" name="Diagra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14</xdr:row>
      <xdr:rowOff>19050</xdr:rowOff>
    </xdr:from>
    <xdr:to>
      <xdr:col>8</xdr:col>
      <xdr:colOff>285750</xdr:colOff>
      <xdr:row>41</xdr:row>
      <xdr:rowOff>76200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373061</xdr:colOff>
      <xdr:row>0</xdr:row>
      <xdr:rowOff>142875</xdr:rowOff>
    </xdr:from>
    <xdr:to>
      <xdr:col>21</xdr:col>
      <xdr:colOff>9524</xdr:colOff>
      <xdr:row>15</xdr:row>
      <xdr:rowOff>133350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257174</xdr:colOff>
      <xdr:row>0</xdr:row>
      <xdr:rowOff>161925</xdr:rowOff>
    </xdr:from>
    <xdr:to>
      <xdr:col>26</xdr:col>
      <xdr:colOff>31750</xdr:colOff>
      <xdr:row>15</xdr:row>
      <xdr:rowOff>171450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373061</xdr:colOff>
      <xdr:row>23</xdr:row>
      <xdr:rowOff>42864</xdr:rowOff>
    </xdr:from>
    <xdr:to>
      <xdr:col>21</xdr:col>
      <xdr:colOff>95248</xdr:colOff>
      <xdr:row>42</xdr:row>
      <xdr:rowOff>63501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508000</xdr:colOff>
      <xdr:row>23</xdr:row>
      <xdr:rowOff>103187</xdr:rowOff>
    </xdr:from>
    <xdr:to>
      <xdr:col>26</xdr:col>
      <xdr:colOff>404812</xdr:colOff>
      <xdr:row>42</xdr:row>
      <xdr:rowOff>150812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111124</xdr:colOff>
      <xdr:row>93</xdr:row>
      <xdr:rowOff>112712</xdr:rowOff>
    </xdr:from>
    <xdr:to>
      <xdr:col>21</xdr:col>
      <xdr:colOff>722313</xdr:colOff>
      <xdr:row>112</xdr:row>
      <xdr:rowOff>63501</xdr:rowOff>
    </xdr:to>
    <xdr:graphicFrame macro="">
      <xdr:nvGraphicFramePr>
        <xdr:cNvPr id="14" name="Diagra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92075</xdr:colOff>
      <xdr:row>113</xdr:row>
      <xdr:rowOff>30162</xdr:rowOff>
    </xdr:from>
    <xdr:to>
      <xdr:col>21</xdr:col>
      <xdr:colOff>793750</xdr:colOff>
      <xdr:row>130</xdr:row>
      <xdr:rowOff>55564</xdr:rowOff>
    </xdr:to>
    <xdr:graphicFrame macro="">
      <xdr:nvGraphicFramePr>
        <xdr:cNvPr id="15" name="Diagra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22</xdr:col>
      <xdr:colOff>535213</xdr:colOff>
      <xdr:row>96</xdr:row>
      <xdr:rowOff>3855</xdr:rowOff>
    </xdr:from>
    <xdr:to>
      <xdr:col>32</xdr:col>
      <xdr:colOff>55562</xdr:colOff>
      <xdr:row>123</xdr:row>
      <xdr:rowOff>23812</xdr:rowOff>
    </xdr:to>
    <xdr:graphicFrame macro="">
      <xdr:nvGraphicFramePr>
        <xdr:cNvPr id="16" name="Diagra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515472</xdr:colOff>
      <xdr:row>2</xdr:row>
      <xdr:rowOff>204506</xdr:rowOff>
    </xdr:from>
    <xdr:to>
      <xdr:col>25</xdr:col>
      <xdr:colOff>593912</xdr:colOff>
      <xdr:row>21</xdr:row>
      <xdr:rowOff>134470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57149</xdr:colOff>
      <xdr:row>2</xdr:row>
      <xdr:rowOff>235324</xdr:rowOff>
    </xdr:from>
    <xdr:to>
      <xdr:col>18</xdr:col>
      <xdr:colOff>773206</xdr:colOff>
      <xdr:row>21</xdr:row>
      <xdr:rowOff>152400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22412</xdr:colOff>
      <xdr:row>30</xdr:row>
      <xdr:rowOff>78441</xdr:rowOff>
    </xdr:from>
    <xdr:to>
      <xdr:col>18</xdr:col>
      <xdr:colOff>459441</xdr:colOff>
      <xdr:row>49</xdr:row>
      <xdr:rowOff>100853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560296</xdr:colOff>
      <xdr:row>30</xdr:row>
      <xdr:rowOff>78441</xdr:rowOff>
    </xdr:from>
    <xdr:to>
      <xdr:col>26</xdr:col>
      <xdr:colOff>112060</xdr:colOff>
      <xdr:row>49</xdr:row>
      <xdr:rowOff>123265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150813</xdr:colOff>
      <xdr:row>14</xdr:row>
      <xdr:rowOff>86380</xdr:rowOff>
    </xdr:from>
    <xdr:to>
      <xdr:col>7</xdr:col>
      <xdr:colOff>7938</xdr:colOff>
      <xdr:row>39</xdr:row>
      <xdr:rowOff>31751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21852</xdr:colOff>
      <xdr:row>94</xdr:row>
      <xdr:rowOff>6350</xdr:rowOff>
    </xdr:from>
    <xdr:to>
      <xdr:col>19</xdr:col>
      <xdr:colOff>303119</xdr:colOff>
      <xdr:row>113</xdr:row>
      <xdr:rowOff>120650</xdr:rowOff>
    </xdr:to>
    <xdr:graphicFrame macro="">
      <xdr:nvGraphicFramePr>
        <xdr:cNvPr id="19" name="Diagra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58832</xdr:colOff>
      <xdr:row>114</xdr:row>
      <xdr:rowOff>84045</xdr:rowOff>
    </xdr:from>
    <xdr:to>
      <xdr:col>19</xdr:col>
      <xdr:colOff>313766</xdr:colOff>
      <xdr:row>134</xdr:row>
      <xdr:rowOff>56031</xdr:rowOff>
    </xdr:to>
    <xdr:graphicFrame macro="">
      <xdr:nvGraphicFramePr>
        <xdr:cNvPr id="20" name="Diagra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20</xdr:col>
      <xdr:colOff>620621</xdr:colOff>
      <xdr:row>96</xdr:row>
      <xdr:rowOff>53040</xdr:rowOff>
    </xdr:from>
    <xdr:to>
      <xdr:col>27</xdr:col>
      <xdr:colOff>142876</xdr:colOff>
      <xdr:row>118</xdr:row>
      <xdr:rowOff>119062</xdr:rowOff>
    </xdr:to>
    <xdr:graphicFrame macro="">
      <xdr:nvGraphicFramePr>
        <xdr:cNvPr id="21" name="Diagram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201707</xdr:colOff>
      <xdr:row>2</xdr:row>
      <xdr:rowOff>67701</xdr:rowOff>
    </xdr:from>
    <xdr:to>
      <xdr:col>27</xdr:col>
      <xdr:colOff>286217</xdr:colOff>
      <xdr:row>20</xdr:row>
      <xdr:rowOff>180228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1345827</xdr:colOff>
      <xdr:row>2</xdr:row>
      <xdr:rowOff>62100</xdr:rowOff>
    </xdr:from>
    <xdr:to>
      <xdr:col>21</xdr:col>
      <xdr:colOff>72465</xdr:colOff>
      <xdr:row>20</xdr:row>
      <xdr:rowOff>161739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309563</xdr:colOff>
      <xdr:row>30</xdr:row>
      <xdr:rowOff>150813</xdr:rowOff>
    </xdr:from>
    <xdr:to>
      <xdr:col>19</xdr:col>
      <xdr:colOff>508000</xdr:colOff>
      <xdr:row>46</xdr:row>
      <xdr:rowOff>39688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296955</xdr:colOff>
      <xdr:row>30</xdr:row>
      <xdr:rowOff>166689</xdr:rowOff>
    </xdr:from>
    <xdr:to>
      <xdr:col>25</xdr:col>
      <xdr:colOff>547687</xdr:colOff>
      <xdr:row>46</xdr:row>
      <xdr:rowOff>7939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13</xdr:row>
      <xdr:rowOff>71813</xdr:rowOff>
    </xdr:from>
    <xdr:to>
      <xdr:col>8</xdr:col>
      <xdr:colOff>2055813</xdr:colOff>
      <xdr:row>36</xdr:row>
      <xdr:rowOff>47625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9524</xdr:colOff>
      <xdr:row>89</xdr:row>
      <xdr:rowOff>123825</xdr:rowOff>
    </xdr:from>
    <xdr:to>
      <xdr:col>27</xdr:col>
      <xdr:colOff>7937</xdr:colOff>
      <xdr:row>110</xdr:row>
      <xdr:rowOff>31750</xdr:rowOff>
    </xdr:to>
    <xdr:graphicFrame macro="">
      <xdr:nvGraphicFramePr>
        <xdr:cNvPr id="13" name="Diagra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1416050</xdr:colOff>
      <xdr:row>86</xdr:row>
      <xdr:rowOff>146050</xdr:rowOff>
    </xdr:from>
    <xdr:to>
      <xdr:col>18</xdr:col>
      <xdr:colOff>269875</xdr:colOff>
      <xdr:row>104</xdr:row>
      <xdr:rowOff>127000</xdr:rowOff>
    </xdr:to>
    <xdr:graphicFrame macro="">
      <xdr:nvGraphicFramePr>
        <xdr:cNvPr id="14" name="Diagra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1431924</xdr:colOff>
      <xdr:row>105</xdr:row>
      <xdr:rowOff>165099</xdr:rowOff>
    </xdr:from>
    <xdr:to>
      <xdr:col>18</xdr:col>
      <xdr:colOff>396875</xdr:colOff>
      <xdr:row>123</xdr:row>
      <xdr:rowOff>0</xdr:rowOff>
    </xdr:to>
    <xdr:graphicFrame macro="">
      <xdr:nvGraphicFramePr>
        <xdr:cNvPr id="15" name="Diagra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B161"/>
  <sheetViews>
    <sheetView tabSelected="1" zoomScale="80" zoomScaleNormal="80" workbookViewId="0">
      <selection activeCell="G6" sqref="G6"/>
    </sheetView>
  </sheetViews>
  <sheetFormatPr defaultRowHeight="14.5" x14ac:dyDescent="0.35"/>
  <cols>
    <col min="1" max="1" width="22.26953125" bestFit="1" customWidth="1"/>
    <col min="2" max="2" width="30.1796875" customWidth="1"/>
    <col min="3" max="3" width="12.453125" customWidth="1"/>
    <col min="4" max="4" width="61" bestFit="1" customWidth="1"/>
    <col min="5" max="5" width="13.81640625" bestFit="1" customWidth="1"/>
    <col min="6" max="6" width="11.7265625" bestFit="1" customWidth="1"/>
    <col min="7" max="7" width="14.26953125" bestFit="1" customWidth="1"/>
    <col min="8" max="8" width="14.7265625" customWidth="1"/>
    <col min="9" max="9" width="8.453125" customWidth="1"/>
    <col min="10" max="10" width="50.453125" bestFit="1" customWidth="1"/>
    <col min="11" max="11" width="13.26953125" bestFit="1" customWidth="1"/>
    <col min="17" max="17" width="13.26953125" bestFit="1" customWidth="1"/>
    <col min="18" max="18" width="11.26953125" bestFit="1" customWidth="1"/>
    <col min="19" max="19" width="10.6328125" bestFit="1" customWidth="1"/>
    <col min="20" max="20" width="11.7265625" bestFit="1" customWidth="1"/>
    <col min="21" max="21" width="14" customWidth="1"/>
    <col min="23" max="23" width="19.08984375" customWidth="1"/>
    <col min="24" max="24" width="11.54296875" bestFit="1" customWidth="1"/>
    <col min="26" max="26" width="11.7265625" bestFit="1" customWidth="1"/>
    <col min="27" max="27" width="14.26953125" bestFit="1" customWidth="1"/>
    <col min="28" max="28" width="11.26953125" bestFit="1" customWidth="1"/>
  </cols>
  <sheetData>
    <row r="1" spans="1:22" ht="35" customHeight="1" x14ac:dyDescent="0.7">
      <c r="A1" s="172" t="s">
        <v>87</v>
      </c>
      <c r="B1" s="172"/>
      <c r="C1" s="401" t="s">
        <v>103</v>
      </c>
      <c r="D1" s="401"/>
    </row>
    <row r="2" spans="1:22" x14ac:dyDescent="0.35">
      <c r="C2" s="401"/>
      <c r="D2" s="401"/>
    </row>
    <row r="3" spans="1:22" ht="23.5" x14ac:dyDescent="0.55000000000000004">
      <c r="B3" s="408" t="s">
        <v>0</v>
      </c>
      <c r="C3" s="408"/>
      <c r="D3" s="408"/>
      <c r="I3" s="406" t="s">
        <v>5</v>
      </c>
      <c r="J3" s="406"/>
      <c r="K3" s="406"/>
      <c r="L3" s="406"/>
    </row>
    <row r="4" spans="1:22" x14ac:dyDescent="0.35">
      <c r="B4" s="1" t="s">
        <v>1</v>
      </c>
      <c r="C4" s="2" t="s">
        <v>2</v>
      </c>
      <c r="D4" s="3" t="s">
        <v>3</v>
      </c>
    </row>
    <row r="5" spans="1:22" x14ac:dyDescent="0.35">
      <c r="B5" s="4" t="s">
        <v>4</v>
      </c>
      <c r="C5" s="5">
        <f>K11</f>
        <v>8162070.8149999995</v>
      </c>
      <c r="D5" s="6">
        <f t="shared" ref="D5:D13" si="0">C5/$C$13</f>
        <v>0.69879652606107023</v>
      </c>
      <c r="I5" s="402" t="s">
        <v>4</v>
      </c>
      <c r="J5" s="403"/>
      <c r="K5" s="109" t="s">
        <v>2</v>
      </c>
      <c r="L5" s="112" t="s">
        <v>8</v>
      </c>
    </row>
    <row r="6" spans="1:22" x14ac:dyDescent="0.35">
      <c r="B6" s="4" t="s">
        <v>6</v>
      </c>
      <c r="C6" s="5">
        <f>K25</f>
        <v>1029875.4199999999</v>
      </c>
      <c r="D6" s="6">
        <f t="shared" si="0"/>
        <v>8.817288921937462E-2</v>
      </c>
      <c r="I6" s="7"/>
      <c r="J6" s="101" t="s">
        <v>10</v>
      </c>
      <c r="K6" s="138">
        <v>4634041.17</v>
      </c>
      <c r="L6" s="10">
        <f>K6/$K$11</f>
        <v>0.56775311989252819</v>
      </c>
    </row>
    <row r="7" spans="1:22" x14ac:dyDescent="0.35">
      <c r="B7" s="4" t="s">
        <v>7</v>
      </c>
      <c r="C7" s="5">
        <f>K29</f>
        <v>3098</v>
      </c>
      <c r="D7" s="6">
        <f t="shared" si="0"/>
        <v>2.6523558626306723E-4</v>
      </c>
      <c r="I7" s="13"/>
      <c r="J7" s="62" t="s">
        <v>12</v>
      </c>
      <c r="K7" s="5">
        <v>2870527.8</v>
      </c>
      <c r="L7" s="6">
        <f>K7/$K$11</f>
        <v>0.35169111675980969</v>
      </c>
    </row>
    <row r="8" spans="1:22" x14ac:dyDescent="0.35">
      <c r="B8" s="4" t="s">
        <v>9</v>
      </c>
      <c r="C8" s="5">
        <f>K42</f>
        <v>635776.77999999991</v>
      </c>
      <c r="D8" s="6">
        <f t="shared" si="0"/>
        <v>5.4432093923739537E-2</v>
      </c>
      <c r="I8" s="13"/>
      <c r="J8" s="62" t="s">
        <v>14</v>
      </c>
      <c r="K8" s="5">
        <v>528743.13500000001</v>
      </c>
      <c r="L8" s="6">
        <f>K8/$K$11</f>
        <v>6.4780513056599848E-2</v>
      </c>
      <c r="U8" s="11"/>
      <c r="V8" s="12"/>
    </row>
    <row r="9" spans="1:22" x14ac:dyDescent="0.35">
      <c r="B9" s="4" t="s">
        <v>11</v>
      </c>
      <c r="C9" s="5">
        <f>K54</f>
        <v>893200.56500000006</v>
      </c>
      <c r="D9" s="6">
        <f t="shared" si="0"/>
        <v>7.6471457555932182E-2</v>
      </c>
      <c r="I9" s="13"/>
      <c r="J9" s="62" t="s">
        <v>16</v>
      </c>
      <c r="K9" s="5">
        <v>117342.20999999999</v>
      </c>
      <c r="L9" s="6">
        <f>K9/$K$11</f>
        <v>1.4376524372264957E-2</v>
      </c>
      <c r="U9" s="11"/>
      <c r="V9" s="12"/>
    </row>
    <row r="10" spans="1:22" x14ac:dyDescent="0.35">
      <c r="B10" s="4" t="s">
        <v>13</v>
      </c>
      <c r="C10" s="5">
        <f>K65</f>
        <v>500352.02</v>
      </c>
      <c r="D10" s="6">
        <f t="shared" si="0"/>
        <v>4.2837689271339553E-2</v>
      </c>
      <c r="I10" s="28"/>
      <c r="J10" s="102" t="s">
        <v>18</v>
      </c>
      <c r="K10" s="77">
        <v>11416.5</v>
      </c>
      <c r="L10" s="19">
        <f>K10/$K$11</f>
        <v>1.3987259187973611E-3</v>
      </c>
      <c r="U10" s="11"/>
      <c r="V10" s="12"/>
    </row>
    <row r="11" spans="1:22" x14ac:dyDescent="0.35">
      <c r="B11" s="4" t="s">
        <v>15</v>
      </c>
      <c r="C11" s="5">
        <f>K70</f>
        <v>370119.1</v>
      </c>
      <c r="D11" s="6">
        <f t="shared" si="0"/>
        <v>3.1687784530554805E-2</v>
      </c>
      <c r="I11" s="31" t="s">
        <v>19</v>
      </c>
      <c r="J11" s="65"/>
      <c r="K11" s="25">
        <v>8162070.8149999995</v>
      </c>
      <c r="L11" s="26">
        <f>SUM(L6:L10)</f>
        <v>1</v>
      </c>
      <c r="U11" s="11"/>
      <c r="V11" s="16"/>
    </row>
    <row r="12" spans="1:22" x14ac:dyDescent="0.35">
      <c r="B12" s="4" t="s">
        <v>17</v>
      </c>
      <c r="C12" s="5">
        <f>K75</f>
        <v>85689.599999999991</v>
      </c>
      <c r="D12" s="17">
        <f t="shared" si="0"/>
        <v>7.3363238517261849E-3</v>
      </c>
      <c r="U12" s="11"/>
      <c r="V12" s="12"/>
    </row>
    <row r="13" spans="1:22" x14ac:dyDescent="0.35">
      <c r="B13" s="20" t="s">
        <v>19</v>
      </c>
      <c r="C13" s="21">
        <f>SUM(C5:C12)</f>
        <v>11680182.299999997</v>
      </c>
      <c r="D13" s="22">
        <f t="shared" si="0"/>
        <v>1</v>
      </c>
      <c r="I13" s="404" t="s">
        <v>6</v>
      </c>
      <c r="J13" s="405"/>
      <c r="K13" s="108" t="s">
        <v>2</v>
      </c>
      <c r="L13" s="112" t="s">
        <v>8</v>
      </c>
    </row>
    <row r="14" spans="1:22" x14ac:dyDescent="0.35">
      <c r="I14" s="7"/>
      <c r="J14" s="101" t="s">
        <v>20</v>
      </c>
      <c r="K14" s="9">
        <v>337412.58</v>
      </c>
      <c r="L14" s="10">
        <f t="shared" ref="L14:L24" si="1">K14/$K$25</f>
        <v>0.32762465580545658</v>
      </c>
    </row>
    <row r="15" spans="1:22" x14ac:dyDescent="0.35">
      <c r="I15" s="13"/>
      <c r="J15" s="62" t="s">
        <v>22</v>
      </c>
      <c r="K15" s="15">
        <v>301468.42</v>
      </c>
      <c r="L15" s="6">
        <f t="shared" si="1"/>
        <v>0.29272319170409949</v>
      </c>
    </row>
    <row r="16" spans="1:22" x14ac:dyDescent="0.35">
      <c r="I16" s="13"/>
      <c r="J16" s="62" t="s">
        <v>49</v>
      </c>
      <c r="K16" s="15">
        <v>240772.2</v>
      </c>
      <c r="L16" s="6">
        <f t="shared" si="1"/>
        <v>0.23378769443783795</v>
      </c>
    </row>
    <row r="17" spans="9:23" x14ac:dyDescent="0.35">
      <c r="I17" s="13"/>
      <c r="J17" s="62" t="s">
        <v>25</v>
      </c>
      <c r="K17" s="15">
        <v>120616.66</v>
      </c>
      <c r="L17" s="6">
        <f t="shared" si="1"/>
        <v>0.11711771895672586</v>
      </c>
      <c r="P17" s="411" t="s">
        <v>21</v>
      </c>
      <c r="Q17" s="412"/>
      <c r="V17" s="411" t="s">
        <v>21</v>
      </c>
      <c r="W17" s="412"/>
    </row>
    <row r="18" spans="9:23" x14ac:dyDescent="0.35">
      <c r="I18" s="13"/>
      <c r="J18" s="62" t="s">
        <v>27</v>
      </c>
      <c r="K18" s="15">
        <v>0</v>
      </c>
      <c r="L18" s="6">
        <f t="shared" si="1"/>
        <v>0</v>
      </c>
      <c r="P18" s="13" t="s">
        <v>10</v>
      </c>
      <c r="Q18" s="27">
        <f>K6</f>
        <v>4634041.17</v>
      </c>
      <c r="V18" s="13" t="s">
        <v>23</v>
      </c>
      <c r="W18" s="27">
        <f>K58</f>
        <v>380318.9</v>
      </c>
    </row>
    <row r="19" spans="9:23" x14ac:dyDescent="0.35">
      <c r="I19" s="13"/>
      <c r="J19" s="62" t="s">
        <v>29</v>
      </c>
      <c r="K19" s="15">
        <v>11700.34</v>
      </c>
      <c r="L19" s="6">
        <f t="shared" si="1"/>
        <v>1.1360927518786691E-2</v>
      </c>
      <c r="P19" s="13" t="s">
        <v>12</v>
      </c>
      <c r="Q19" s="27">
        <f>K7</f>
        <v>2870527.8</v>
      </c>
      <c r="V19" s="13" t="s">
        <v>24</v>
      </c>
      <c r="W19" s="27">
        <f>K59</f>
        <v>31479.08</v>
      </c>
    </row>
    <row r="20" spans="9:23" x14ac:dyDescent="0.35">
      <c r="I20" s="13"/>
      <c r="J20" s="62" t="s">
        <v>32</v>
      </c>
      <c r="K20" s="15">
        <v>17583.22</v>
      </c>
      <c r="L20" s="6">
        <f t="shared" si="1"/>
        <v>1.7073152401287529E-2</v>
      </c>
      <c r="P20" s="13" t="s">
        <v>16</v>
      </c>
      <c r="Q20" s="27">
        <f>K9</f>
        <v>117342.20999999999</v>
      </c>
      <c r="V20" s="13" t="s">
        <v>26</v>
      </c>
      <c r="W20" s="27">
        <f>K61</f>
        <v>4196.68</v>
      </c>
    </row>
    <row r="21" spans="9:23" x14ac:dyDescent="0.35">
      <c r="I21" s="13"/>
      <c r="J21" s="62" t="s">
        <v>34</v>
      </c>
      <c r="K21" s="15">
        <v>0</v>
      </c>
      <c r="L21" s="6">
        <f t="shared" si="1"/>
        <v>0</v>
      </c>
      <c r="P21" s="13" t="s">
        <v>14</v>
      </c>
      <c r="Q21" s="27">
        <f>K8</f>
        <v>528743.13500000001</v>
      </c>
      <c r="V21" s="13" t="s">
        <v>28</v>
      </c>
      <c r="W21" s="27">
        <f>K60</f>
        <v>77466.36</v>
      </c>
    </row>
    <row r="22" spans="9:23" x14ac:dyDescent="0.35">
      <c r="I22" s="13"/>
      <c r="J22" s="62" t="s">
        <v>35</v>
      </c>
      <c r="K22" s="15">
        <v>322</v>
      </c>
      <c r="L22" s="6">
        <f t="shared" si="1"/>
        <v>3.126591758059436E-4</v>
      </c>
      <c r="P22" s="13" t="s">
        <v>30</v>
      </c>
      <c r="Q22" s="27">
        <f>SUM(K46:K47)+K49</f>
        <v>862883.52</v>
      </c>
      <c r="V22" s="28" t="s">
        <v>31</v>
      </c>
      <c r="W22" s="29">
        <f>K62+K63+K64</f>
        <v>6891</v>
      </c>
    </row>
    <row r="23" spans="9:23" x14ac:dyDescent="0.35">
      <c r="I23" s="13"/>
      <c r="J23" s="62" t="s">
        <v>36</v>
      </c>
      <c r="K23" s="15">
        <v>0</v>
      </c>
      <c r="L23" s="6">
        <f t="shared" si="1"/>
        <v>0</v>
      </c>
      <c r="P23" s="28" t="s">
        <v>33</v>
      </c>
      <c r="Q23" s="29">
        <f>K10+K48+K50+K51+K52</f>
        <v>41733.544999999998</v>
      </c>
    </row>
    <row r="24" spans="9:23" x14ac:dyDescent="0.35">
      <c r="I24" s="28"/>
      <c r="J24" s="102" t="s">
        <v>37</v>
      </c>
      <c r="K24" s="18">
        <v>0</v>
      </c>
      <c r="L24" s="19">
        <f t="shared" si="1"/>
        <v>0</v>
      </c>
    </row>
    <row r="25" spans="9:23" x14ac:dyDescent="0.35">
      <c r="I25" s="31" t="s">
        <v>19</v>
      </c>
      <c r="J25" s="32"/>
      <c r="K25" s="33">
        <v>1029875.4199999999</v>
      </c>
      <c r="L25" s="26">
        <f>SUM(L14:L24)</f>
        <v>1</v>
      </c>
    </row>
    <row r="27" spans="9:23" x14ac:dyDescent="0.35">
      <c r="I27" s="404" t="s">
        <v>7</v>
      </c>
      <c r="J27" s="405"/>
      <c r="K27" s="108" t="s">
        <v>2</v>
      </c>
      <c r="L27" s="112" t="s">
        <v>8</v>
      </c>
    </row>
    <row r="28" spans="9:23" x14ac:dyDescent="0.35">
      <c r="I28" s="34"/>
      <c r="J28" s="35" t="s">
        <v>7</v>
      </c>
      <c r="K28" s="36">
        <v>3098</v>
      </c>
      <c r="L28" s="37">
        <f>K28/K29</f>
        <v>1</v>
      </c>
    </row>
    <row r="29" spans="9:23" x14ac:dyDescent="0.35">
      <c r="I29" s="31" t="s">
        <v>19</v>
      </c>
      <c r="J29" s="32"/>
      <c r="K29" s="33">
        <v>3098</v>
      </c>
      <c r="L29" s="26">
        <f>L28</f>
        <v>1</v>
      </c>
    </row>
    <row r="32" spans="9:23" x14ac:dyDescent="0.35">
      <c r="I32" s="404" t="s">
        <v>38</v>
      </c>
      <c r="J32" s="405"/>
      <c r="K32" s="106" t="s">
        <v>2</v>
      </c>
      <c r="L32" s="107" t="s">
        <v>8</v>
      </c>
    </row>
    <row r="33" spans="9:24" x14ac:dyDescent="0.35">
      <c r="I33" s="13"/>
      <c r="J33" s="14" t="s">
        <v>39</v>
      </c>
      <c r="K33" s="15">
        <v>268474.09999999998</v>
      </c>
      <c r="L33" s="6">
        <f>K33/$K$42</f>
        <v>0.4222772967581484</v>
      </c>
    </row>
    <row r="34" spans="9:24" x14ac:dyDescent="0.35">
      <c r="I34" s="13"/>
      <c r="J34" s="14" t="s">
        <v>40</v>
      </c>
      <c r="K34" s="15">
        <v>26351.64</v>
      </c>
      <c r="L34" s="6">
        <f>K34/$K$42</f>
        <v>4.1447943411837093E-2</v>
      </c>
    </row>
    <row r="35" spans="9:24" x14ac:dyDescent="0.35">
      <c r="I35" s="13"/>
      <c r="J35" s="14" t="s">
        <v>41</v>
      </c>
      <c r="K35" s="15">
        <v>159099.22</v>
      </c>
      <c r="L35" s="6">
        <f>K35/$K$42</f>
        <v>0.25024383558015445</v>
      </c>
    </row>
    <row r="36" spans="9:24" x14ac:dyDescent="0.35">
      <c r="I36" s="13"/>
      <c r="J36" s="14" t="s">
        <v>42</v>
      </c>
      <c r="K36" s="15">
        <v>52434.54</v>
      </c>
      <c r="L36" s="6">
        <f>K36/$K$42</f>
        <v>8.2473191298367346E-2</v>
      </c>
    </row>
    <row r="37" spans="9:24" x14ac:dyDescent="0.35">
      <c r="I37" s="13"/>
      <c r="J37" s="14" t="s">
        <v>43</v>
      </c>
      <c r="K37" s="15">
        <v>99631.94</v>
      </c>
      <c r="L37" s="6">
        <f>K37/$K$42</f>
        <v>0.15670899462544075</v>
      </c>
    </row>
    <row r="38" spans="9:24" x14ac:dyDescent="0.35">
      <c r="I38" s="13"/>
      <c r="J38" s="14" t="s">
        <v>44</v>
      </c>
      <c r="K38" s="15" t="s">
        <v>45</v>
      </c>
      <c r="L38" s="6" t="s">
        <v>45</v>
      </c>
    </row>
    <row r="39" spans="9:24" x14ac:dyDescent="0.35">
      <c r="I39" s="13"/>
      <c r="J39" s="14" t="s">
        <v>46</v>
      </c>
      <c r="K39" s="15">
        <v>74</v>
      </c>
      <c r="L39" s="6">
        <f>K39/$K$42</f>
        <v>1.1639305229108872E-4</v>
      </c>
    </row>
    <row r="40" spans="9:24" x14ac:dyDescent="0.35">
      <c r="I40" s="13"/>
      <c r="J40" s="14" t="s">
        <v>47</v>
      </c>
      <c r="K40" s="15">
        <v>2561</v>
      </c>
      <c r="L40" s="6">
        <f>K40/$K$42</f>
        <v>4.0281433367226789E-3</v>
      </c>
    </row>
    <row r="41" spans="9:24" x14ac:dyDescent="0.35">
      <c r="I41" s="13"/>
      <c r="J41" s="14" t="s">
        <v>48</v>
      </c>
      <c r="K41" s="15">
        <v>27150.34</v>
      </c>
      <c r="L41" s="6">
        <f>K41/$K$42</f>
        <v>4.2704201937038347E-2</v>
      </c>
    </row>
    <row r="42" spans="9:24" x14ac:dyDescent="0.35">
      <c r="I42" s="23" t="s">
        <v>19</v>
      </c>
      <c r="J42" s="38"/>
      <c r="K42" s="39">
        <v>635776.77999999991</v>
      </c>
      <c r="L42" s="22">
        <f>SUM(L33:L41)</f>
        <v>1.0000000000000002</v>
      </c>
    </row>
    <row r="45" spans="9:24" x14ac:dyDescent="0.35">
      <c r="I45" s="404" t="s">
        <v>11</v>
      </c>
      <c r="J45" s="405"/>
      <c r="K45" s="109" t="s">
        <v>2</v>
      </c>
      <c r="L45" s="112" t="s">
        <v>8</v>
      </c>
    </row>
    <row r="46" spans="9:24" x14ac:dyDescent="0.35">
      <c r="I46" s="7"/>
      <c r="J46" s="8" t="s">
        <v>50</v>
      </c>
      <c r="K46" s="9">
        <v>714814.79</v>
      </c>
      <c r="L46" s="10">
        <f t="shared" ref="L46:L53" si="2">K46/$K$54</f>
        <v>0.80028474903618085</v>
      </c>
      <c r="P46" s="411" t="s">
        <v>21</v>
      </c>
      <c r="Q46" s="412"/>
      <c r="W46" s="411" t="s">
        <v>21</v>
      </c>
      <c r="X46" s="412"/>
    </row>
    <row r="47" spans="9:24" x14ac:dyDescent="0.35">
      <c r="I47" s="13"/>
      <c r="J47" s="14" t="s">
        <v>52</v>
      </c>
      <c r="K47" s="15">
        <v>61260.03</v>
      </c>
      <c r="L47" s="6">
        <f t="shared" si="2"/>
        <v>6.8584853615716188E-2</v>
      </c>
      <c r="P47" s="13" t="s">
        <v>20</v>
      </c>
      <c r="Q47" s="40">
        <f>K14</f>
        <v>337412.58</v>
      </c>
      <c r="W47" s="13" t="s">
        <v>39</v>
      </c>
      <c r="X47" s="40">
        <f>K33</f>
        <v>268474.09999999998</v>
      </c>
    </row>
    <row r="48" spans="9:24" x14ac:dyDescent="0.35">
      <c r="I48" s="13"/>
      <c r="J48" s="14" t="s">
        <v>54</v>
      </c>
      <c r="K48" s="15">
        <v>1363</v>
      </c>
      <c r="L48" s="6">
        <f t="shared" si="2"/>
        <v>1.5259730607089348E-3</v>
      </c>
      <c r="P48" s="13" t="s">
        <v>49</v>
      </c>
      <c r="Q48" s="40">
        <f>K16</f>
        <v>240772.2</v>
      </c>
      <c r="W48" s="13" t="s">
        <v>40</v>
      </c>
      <c r="X48" s="40">
        <f>K34</f>
        <v>26351.64</v>
      </c>
    </row>
    <row r="49" spans="9:24" x14ac:dyDescent="0.35">
      <c r="I49" s="13"/>
      <c r="J49" s="14" t="s">
        <v>55</v>
      </c>
      <c r="K49" s="15">
        <v>86808.7</v>
      </c>
      <c r="L49" s="6">
        <f t="shared" si="2"/>
        <v>9.7188362168131842E-2</v>
      </c>
      <c r="P49" s="13" t="s">
        <v>25</v>
      </c>
      <c r="Q49" s="40">
        <f>K17</f>
        <v>120616.66</v>
      </c>
      <c r="W49" s="13" t="s">
        <v>51</v>
      </c>
      <c r="X49" s="40">
        <f>K35</f>
        <v>159099.22</v>
      </c>
    </row>
    <row r="50" spans="9:24" x14ac:dyDescent="0.35">
      <c r="I50" s="13"/>
      <c r="J50" s="14" t="s">
        <v>81</v>
      </c>
      <c r="K50" s="15">
        <v>4533.26</v>
      </c>
      <c r="L50" s="6">
        <f t="shared" si="2"/>
        <v>5.0752990735065196E-3</v>
      </c>
      <c r="P50" s="13" t="s">
        <v>22</v>
      </c>
      <c r="Q50" s="40">
        <f>K15</f>
        <v>301468.42</v>
      </c>
      <c r="W50" s="13" t="s">
        <v>53</v>
      </c>
      <c r="X50" s="40">
        <f>K37</f>
        <v>99631.94</v>
      </c>
    </row>
    <row r="51" spans="9:24" x14ac:dyDescent="0.35">
      <c r="I51" s="13"/>
      <c r="J51" s="14" t="s">
        <v>82</v>
      </c>
      <c r="K51" s="15">
        <v>6885.1750000000002</v>
      </c>
      <c r="L51" s="6">
        <f t="shared" si="2"/>
        <v>7.7084310845683349E-3</v>
      </c>
      <c r="P51" s="13" t="s">
        <v>32</v>
      </c>
      <c r="Q51" s="40">
        <f>K20</f>
        <v>17583.22</v>
      </c>
      <c r="W51" s="13" t="s">
        <v>42</v>
      </c>
      <c r="X51" s="40">
        <f>K36</f>
        <v>52434.54</v>
      </c>
    </row>
    <row r="52" spans="9:24" x14ac:dyDescent="0.35">
      <c r="I52" s="13"/>
      <c r="J52" s="14" t="s">
        <v>11</v>
      </c>
      <c r="K52" s="15">
        <v>17535.61</v>
      </c>
      <c r="L52" s="6">
        <f t="shared" si="2"/>
        <v>1.9632331961187237E-2</v>
      </c>
      <c r="P52" s="28" t="s">
        <v>56</v>
      </c>
      <c r="Q52" s="41">
        <f>SUM(Q55:Q59)</f>
        <v>11700.34</v>
      </c>
      <c r="W52" s="28" t="s">
        <v>57</v>
      </c>
      <c r="X52" s="41">
        <f>SUM(X56:X59)</f>
        <v>29785.34</v>
      </c>
    </row>
    <row r="53" spans="9:24" x14ac:dyDescent="0.35">
      <c r="I53" s="13"/>
      <c r="J53" s="14" t="s">
        <v>61</v>
      </c>
      <c r="K53" s="18">
        <v>0</v>
      </c>
      <c r="L53" s="19">
        <f t="shared" si="2"/>
        <v>0</v>
      </c>
    </row>
    <row r="54" spans="9:24" x14ac:dyDescent="0.35">
      <c r="I54" s="23" t="s">
        <v>19</v>
      </c>
      <c r="J54" s="38"/>
      <c r="K54" s="33">
        <v>893200.56500000006</v>
      </c>
      <c r="L54" s="26">
        <f>SUM(L46:L53)</f>
        <v>0.99999999999999989</v>
      </c>
      <c r="P54" s="413" t="s">
        <v>58</v>
      </c>
      <c r="Q54" s="414"/>
    </row>
    <row r="55" spans="9:24" x14ac:dyDescent="0.35">
      <c r="P55" s="42" t="s">
        <v>34</v>
      </c>
      <c r="Q55" s="43">
        <f>K21</f>
        <v>0</v>
      </c>
      <c r="W55" s="409" t="s">
        <v>60</v>
      </c>
      <c r="X55" s="410"/>
    </row>
    <row r="56" spans="9:24" x14ac:dyDescent="0.35">
      <c r="P56" s="42" t="s">
        <v>37</v>
      </c>
      <c r="Q56" s="43">
        <f>K24</f>
        <v>0</v>
      </c>
      <c r="W56" s="44" t="s">
        <v>48</v>
      </c>
      <c r="X56" s="45">
        <f>K41</f>
        <v>27150.34</v>
      </c>
    </row>
    <row r="57" spans="9:24" x14ac:dyDescent="0.35">
      <c r="I57" s="404" t="s">
        <v>13</v>
      </c>
      <c r="J57" s="405"/>
      <c r="K57" s="109" t="s">
        <v>2</v>
      </c>
      <c r="L57" s="112" t="s">
        <v>8</v>
      </c>
      <c r="P57" s="42" t="s">
        <v>29</v>
      </c>
      <c r="Q57" s="43">
        <f>K19</f>
        <v>11700.34</v>
      </c>
      <c r="W57" s="46" t="s">
        <v>47</v>
      </c>
      <c r="X57" s="47">
        <f>K40</f>
        <v>2561</v>
      </c>
    </row>
    <row r="58" spans="9:24" x14ac:dyDescent="0.35">
      <c r="I58" s="13"/>
      <c r="J58" s="14" t="s">
        <v>23</v>
      </c>
      <c r="K58" s="9">
        <v>380318.9</v>
      </c>
      <c r="L58" s="10">
        <f t="shared" ref="L58:L64" si="3">K58/$K$65</f>
        <v>0.76010265732513682</v>
      </c>
      <c r="P58" s="42" t="s">
        <v>27</v>
      </c>
      <c r="Q58" s="43">
        <f>K18</f>
        <v>0</v>
      </c>
      <c r="W58" s="46" t="s">
        <v>44</v>
      </c>
      <c r="X58" s="47" t="str">
        <f>K38</f>
        <v>-</v>
      </c>
    </row>
    <row r="59" spans="9:24" x14ac:dyDescent="0.35">
      <c r="I59" s="13"/>
      <c r="J59" s="14" t="s">
        <v>24</v>
      </c>
      <c r="K59" s="15">
        <v>31479.08</v>
      </c>
      <c r="L59" s="6">
        <f t="shared" si="3"/>
        <v>6.291386612169568E-2</v>
      </c>
      <c r="P59" s="48" t="s">
        <v>35</v>
      </c>
      <c r="Q59" s="49">
        <f>K23</f>
        <v>0</v>
      </c>
      <c r="W59" s="50" t="s">
        <v>62</v>
      </c>
      <c r="X59" s="51">
        <f>K39</f>
        <v>74</v>
      </c>
    </row>
    <row r="60" spans="9:24" x14ac:dyDescent="0.35">
      <c r="I60" s="13"/>
      <c r="J60" s="14" t="s">
        <v>28</v>
      </c>
      <c r="K60" s="15">
        <v>77466.36</v>
      </c>
      <c r="L60" s="6">
        <f t="shared" si="3"/>
        <v>0.15482371790964289</v>
      </c>
    </row>
    <row r="61" spans="9:24" x14ac:dyDescent="0.35">
      <c r="I61" s="13"/>
      <c r="J61" s="14" t="s">
        <v>26</v>
      </c>
      <c r="K61" s="15">
        <v>4196.68</v>
      </c>
      <c r="L61" s="6">
        <f t="shared" si="3"/>
        <v>8.3874548962548402E-3</v>
      </c>
    </row>
    <row r="62" spans="9:24" x14ac:dyDescent="0.35">
      <c r="I62" s="13"/>
      <c r="J62" s="14" t="s">
        <v>31</v>
      </c>
      <c r="K62" s="15">
        <v>6891</v>
      </c>
      <c r="L62" s="6">
        <f t="shared" si="3"/>
        <v>1.3772303747269772E-2</v>
      </c>
    </row>
    <row r="63" spans="9:24" x14ac:dyDescent="0.35">
      <c r="I63" s="13"/>
      <c r="J63" s="14" t="s">
        <v>63</v>
      </c>
      <c r="K63" s="15">
        <v>0</v>
      </c>
      <c r="L63" s="6">
        <f t="shared" si="3"/>
        <v>0</v>
      </c>
    </row>
    <row r="64" spans="9:24" x14ac:dyDescent="0.35">
      <c r="I64" s="13"/>
      <c r="J64" s="14" t="s">
        <v>64</v>
      </c>
      <c r="K64" s="18">
        <v>0</v>
      </c>
      <c r="L64" s="19">
        <f t="shared" si="3"/>
        <v>0</v>
      </c>
    </row>
    <row r="65" spans="9:12" x14ac:dyDescent="0.35">
      <c r="I65" s="23" t="s">
        <v>19</v>
      </c>
      <c r="J65" s="24"/>
      <c r="K65" s="25">
        <v>500352.02</v>
      </c>
      <c r="L65" s="26">
        <f>SUM(L58:L64)</f>
        <v>1</v>
      </c>
    </row>
    <row r="66" spans="9:12" x14ac:dyDescent="0.35">
      <c r="I66" s="52"/>
      <c r="J66" s="52"/>
      <c r="K66" s="52"/>
      <c r="L66" s="52"/>
    </row>
    <row r="68" spans="9:12" x14ac:dyDescent="0.35">
      <c r="I68" s="404" t="s">
        <v>15</v>
      </c>
      <c r="J68" s="405"/>
      <c r="K68" s="108" t="s">
        <v>2</v>
      </c>
      <c r="L68" s="112" t="s">
        <v>8</v>
      </c>
    </row>
    <row r="69" spans="9:12" ht="29" x14ac:dyDescent="0.35">
      <c r="I69" s="34"/>
      <c r="J69" s="53" t="s">
        <v>65</v>
      </c>
      <c r="K69" s="36">
        <v>370119.1</v>
      </c>
      <c r="L69" s="37">
        <v>1</v>
      </c>
    </row>
    <row r="70" spans="9:12" x14ac:dyDescent="0.35">
      <c r="I70" s="31" t="s">
        <v>19</v>
      </c>
      <c r="J70" s="54"/>
      <c r="K70" s="33">
        <v>370119.1</v>
      </c>
      <c r="L70" s="26">
        <v>1</v>
      </c>
    </row>
    <row r="73" spans="9:12" x14ac:dyDescent="0.35">
      <c r="I73" s="404" t="s">
        <v>17</v>
      </c>
      <c r="J73" s="405"/>
      <c r="K73" s="108" t="s">
        <v>2</v>
      </c>
      <c r="L73" s="112" t="s">
        <v>8</v>
      </c>
    </row>
    <row r="74" spans="9:12" x14ac:dyDescent="0.35">
      <c r="I74" s="7"/>
      <c r="J74" s="8" t="s">
        <v>17</v>
      </c>
      <c r="K74" s="36">
        <v>85689.599999999991</v>
      </c>
      <c r="L74" s="37">
        <v>1</v>
      </c>
    </row>
    <row r="75" spans="9:12" x14ac:dyDescent="0.35">
      <c r="I75" s="23" t="s">
        <v>19</v>
      </c>
      <c r="J75" s="38" t="s">
        <v>17</v>
      </c>
      <c r="K75" s="39">
        <v>85689.599999999991</v>
      </c>
      <c r="L75" s="22">
        <v>1</v>
      </c>
    </row>
    <row r="78" spans="9:12" s="120" customFormat="1" ht="15" thickBot="1" x14ac:dyDescent="0.4"/>
    <row r="81" spans="3:28" ht="33.5" x14ac:dyDescent="0.75">
      <c r="C81" s="407" t="s">
        <v>67</v>
      </c>
      <c r="D81" s="407"/>
      <c r="E81" s="407"/>
      <c r="F81" s="407"/>
      <c r="I81" s="407" t="s">
        <v>68</v>
      </c>
      <c r="J81" s="407"/>
      <c r="K81" s="407"/>
      <c r="L81" s="407"/>
      <c r="P81" s="406" t="s">
        <v>71</v>
      </c>
      <c r="Q81" s="406"/>
      <c r="R81" s="406"/>
      <c r="S81" s="406"/>
      <c r="T81" s="406"/>
      <c r="W81" s="406" t="s">
        <v>76</v>
      </c>
      <c r="X81" s="406"/>
      <c r="Y81" s="406"/>
      <c r="Z81" s="406"/>
      <c r="AA81" s="406"/>
      <c r="AB81" s="406"/>
    </row>
    <row r="83" spans="3:28" x14ac:dyDescent="0.35">
      <c r="C83" s="132" t="s">
        <v>4</v>
      </c>
      <c r="D83" s="133"/>
      <c r="E83" s="109" t="s">
        <v>2</v>
      </c>
      <c r="F83" s="112" t="s">
        <v>8</v>
      </c>
      <c r="I83" s="402" t="s">
        <v>4</v>
      </c>
      <c r="J83" s="403"/>
      <c r="K83" s="109" t="s">
        <v>2</v>
      </c>
      <c r="L83" s="112" t="s">
        <v>8</v>
      </c>
      <c r="P83" s="69" t="s">
        <v>72</v>
      </c>
      <c r="Q83" s="70"/>
      <c r="R83" s="96" t="s">
        <v>73</v>
      </c>
      <c r="S83" s="97" t="s">
        <v>74</v>
      </c>
      <c r="T83" s="98" t="s">
        <v>75</v>
      </c>
      <c r="W83" s="34"/>
      <c r="X83" s="80" t="s">
        <v>77</v>
      </c>
      <c r="Y83" s="81" t="s">
        <v>8</v>
      </c>
      <c r="Z83" s="110" t="s">
        <v>78</v>
      </c>
      <c r="AA83" s="111" t="s">
        <v>79</v>
      </c>
      <c r="AB83" s="82" t="s">
        <v>80</v>
      </c>
    </row>
    <row r="84" spans="3:28" x14ac:dyDescent="0.35">
      <c r="C84" s="7"/>
      <c r="D84" s="101" t="s">
        <v>10</v>
      </c>
      <c r="E84" s="59">
        <v>3741675</v>
      </c>
      <c r="F84" s="10">
        <f>E84/$E$89</f>
        <v>0.5877367052374316</v>
      </c>
      <c r="I84" s="7"/>
      <c r="J84" s="101" t="s">
        <v>10</v>
      </c>
      <c r="K84" s="59">
        <v>892366.17</v>
      </c>
      <c r="L84" s="10">
        <f>K84/$K$89</f>
        <v>0.49691091116513164</v>
      </c>
      <c r="P84" s="71" t="s">
        <v>4</v>
      </c>
      <c r="Q84" s="72"/>
      <c r="R84" s="83">
        <f>E89</f>
        <v>6366243.5350000011</v>
      </c>
      <c r="S84" s="99">
        <f>K89</f>
        <v>1795827.28</v>
      </c>
      <c r="T84" s="100">
        <f>SUM(R84:S84)</f>
        <v>8162070.8150000013</v>
      </c>
      <c r="W84" s="13" t="s">
        <v>10</v>
      </c>
      <c r="X84" s="83">
        <f>E84+K84</f>
        <v>4634041.17</v>
      </c>
      <c r="Y84" s="84">
        <f t="shared" ref="Y84:Y93" si="4">X84/$X$94</f>
        <v>0.39674390784123298</v>
      </c>
      <c r="Z84" s="74">
        <f>AB84*X84</f>
        <v>2038978.1147999999</v>
      </c>
      <c r="AA84" s="85">
        <f t="shared" ref="AA84:AA93" si="5">Z84/$Z$94</f>
        <v>0.14148787427187093</v>
      </c>
      <c r="AB84" s="86">
        <v>0.44</v>
      </c>
    </row>
    <row r="85" spans="3:28" x14ac:dyDescent="0.35">
      <c r="C85" s="13"/>
      <c r="D85" s="62" t="s">
        <v>12</v>
      </c>
      <c r="E85" s="122">
        <v>2063947.4</v>
      </c>
      <c r="F85" s="6">
        <f>E85/$E$89</f>
        <v>0.32420176649745452</v>
      </c>
      <c r="I85" s="13"/>
      <c r="J85" s="62" t="s">
        <v>12</v>
      </c>
      <c r="K85" s="122">
        <v>806580.4</v>
      </c>
      <c r="L85" s="6">
        <f>K85/$K$89</f>
        <v>0.44914141186228113</v>
      </c>
      <c r="P85" s="71" t="s">
        <v>11</v>
      </c>
      <c r="Q85" s="72"/>
      <c r="R85" s="73">
        <f>E101</f>
        <v>520382.01500000001</v>
      </c>
      <c r="S85" s="74">
        <f>K101</f>
        <v>372818.55</v>
      </c>
      <c r="T85" s="75">
        <f>SUM(R85:S85)</f>
        <v>893200.56499999994</v>
      </c>
      <c r="W85" s="13" t="s">
        <v>12</v>
      </c>
      <c r="X85" s="73">
        <f>E85+K85</f>
        <v>2870527.8</v>
      </c>
      <c r="Y85" s="85">
        <f t="shared" si="4"/>
        <v>0.2457605306382932</v>
      </c>
      <c r="Z85" s="74">
        <f t="shared" ref="Z85:Z93" si="6">AB85*X85</f>
        <v>1263032.2319999998</v>
      </c>
      <c r="AA85" s="85">
        <f t="shared" si="5"/>
        <v>8.7643778197229585E-2</v>
      </c>
      <c r="AB85" s="86">
        <v>0.44</v>
      </c>
    </row>
    <row r="86" spans="3:28" x14ac:dyDescent="0.35">
      <c r="C86" s="13"/>
      <c r="D86" s="62" t="s">
        <v>16</v>
      </c>
      <c r="E86" s="122">
        <v>97971.23</v>
      </c>
      <c r="F86" s="6">
        <f>E86/$E$89</f>
        <v>1.5389174080661365E-2</v>
      </c>
      <c r="I86" s="13"/>
      <c r="J86" s="62" t="s">
        <v>16</v>
      </c>
      <c r="K86" s="122">
        <v>19370.98</v>
      </c>
      <c r="L86" s="6">
        <f>K86/$K$89</f>
        <v>1.0786660953273857E-2</v>
      </c>
      <c r="P86" s="71" t="s">
        <v>13</v>
      </c>
      <c r="Q86" s="72"/>
      <c r="R86" s="73">
        <f>E113</f>
        <v>275599.88</v>
      </c>
      <c r="S86" s="74">
        <f>K113</f>
        <v>224752.13999999998</v>
      </c>
      <c r="T86" s="75">
        <f t="shared" ref="T86:T92" si="7">SUM(R86:S86)</f>
        <v>500352.02</v>
      </c>
      <c r="W86" s="87" t="s">
        <v>30</v>
      </c>
      <c r="X86" s="73">
        <f>SUM(E94:E95,E97)+SUM(K94:K95,K97)</f>
        <v>862883.52</v>
      </c>
      <c r="Y86" s="85">
        <f t="shared" si="4"/>
        <v>7.387586065330505E-2</v>
      </c>
      <c r="Z86" s="74">
        <f t="shared" si="6"/>
        <v>1725767.04</v>
      </c>
      <c r="AA86" s="85">
        <f t="shared" si="5"/>
        <v>0.11975366886270362</v>
      </c>
      <c r="AB86" s="86">
        <v>2</v>
      </c>
    </row>
    <row r="87" spans="3:28" x14ac:dyDescent="0.35">
      <c r="C87" s="13"/>
      <c r="D87" s="62" t="s">
        <v>14</v>
      </c>
      <c r="E87" s="122">
        <v>452409.40500000003</v>
      </c>
      <c r="F87" s="6">
        <f>E87/$E$89</f>
        <v>7.1063791781254868E-2</v>
      </c>
      <c r="I87" s="13"/>
      <c r="J87" s="62" t="s">
        <v>14</v>
      </c>
      <c r="K87" s="122">
        <v>76333.73</v>
      </c>
      <c r="L87" s="6">
        <f>K87/$K$89</f>
        <v>4.2506164624027759E-2</v>
      </c>
      <c r="P87" s="71" t="s">
        <v>69</v>
      </c>
      <c r="Q87" s="72"/>
      <c r="R87" s="73">
        <f>E133</f>
        <v>3098</v>
      </c>
      <c r="S87" s="74">
        <f>K133</f>
        <v>0</v>
      </c>
      <c r="T87" s="75">
        <f t="shared" si="7"/>
        <v>3098</v>
      </c>
      <c r="W87" s="87" t="s">
        <v>11</v>
      </c>
      <c r="X87" s="73">
        <f>SUM(E86:E88)+SUM(K86:K88)+SUM(E98:E100)+E96+SUM(K98:K100)+K96</f>
        <v>687818.89</v>
      </c>
      <c r="Y87" s="85">
        <f t="shared" si="4"/>
        <v>5.8887684484171116E-2</v>
      </c>
      <c r="Z87" s="74">
        <f t="shared" si="6"/>
        <v>302640.31160000002</v>
      </c>
      <c r="AA87" s="85">
        <f t="shared" si="5"/>
        <v>2.1000683649545097E-2</v>
      </c>
      <c r="AB87" s="88">
        <v>0.44</v>
      </c>
    </row>
    <row r="88" spans="3:28" x14ac:dyDescent="0.35">
      <c r="C88" s="28"/>
      <c r="D88" s="102" t="s">
        <v>18</v>
      </c>
      <c r="E88" s="123">
        <v>10240.5</v>
      </c>
      <c r="F88" s="19">
        <f>E88/$E$89</f>
        <v>1.6085624031974765E-3</v>
      </c>
      <c r="I88" s="28"/>
      <c r="J88" s="102" t="s">
        <v>18</v>
      </c>
      <c r="K88" s="123">
        <v>1176</v>
      </c>
      <c r="L88" s="19">
        <f>K88/$K$89</f>
        <v>6.5485139528563129E-4</v>
      </c>
      <c r="P88" s="71" t="s">
        <v>6</v>
      </c>
      <c r="Q88" s="72"/>
      <c r="R88" s="73">
        <f>E129</f>
        <v>875798.48</v>
      </c>
      <c r="S88" s="74">
        <f>K129</f>
        <v>154076.93999999997</v>
      </c>
      <c r="T88" s="75">
        <f t="shared" si="7"/>
        <v>1029875.4199999999</v>
      </c>
      <c r="W88" s="87" t="s">
        <v>13</v>
      </c>
      <c r="X88" s="73">
        <f>E113+K113</f>
        <v>500352.02</v>
      </c>
      <c r="Y88" s="85">
        <f t="shared" si="4"/>
        <v>4.2837689271339546E-2</v>
      </c>
      <c r="Z88" s="74">
        <f t="shared" si="6"/>
        <v>1250880.05</v>
      </c>
      <c r="AA88" s="85">
        <f t="shared" si="5"/>
        <v>8.6800519318448774E-2</v>
      </c>
      <c r="AB88" s="88">
        <v>2.5</v>
      </c>
    </row>
    <row r="89" spans="3:28" x14ac:dyDescent="0.35">
      <c r="C89" s="31" t="s">
        <v>19</v>
      </c>
      <c r="D89" s="65"/>
      <c r="E89" s="25">
        <v>6366243.5350000011</v>
      </c>
      <c r="F89" s="26">
        <f>SUM(F84:F88)</f>
        <v>0.99999999999999989</v>
      </c>
      <c r="I89" s="31" t="s">
        <v>19</v>
      </c>
      <c r="J89" s="65"/>
      <c r="K89" s="25">
        <v>1795827.28</v>
      </c>
      <c r="L89" s="26">
        <f>SUM(L84:L88)</f>
        <v>1</v>
      </c>
      <c r="P89" s="71" t="s">
        <v>15</v>
      </c>
      <c r="Q89" s="72"/>
      <c r="R89" s="73">
        <f>E138</f>
        <v>364741.1</v>
      </c>
      <c r="S89" s="74">
        <f>K138</f>
        <v>5378</v>
      </c>
      <c r="T89" s="75">
        <f t="shared" si="7"/>
        <v>370119.1</v>
      </c>
      <c r="W89" s="87" t="s">
        <v>69</v>
      </c>
      <c r="X89" s="73">
        <f>E133+K133</f>
        <v>3098</v>
      </c>
      <c r="Y89" s="85">
        <f t="shared" si="4"/>
        <v>2.6523558626306718E-4</v>
      </c>
      <c r="Z89" s="74">
        <f t="shared" si="6"/>
        <v>4647</v>
      </c>
      <c r="AA89" s="85">
        <f t="shared" si="5"/>
        <v>3.2246258406058313E-4</v>
      </c>
      <c r="AB89" s="88">
        <v>1.5</v>
      </c>
    </row>
    <row r="90" spans="3:28" x14ac:dyDescent="0.35">
      <c r="P90" s="71" t="s">
        <v>17</v>
      </c>
      <c r="Q90" s="72"/>
      <c r="R90" s="73">
        <f>E143</f>
        <v>10863.4</v>
      </c>
      <c r="S90" s="74">
        <f>K143</f>
        <v>74826.2</v>
      </c>
      <c r="T90" s="75">
        <f t="shared" si="7"/>
        <v>85689.599999999991</v>
      </c>
      <c r="W90" s="87" t="s">
        <v>17</v>
      </c>
      <c r="X90" s="73">
        <f>E143+K143</f>
        <v>85689.599999999991</v>
      </c>
      <c r="Y90" s="85">
        <f t="shared" si="4"/>
        <v>7.336323851726184E-3</v>
      </c>
      <c r="Z90" s="74">
        <f t="shared" si="6"/>
        <v>634959.93599999999</v>
      </c>
      <c r="AA90" s="85">
        <f t="shared" si="5"/>
        <v>4.4060861144287165E-2</v>
      </c>
      <c r="AB90" s="88">
        <v>7.41</v>
      </c>
    </row>
    <row r="91" spans="3:28" x14ac:dyDescent="0.35">
      <c r="P91" s="71" t="s">
        <v>9</v>
      </c>
      <c r="Q91" s="72"/>
      <c r="R91" s="73">
        <f>E155</f>
        <v>418865.97000000003</v>
      </c>
      <c r="S91" s="74">
        <f>K155</f>
        <v>216910.81</v>
      </c>
      <c r="T91" s="75">
        <f>SUM(R91:S91)</f>
        <v>635776.78</v>
      </c>
      <c r="W91" s="87" t="s">
        <v>6</v>
      </c>
      <c r="X91" s="73">
        <f>E129+K129</f>
        <v>1029875.4199999999</v>
      </c>
      <c r="Y91" s="85">
        <f t="shared" si="4"/>
        <v>8.8172889219374606E-2</v>
      </c>
      <c r="Z91" s="74">
        <f t="shared" si="6"/>
        <v>4974298.2785999998</v>
      </c>
      <c r="AA91" s="85">
        <f t="shared" si="5"/>
        <v>0.34517432253184127</v>
      </c>
      <c r="AB91" s="88">
        <v>4.83</v>
      </c>
    </row>
    <row r="92" spans="3:28" x14ac:dyDescent="0.35">
      <c r="P92" s="76" t="s">
        <v>70</v>
      </c>
      <c r="Q92" s="30"/>
      <c r="R92" s="18">
        <f>E161</f>
        <v>0</v>
      </c>
      <c r="S92" s="77">
        <f>K161</f>
        <v>0</v>
      </c>
      <c r="T92" s="78">
        <f t="shared" si="7"/>
        <v>0</v>
      </c>
      <c r="W92" s="87" t="s">
        <v>15</v>
      </c>
      <c r="X92" s="73">
        <f>E138+K138</f>
        <v>370119.1</v>
      </c>
      <c r="Y92" s="85">
        <f t="shared" si="4"/>
        <v>3.1687784530554805E-2</v>
      </c>
      <c r="Z92" s="74">
        <f t="shared" si="6"/>
        <v>1262106.1310000001</v>
      </c>
      <c r="AA92" s="85">
        <f t="shared" si="5"/>
        <v>8.7579514603177283E-2</v>
      </c>
      <c r="AB92" s="88">
        <v>3.41</v>
      </c>
    </row>
    <row r="93" spans="3:28" x14ac:dyDescent="0.35">
      <c r="C93" s="132" t="s">
        <v>11</v>
      </c>
      <c r="D93" s="133"/>
      <c r="E93" s="109" t="s">
        <v>2</v>
      </c>
      <c r="F93" s="112" t="s">
        <v>8</v>
      </c>
      <c r="I93" s="402" t="s">
        <v>11</v>
      </c>
      <c r="J93" s="403"/>
      <c r="K93" s="109" t="s">
        <v>2</v>
      </c>
      <c r="L93" s="112" t="s">
        <v>8</v>
      </c>
      <c r="R93" s="11"/>
      <c r="S93" s="11"/>
      <c r="W93" s="87" t="s">
        <v>59</v>
      </c>
      <c r="X93" s="89">
        <f>E155+K155+E161+K161</f>
        <v>635776.78</v>
      </c>
      <c r="Y93" s="90">
        <f t="shared" si="4"/>
        <v>5.4432093923739537E-2</v>
      </c>
      <c r="Z93" s="74">
        <f t="shared" si="6"/>
        <v>953665.17</v>
      </c>
      <c r="AA93" s="85">
        <f t="shared" si="5"/>
        <v>6.6176314836835656E-2</v>
      </c>
      <c r="AB93" s="88">
        <v>1.5</v>
      </c>
    </row>
    <row r="94" spans="3:28" x14ac:dyDescent="0.35">
      <c r="C94" s="7"/>
      <c r="D94" s="101" t="s">
        <v>50</v>
      </c>
      <c r="E94" s="59">
        <v>429407.5</v>
      </c>
      <c r="F94" s="10">
        <f>E94/$E$101</f>
        <v>0.82517744199902832</v>
      </c>
      <c r="I94" s="7"/>
      <c r="J94" s="101" t="s">
        <v>50</v>
      </c>
      <c r="K94" s="59">
        <v>285407.28999999998</v>
      </c>
      <c r="L94" s="10">
        <f>K94/$K$101</f>
        <v>0.76553940247876606</v>
      </c>
      <c r="R94" s="79"/>
      <c r="S94" s="79"/>
      <c r="T94" s="11"/>
      <c r="W94" s="91" t="s">
        <v>75</v>
      </c>
      <c r="X94" s="92">
        <f>SUM(X84:X93)</f>
        <v>11680182.299999999</v>
      </c>
      <c r="Y94" s="90">
        <f>SUM(Y84:Y93)</f>
        <v>1.0000000000000002</v>
      </c>
      <c r="Z94" s="93">
        <f>SUM(Z84:Z93)</f>
        <v>14410974.264</v>
      </c>
      <c r="AA94" s="67">
        <f>SUM(AA84:AA93)</f>
        <v>0.99999999999999989</v>
      </c>
      <c r="AB94" s="94"/>
    </row>
    <row r="95" spans="3:28" x14ac:dyDescent="0.35">
      <c r="C95" s="13"/>
      <c r="D95" s="62" t="s">
        <v>52</v>
      </c>
      <c r="E95" s="122">
        <v>25914.77</v>
      </c>
      <c r="F95" s="6">
        <f>E95/$E$101</f>
        <v>4.9799511230225739E-2</v>
      </c>
      <c r="I95" s="13"/>
      <c r="J95" s="62" t="s">
        <v>52</v>
      </c>
      <c r="K95" s="122">
        <v>35345.26</v>
      </c>
      <c r="L95" s="6">
        <f>K95/$K$101</f>
        <v>9.4805529392247262E-2</v>
      </c>
    </row>
    <row r="96" spans="3:28" x14ac:dyDescent="0.35">
      <c r="C96" s="13"/>
      <c r="D96" s="62" t="s">
        <v>54</v>
      </c>
      <c r="E96" s="122">
        <v>0</v>
      </c>
      <c r="F96" s="85" t="s">
        <v>45</v>
      </c>
      <c r="I96" s="13"/>
      <c r="J96" s="62" t="s">
        <v>54</v>
      </c>
      <c r="K96" s="122">
        <v>1363</v>
      </c>
      <c r="L96" s="6">
        <f>K96/$K$101</f>
        <v>3.6559339657321237E-3</v>
      </c>
    </row>
    <row r="97" spans="3:12" x14ac:dyDescent="0.35">
      <c r="C97" s="13"/>
      <c r="D97" s="62" t="s">
        <v>55</v>
      </c>
      <c r="E97" s="122">
        <v>39477.699999999997</v>
      </c>
      <c r="F97" s="6">
        <f>E97/$E$101</f>
        <v>7.5862921588479557E-2</v>
      </c>
      <c r="I97" s="13"/>
      <c r="J97" s="62" t="s">
        <v>55</v>
      </c>
      <c r="K97" s="122">
        <v>47331</v>
      </c>
      <c r="L97" s="6">
        <f>K97/$K$101</f>
        <v>0.1269545198327712</v>
      </c>
    </row>
    <row r="98" spans="3:12" x14ac:dyDescent="0.35">
      <c r="C98" s="13"/>
      <c r="D98" s="135" t="s">
        <v>81</v>
      </c>
      <c r="E98" s="122">
        <v>4533.26</v>
      </c>
      <c r="F98" s="6">
        <f>E98/$E$101</f>
        <v>8.7114079067471227E-3</v>
      </c>
      <c r="I98" s="13"/>
      <c r="J98" s="135" t="s">
        <v>81</v>
      </c>
      <c r="K98" s="122">
        <v>0</v>
      </c>
      <c r="L98" s="85" t="s">
        <v>45</v>
      </c>
    </row>
    <row r="99" spans="3:12" x14ac:dyDescent="0.35">
      <c r="C99" s="13"/>
      <c r="D99" s="62" t="s">
        <v>82</v>
      </c>
      <c r="E99" s="122">
        <v>3939.1750000000002</v>
      </c>
      <c r="F99" s="6">
        <f>E99/$E$101</f>
        <v>7.5697754466014745E-3</v>
      </c>
      <c r="I99" s="13"/>
      <c r="J99" s="62" t="s">
        <v>82</v>
      </c>
      <c r="K99" s="122">
        <v>2946</v>
      </c>
      <c r="L99" s="6">
        <f>K99/$K$101</f>
        <v>7.9019673243190293E-3</v>
      </c>
    </row>
    <row r="100" spans="3:12" x14ac:dyDescent="0.35">
      <c r="C100" s="28"/>
      <c r="D100" s="102" t="s">
        <v>11</v>
      </c>
      <c r="E100" s="123">
        <v>17109.61</v>
      </c>
      <c r="F100" s="19">
        <f>E100/$E$101</f>
        <v>3.2878941828917742E-2</v>
      </c>
      <c r="I100" s="28"/>
      <c r="J100" s="102" t="s">
        <v>11</v>
      </c>
      <c r="K100" s="123">
        <v>426</v>
      </c>
      <c r="L100" s="19">
        <f>K100/$K$101</f>
        <v>1.1426470061642587E-3</v>
      </c>
    </row>
    <row r="101" spans="3:12" x14ac:dyDescent="0.35">
      <c r="C101" s="31" t="s">
        <v>19</v>
      </c>
      <c r="D101" s="65"/>
      <c r="E101" s="25">
        <v>520382.01500000001</v>
      </c>
      <c r="F101" s="26">
        <f>SUM(F94:F100)</f>
        <v>0.99999999999999978</v>
      </c>
      <c r="I101" s="31" t="s">
        <v>19</v>
      </c>
      <c r="J101" s="65"/>
      <c r="K101" s="25">
        <v>372818.55</v>
      </c>
      <c r="L101" s="26">
        <f>SUM(L94:L100)</f>
        <v>1</v>
      </c>
    </row>
    <row r="102" spans="3:12" x14ac:dyDescent="0.35">
      <c r="C102" s="8"/>
      <c r="D102" s="14"/>
      <c r="E102" s="59"/>
      <c r="F102" s="60"/>
      <c r="I102" s="8"/>
      <c r="J102" s="14"/>
      <c r="K102" s="59"/>
      <c r="L102" s="60"/>
    </row>
    <row r="106" spans="3:12" x14ac:dyDescent="0.35">
      <c r="C106" s="132" t="s">
        <v>13</v>
      </c>
      <c r="D106" s="133"/>
      <c r="E106" s="109" t="s">
        <v>2</v>
      </c>
      <c r="F106" s="112" t="s">
        <v>8</v>
      </c>
      <c r="I106" s="132" t="s">
        <v>13</v>
      </c>
      <c r="J106" s="133"/>
      <c r="K106" s="109" t="s">
        <v>2</v>
      </c>
      <c r="L106" s="112" t="s">
        <v>8</v>
      </c>
    </row>
    <row r="107" spans="3:12" x14ac:dyDescent="0.35">
      <c r="C107" s="7"/>
      <c r="D107" s="101" t="s">
        <v>23</v>
      </c>
      <c r="E107" s="59">
        <v>212773</v>
      </c>
      <c r="F107" s="10">
        <f>E107/$E$113</f>
        <v>0.77203589493580327</v>
      </c>
      <c r="I107" s="7"/>
      <c r="J107" s="101" t="s">
        <v>23</v>
      </c>
      <c r="K107" s="59">
        <v>167545.9</v>
      </c>
      <c r="L107" s="10">
        <f>K107/$K$113</f>
        <v>0.74546965381508712</v>
      </c>
    </row>
    <row r="108" spans="3:12" x14ac:dyDescent="0.35">
      <c r="C108" s="13"/>
      <c r="D108" s="62" t="s">
        <v>24</v>
      </c>
      <c r="E108" s="122">
        <v>13217</v>
      </c>
      <c r="F108" s="6">
        <f>E108/$E$113</f>
        <v>4.7957205206330275E-2</v>
      </c>
      <c r="I108" s="13"/>
      <c r="J108" s="62" t="s">
        <v>24</v>
      </c>
      <c r="K108" s="122">
        <v>18262.080000000002</v>
      </c>
      <c r="L108" s="6">
        <f>K108/$K$113</f>
        <v>8.1254309747617992E-2</v>
      </c>
    </row>
    <row r="109" spans="3:12" x14ac:dyDescent="0.35">
      <c r="C109" s="13"/>
      <c r="D109" s="62" t="s">
        <v>28</v>
      </c>
      <c r="E109" s="122">
        <v>46540.2</v>
      </c>
      <c r="F109" s="6">
        <f>E109/$E$113</f>
        <v>0.168868723745453</v>
      </c>
      <c r="I109" s="13"/>
      <c r="J109" s="62" t="s">
        <v>28</v>
      </c>
      <c r="K109" s="122">
        <v>30926.16</v>
      </c>
      <c r="L109" s="6">
        <f>K109/$K$113</f>
        <v>0.137601181461498</v>
      </c>
    </row>
    <row r="110" spans="3:12" x14ac:dyDescent="0.35">
      <c r="C110" s="13"/>
      <c r="D110" s="62" t="s">
        <v>31</v>
      </c>
      <c r="E110" s="122">
        <v>1314</v>
      </c>
      <c r="F110" s="6">
        <f>E110/$E$113</f>
        <v>4.7677814663779966E-3</v>
      </c>
      <c r="I110" s="13"/>
      <c r="J110" s="62" t="s">
        <v>31</v>
      </c>
      <c r="K110" s="122">
        <v>5577</v>
      </c>
      <c r="L110" s="6">
        <f>K110/$K$113</f>
        <v>2.481400177101762E-2</v>
      </c>
    </row>
    <row r="111" spans="3:12" x14ac:dyDescent="0.35">
      <c r="C111" s="13"/>
      <c r="D111" s="62" t="s">
        <v>26</v>
      </c>
      <c r="E111" s="122">
        <v>1755.68</v>
      </c>
      <c r="F111" s="6">
        <f>E111/$E$113</f>
        <v>6.3703946460354046E-3</v>
      </c>
      <c r="I111" s="13"/>
      <c r="J111" s="62" t="s">
        <v>26</v>
      </c>
      <c r="K111" s="122">
        <v>2441</v>
      </c>
      <c r="L111" s="6">
        <f>K111/$K$113</f>
        <v>1.0860853204779275E-2</v>
      </c>
    </row>
    <row r="112" spans="3:12" x14ac:dyDescent="0.35">
      <c r="C112" s="28"/>
      <c r="D112" s="102" t="s">
        <v>63</v>
      </c>
      <c r="E112" s="123">
        <v>0</v>
      </c>
      <c r="F112" s="90" t="s">
        <v>45</v>
      </c>
      <c r="I112" s="28"/>
      <c r="J112" s="102" t="s">
        <v>63</v>
      </c>
      <c r="K112" s="123">
        <v>0</v>
      </c>
      <c r="L112" s="90" t="s">
        <v>45</v>
      </c>
    </row>
    <row r="113" spans="3:12" x14ac:dyDescent="0.35">
      <c r="C113" s="31" t="s">
        <v>19</v>
      </c>
      <c r="D113" s="65"/>
      <c r="E113" s="25">
        <v>275599.88</v>
      </c>
      <c r="F113" s="26">
        <f>SUM(F107:F112)</f>
        <v>1</v>
      </c>
      <c r="I113" s="31" t="s">
        <v>19</v>
      </c>
      <c r="J113" s="32"/>
      <c r="K113" s="33">
        <v>224752.13999999998</v>
      </c>
      <c r="L113" s="26">
        <f>SUM(L107:L112)</f>
        <v>1</v>
      </c>
    </row>
    <row r="117" spans="3:12" x14ac:dyDescent="0.35">
      <c r="C117" s="132" t="s">
        <v>6</v>
      </c>
      <c r="D117" s="133"/>
      <c r="E117" s="108" t="s">
        <v>2</v>
      </c>
      <c r="F117" s="112" t="s">
        <v>8</v>
      </c>
      <c r="I117" s="132" t="s">
        <v>6</v>
      </c>
      <c r="J117" s="134"/>
      <c r="K117" s="108" t="s">
        <v>2</v>
      </c>
      <c r="L117" s="112" t="s">
        <v>8</v>
      </c>
    </row>
    <row r="118" spans="3:12" x14ac:dyDescent="0.35">
      <c r="C118" s="7"/>
      <c r="D118" s="101" t="s">
        <v>49</v>
      </c>
      <c r="E118" s="59">
        <v>208498.2</v>
      </c>
      <c r="F118" s="10">
        <f t="shared" ref="F118:F123" si="8">E118/$E$129</f>
        <v>0.23806640998052431</v>
      </c>
      <c r="I118" s="7"/>
      <c r="J118" s="101" t="s">
        <v>49</v>
      </c>
      <c r="K118" s="59">
        <v>32274</v>
      </c>
      <c r="L118" s="10">
        <f t="shared" ref="L118:L123" si="9">K118/$K$129</f>
        <v>0.2094667767934644</v>
      </c>
    </row>
    <row r="119" spans="3:12" x14ac:dyDescent="0.35">
      <c r="C119" s="13"/>
      <c r="D119" s="62" t="s">
        <v>22</v>
      </c>
      <c r="E119" s="122">
        <v>269234.3</v>
      </c>
      <c r="F119" s="6">
        <f t="shared" si="8"/>
        <v>0.3074158109979821</v>
      </c>
      <c r="I119" s="13"/>
      <c r="J119" s="62" t="s">
        <v>22</v>
      </c>
      <c r="K119" s="122">
        <v>32234.12</v>
      </c>
      <c r="L119" s="6">
        <f t="shared" si="9"/>
        <v>0.20920794506952178</v>
      </c>
    </row>
    <row r="120" spans="3:12" x14ac:dyDescent="0.35">
      <c r="C120" s="13"/>
      <c r="D120" s="62" t="s">
        <v>20</v>
      </c>
      <c r="E120" s="122">
        <v>307879.40000000002</v>
      </c>
      <c r="F120" s="6">
        <f t="shared" si="8"/>
        <v>0.35154137285097825</v>
      </c>
      <c r="I120" s="13"/>
      <c r="J120" s="62" t="s">
        <v>20</v>
      </c>
      <c r="K120" s="122">
        <v>29533.18</v>
      </c>
      <c r="L120" s="6">
        <f t="shared" si="9"/>
        <v>0.1916781317178288</v>
      </c>
    </row>
    <row r="121" spans="3:12" x14ac:dyDescent="0.35">
      <c r="C121" s="13"/>
      <c r="D121" s="62" t="s">
        <v>25</v>
      </c>
      <c r="E121" s="122">
        <v>75701.8</v>
      </c>
      <c r="F121" s="6">
        <f t="shared" si="8"/>
        <v>8.643746447242065E-2</v>
      </c>
      <c r="I121" s="13"/>
      <c r="J121" s="62" t="s">
        <v>25</v>
      </c>
      <c r="K121" s="122">
        <v>44914.86</v>
      </c>
      <c r="L121" s="6">
        <f t="shared" si="9"/>
        <v>0.29150929399298825</v>
      </c>
    </row>
    <row r="122" spans="3:12" x14ac:dyDescent="0.35">
      <c r="C122" s="13"/>
      <c r="D122" s="62" t="s">
        <v>29</v>
      </c>
      <c r="E122" s="122">
        <v>2999.34</v>
      </c>
      <c r="F122" s="6">
        <f t="shared" si="8"/>
        <v>3.4246919451150454E-3</v>
      </c>
      <c r="I122" s="13"/>
      <c r="J122" s="62" t="s">
        <v>29</v>
      </c>
      <c r="K122" s="122">
        <v>8701</v>
      </c>
      <c r="L122" s="6">
        <f t="shared" si="9"/>
        <v>5.6471786108940131E-2</v>
      </c>
    </row>
    <row r="123" spans="3:12" x14ac:dyDescent="0.35">
      <c r="C123" s="13"/>
      <c r="D123" s="62" t="s">
        <v>32</v>
      </c>
      <c r="E123" s="122">
        <v>11163.44</v>
      </c>
      <c r="F123" s="6">
        <f t="shared" si="8"/>
        <v>1.2746585264683264E-2</v>
      </c>
      <c r="I123" s="13"/>
      <c r="J123" s="62" t="s">
        <v>32</v>
      </c>
      <c r="K123" s="122">
        <v>6419.78</v>
      </c>
      <c r="L123" s="6">
        <f t="shared" si="9"/>
        <v>4.1666066317256827E-2</v>
      </c>
    </row>
    <row r="124" spans="3:12" x14ac:dyDescent="0.35">
      <c r="C124" s="13"/>
      <c r="D124" s="62" t="s">
        <v>34</v>
      </c>
      <c r="E124" s="122">
        <v>0</v>
      </c>
      <c r="F124" s="124" t="s">
        <v>45</v>
      </c>
      <c r="I124" s="13"/>
      <c r="J124" s="62" t="s">
        <v>34</v>
      </c>
      <c r="K124" s="122">
        <v>0</v>
      </c>
      <c r="L124" s="85" t="s">
        <v>45</v>
      </c>
    </row>
    <row r="125" spans="3:12" x14ac:dyDescent="0.35">
      <c r="C125" s="13"/>
      <c r="D125" s="62" t="s">
        <v>35</v>
      </c>
      <c r="E125" s="122">
        <v>322</v>
      </c>
      <c r="F125" s="6">
        <f>E125/$E$129</f>
        <v>3.6766448829644009E-4</v>
      </c>
      <c r="I125" s="13"/>
      <c r="J125" s="62" t="s">
        <v>35</v>
      </c>
      <c r="K125" s="122">
        <v>0</v>
      </c>
      <c r="L125" s="85" t="s">
        <v>45</v>
      </c>
    </row>
    <row r="126" spans="3:12" x14ac:dyDescent="0.35">
      <c r="C126" s="13"/>
      <c r="D126" s="62" t="s">
        <v>36</v>
      </c>
      <c r="E126" s="122">
        <v>0</v>
      </c>
      <c r="F126" s="85" t="s">
        <v>45</v>
      </c>
      <c r="I126" s="13"/>
      <c r="J126" s="62" t="s">
        <v>36</v>
      </c>
      <c r="K126" s="122">
        <v>0</v>
      </c>
      <c r="L126" s="85" t="s">
        <v>45</v>
      </c>
    </row>
    <row r="127" spans="3:12" x14ac:dyDescent="0.35">
      <c r="C127" s="13"/>
      <c r="D127" s="62" t="s">
        <v>27</v>
      </c>
      <c r="E127" s="122">
        <v>0</v>
      </c>
      <c r="F127" s="85" t="s">
        <v>45</v>
      </c>
      <c r="I127" s="13"/>
      <c r="J127" s="62" t="s">
        <v>27</v>
      </c>
      <c r="K127" s="122">
        <v>0</v>
      </c>
      <c r="L127" s="85" t="s">
        <v>45</v>
      </c>
    </row>
    <row r="128" spans="3:12" x14ac:dyDescent="0.35">
      <c r="C128" s="28"/>
      <c r="D128" s="102" t="s">
        <v>37</v>
      </c>
      <c r="E128" s="123">
        <v>0</v>
      </c>
      <c r="F128" s="90" t="s">
        <v>45</v>
      </c>
      <c r="I128" s="28"/>
      <c r="J128" s="102" t="s">
        <v>37</v>
      </c>
      <c r="K128" s="123">
        <v>0</v>
      </c>
      <c r="L128" s="90" t="s">
        <v>45</v>
      </c>
    </row>
    <row r="129" spans="3:12" x14ac:dyDescent="0.35">
      <c r="C129" s="31" t="s">
        <v>19</v>
      </c>
      <c r="D129" s="65"/>
      <c r="E129" s="33">
        <v>875798.48</v>
      </c>
      <c r="F129" s="26">
        <f>SUM(F118:F128)</f>
        <v>1</v>
      </c>
      <c r="I129" s="31" t="s">
        <v>19</v>
      </c>
      <c r="J129" s="65"/>
      <c r="K129" s="33">
        <v>154076.93999999997</v>
      </c>
      <c r="L129" s="26">
        <f>SUM(L118:L128)</f>
        <v>1</v>
      </c>
    </row>
    <row r="131" spans="3:12" x14ac:dyDescent="0.35">
      <c r="C131" s="132" t="s">
        <v>69</v>
      </c>
      <c r="D131" s="133"/>
      <c r="E131" s="108" t="s">
        <v>2</v>
      </c>
      <c r="F131" s="112" t="s">
        <v>8</v>
      </c>
      <c r="I131" s="130" t="s">
        <v>69</v>
      </c>
      <c r="J131" s="131"/>
      <c r="K131" s="108" t="s">
        <v>2</v>
      </c>
      <c r="L131" s="112" t="s">
        <v>8</v>
      </c>
    </row>
    <row r="132" spans="3:12" x14ac:dyDescent="0.35">
      <c r="C132" s="34"/>
      <c r="D132" s="125" t="s">
        <v>7</v>
      </c>
      <c r="E132" s="136">
        <v>3098</v>
      </c>
      <c r="F132" s="67">
        <f>E132/$E$133</f>
        <v>1</v>
      </c>
      <c r="I132" s="34"/>
      <c r="J132" s="35" t="s">
        <v>7</v>
      </c>
      <c r="K132" s="66">
        <v>0</v>
      </c>
      <c r="L132" s="67" t="s">
        <v>45</v>
      </c>
    </row>
    <row r="133" spans="3:12" x14ac:dyDescent="0.35">
      <c r="C133" s="31" t="s">
        <v>19</v>
      </c>
      <c r="D133" s="32"/>
      <c r="E133" s="33">
        <v>3098</v>
      </c>
      <c r="F133" s="68">
        <f>SUM(F132)</f>
        <v>1</v>
      </c>
      <c r="I133" s="31" t="s">
        <v>19</v>
      </c>
      <c r="J133" s="32"/>
      <c r="K133" s="33">
        <v>0</v>
      </c>
      <c r="L133" s="68" t="s">
        <v>45</v>
      </c>
    </row>
    <row r="136" spans="3:12" x14ac:dyDescent="0.35">
      <c r="C136" s="132" t="s">
        <v>15</v>
      </c>
      <c r="D136" s="134"/>
      <c r="E136" s="108" t="s">
        <v>2</v>
      </c>
      <c r="F136" s="112" t="s">
        <v>8</v>
      </c>
      <c r="I136" s="132" t="s">
        <v>15</v>
      </c>
      <c r="J136" s="134"/>
      <c r="K136" s="108" t="s">
        <v>2</v>
      </c>
      <c r="L136" s="112" t="s">
        <v>8</v>
      </c>
    </row>
    <row r="137" spans="3:12" x14ac:dyDescent="0.35">
      <c r="C137" s="34"/>
      <c r="D137" s="125" t="s">
        <v>65</v>
      </c>
      <c r="E137" s="59">
        <v>364741.1</v>
      </c>
      <c r="F137" s="10">
        <f>E137/$E$138</f>
        <v>1</v>
      </c>
      <c r="I137" s="34"/>
      <c r="J137" s="125" t="s">
        <v>65</v>
      </c>
      <c r="K137" s="59">
        <v>5378</v>
      </c>
      <c r="L137" s="10">
        <f>K137/$K$138</f>
        <v>1</v>
      </c>
    </row>
    <row r="138" spans="3:12" x14ac:dyDescent="0.35">
      <c r="C138" s="31" t="s">
        <v>19</v>
      </c>
      <c r="D138" s="32"/>
      <c r="E138" s="39">
        <v>364741.1</v>
      </c>
      <c r="F138" s="22">
        <f>SUM(F137)</f>
        <v>1</v>
      </c>
      <c r="I138" s="31" t="s">
        <v>19</v>
      </c>
      <c r="J138" s="32"/>
      <c r="K138" s="39">
        <v>5378</v>
      </c>
      <c r="L138" s="22">
        <f>SUM(L137)</f>
        <v>1</v>
      </c>
    </row>
    <row r="141" spans="3:12" x14ac:dyDescent="0.35">
      <c r="C141" s="132" t="s">
        <v>17</v>
      </c>
      <c r="D141" s="134"/>
      <c r="E141" s="108" t="s">
        <v>2</v>
      </c>
      <c r="F141" s="112" t="s">
        <v>8</v>
      </c>
      <c r="I141" s="132" t="s">
        <v>17</v>
      </c>
      <c r="J141" s="134"/>
      <c r="K141" s="108" t="s">
        <v>2</v>
      </c>
      <c r="L141" s="112" t="s">
        <v>8</v>
      </c>
    </row>
    <row r="142" spans="3:12" x14ac:dyDescent="0.35">
      <c r="C142" s="34"/>
      <c r="D142" s="125" t="s">
        <v>17</v>
      </c>
      <c r="E142" s="59">
        <v>10863.4</v>
      </c>
      <c r="F142" s="84">
        <f>E142/E143</f>
        <v>1</v>
      </c>
      <c r="I142" s="34"/>
      <c r="J142" s="35" t="s">
        <v>17</v>
      </c>
      <c r="K142" s="55">
        <v>74826.2</v>
      </c>
      <c r="L142" s="10">
        <f>K142/K143</f>
        <v>1</v>
      </c>
    </row>
    <row r="143" spans="3:12" x14ac:dyDescent="0.35">
      <c r="C143" s="31" t="s">
        <v>19</v>
      </c>
      <c r="D143" s="32" t="s">
        <v>17</v>
      </c>
      <c r="E143" s="39">
        <v>10863.4</v>
      </c>
      <c r="F143" s="126">
        <f>SUM(F142)</f>
        <v>1</v>
      </c>
      <c r="I143" s="31" t="s">
        <v>19</v>
      </c>
      <c r="J143" s="32" t="s">
        <v>17</v>
      </c>
      <c r="K143" s="39">
        <v>74826.2</v>
      </c>
      <c r="L143" s="22">
        <f>SUM(L142)</f>
        <v>1</v>
      </c>
    </row>
    <row r="146" spans="3:12" x14ac:dyDescent="0.35">
      <c r="C146" s="132" t="s">
        <v>38</v>
      </c>
      <c r="D146" s="133"/>
      <c r="E146" s="108" t="s">
        <v>2</v>
      </c>
      <c r="F146" s="112" t="s">
        <v>8</v>
      </c>
      <c r="I146" s="130" t="s">
        <v>38</v>
      </c>
      <c r="J146" s="131"/>
      <c r="K146" s="108" t="s">
        <v>2</v>
      </c>
      <c r="L146" s="112" t="s">
        <v>8</v>
      </c>
    </row>
    <row r="147" spans="3:12" x14ac:dyDescent="0.35">
      <c r="C147" s="7"/>
      <c r="D147" s="101" t="s">
        <v>39</v>
      </c>
      <c r="E147" s="59">
        <v>246723.1</v>
      </c>
      <c r="F147" s="10">
        <f>E147/$E$155</f>
        <v>0.58902636564149624</v>
      </c>
      <c r="I147" s="13"/>
      <c r="J147" s="14" t="s">
        <v>39</v>
      </c>
      <c r="K147" s="55">
        <v>21751</v>
      </c>
      <c r="L147" s="10">
        <f t="shared" ref="L147:L154" si="10">K147/$K$155</f>
        <v>0.1002762379615843</v>
      </c>
    </row>
    <row r="148" spans="3:12" x14ac:dyDescent="0.35">
      <c r="C148" s="13"/>
      <c r="D148" s="62" t="s">
        <v>41</v>
      </c>
      <c r="E148" s="122">
        <v>54748.92</v>
      </c>
      <c r="F148" s="6">
        <f>E148/$E$155</f>
        <v>0.13070749099049511</v>
      </c>
      <c r="I148" s="13"/>
      <c r="J148" s="14" t="s">
        <v>41</v>
      </c>
      <c r="K148" s="56">
        <v>104350.3</v>
      </c>
      <c r="L148" s="6">
        <f t="shared" si="10"/>
        <v>0.48107468687245236</v>
      </c>
    </row>
    <row r="149" spans="3:12" x14ac:dyDescent="0.35">
      <c r="C149" s="13"/>
      <c r="D149" s="62" t="s">
        <v>42</v>
      </c>
      <c r="E149" s="122">
        <v>20138.61</v>
      </c>
      <c r="F149" s="6">
        <f>E149/$E$155</f>
        <v>4.8078887859999704E-2</v>
      </c>
      <c r="I149" s="13"/>
      <c r="J149" s="14" t="s">
        <v>42</v>
      </c>
      <c r="K149" s="56">
        <v>32295.93</v>
      </c>
      <c r="L149" s="6">
        <f t="shared" si="10"/>
        <v>0.14889036650593854</v>
      </c>
    </row>
    <row r="150" spans="3:12" x14ac:dyDescent="0.35">
      <c r="C150" s="13"/>
      <c r="D150" s="62" t="s">
        <v>43</v>
      </c>
      <c r="E150" s="122">
        <v>65627.360000000001</v>
      </c>
      <c r="F150" s="6">
        <f>E150/$E$155</f>
        <v>0.1566786626280478</v>
      </c>
      <c r="I150" s="13"/>
      <c r="J150" s="14" t="s">
        <v>43</v>
      </c>
      <c r="K150" s="56">
        <v>34004.58</v>
      </c>
      <c r="L150" s="6">
        <f t="shared" si="10"/>
        <v>0.15676756727799782</v>
      </c>
    </row>
    <row r="151" spans="3:12" x14ac:dyDescent="0.35">
      <c r="C151" s="13"/>
      <c r="D151" s="62" t="s">
        <v>47</v>
      </c>
      <c r="E151" s="122">
        <v>0</v>
      </c>
      <c r="F151" s="85" t="s">
        <v>45</v>
      </c>
      <c r="I151" s="13"/>
      <c r="J151" s="14" t="s">
        <v>47</v>
      </c>
      <c r="K151" s="56">
        <v>2561</v>
      </c>
      <c r="L151" s="6">
        <f t="shared" si="10"/>
        <v>1.1806696033268236E-2</v>
      </c>
    </row>
    <row r="152" spans="3:12" x14ac:dyDescent="0.35">
      <c r="C152" s="13"/>
      <c r="D152" s="62" t="s">
        <v>40</v>
      </c>
      <c r="E152" s="122">
        <v>22851.64</v>
      </c>
      <c r="F152" s="6">
        <f>E152/$E$155</f>
        <v>5.455597168707689E-2</v>
      </c>
      <c r="I152" s="13"/>
      <c r="J152" s="14" t="s">
        <v>40</v>
      </c>
      <c r="K152" s="56">
        <v>3500</v>
      </c>
      <c r="L152" s="6">
        <f t="shared" si="10"/>
        <v>1.6135664239140503E-2</v>
      </c>
    </row>
    <row r="153" spans="3:12" x14ac:dyDescent="0.35">
      <c r="C153" s="13"/>
      <c r="D153" s="62" t="s">
        <v>48</v>
      </c>
      <c r="E153" s="122">
        <v>8758.34</v>
      </c>
      <c r="F153" s="6">
        <f>E153/$E$155</f>
        <v>2.0909648019389111E-2</v>
      </c>
      <c r="I153" s="13"/>
      <c r="J153" s="14" t="s">
        <v>48</v>
      </c>
      <c r="K153" s="56">
        <v>18392</v>
      </c>
      <c r="L153" s="6">
        <f t="shared" si="10"/>
        <v>8.4790610481792039E-2</v>
      </c>
    </row>
    <row r="154" spans="3:12" x14ac:dyDescent="0.35">
      <c r="C154" s="28"/>
      <c r="D154" s="102" t="s">
        <v>46</v>
      </c>
      <c r="E154" s="123">
        <v>18</v>
      </c>
      <c r="F154" s="19">
        <f>E154/$E$155</f>
        <v>4.2973173495091994E-5</v>
      </c>
      <c r="I154" s="13"/>
      <c r="J154" s="14" t="s">
        <v>46</v>
      </c>
      <c r="K154" s="57">
        <v>56</v>
      </c>
      <c r="L154" s="19">
        <f t="shared" si="10"/>
        <v>2.5817062782624802E-4</v>
      </c>
    </row>
    <row r="155" spans="3:12" x14ac:dyDescent="0.35">
      <c r="C155" s="31" t="s">
        <v>19</v>
      </c>
      <c r="D155" s="32"/>
      <c r="E155" s="33">
        <v>418865.97000000003</v>
      </c>
      <c r="F155" s="26">
        <f>SUM(F147:F154)</f>
        <v>0.99999999999999989</v>
      </c>
      <c r="I155" s="23" t="s">
        <v>19</v>
      </c>
      <c r="J155" s="38"/>
      <c r="K155" s="33">
        <v>216910.81</v>
      </c>
      <c r="L155" s="26">
        <f>SUM(L147:L154)</f>
        <v>1</v>
      </c>
    </row>
    <row r="159" spans="3:12" x14ac:dyDescent="0.35">
      <c r="C159" s="130" t="s">
        <v>70</v>
      </c>
      <c r="D159" s="131"/>
      <c r="E159" s="108" t="s">
        <v>2</v>
      </c>
      <c r="F159" s="112" t="s">
        <v>8</v>
      </c>
      <c r="I159" s="132" t="s">
        <v>70</v>
      </c>
      <c r="J159" s="133"/>
      <c r="K159" s="108" t="s">
        <v>2</v>
      </c>
      <c r="L159" s="112" t="s">
        <v>8</v>
      </c>
    </row>
    <row r="160" spans="3:12" x14ac:dyDescent="0.35">
      <c r="C160" s="34"/>
      <c r="D160" s="137" t="s">
        <v>66</v>
      </c>
      <c r="E160" s="66">
        <v>0</v>
      </c>
      <c r="F160" s="67" t="s">
        <v>45</v>
      </c>
      <c r="I160" s="34"/>
      <c r="J160" s="125" t="s">
        <v>66</v>
      </c>
      <c r="K160" s="136">
        <v>0</v>
      </c>
      <c r="L160" s="67" t="s">
        <v>45</v>
      </c>
    </row>
    <row r="161" spans="3:12" x14ac:dyDescent="0.35">
      <c r="C161" s="31" t="s">
        <v>19</v>
      </c>
      <c r="D161" s="32"/>
      <c r="E161" s="33">
        <v>0</v>
      </c>
      <c r="F161" s="68" t="s">
        <v>45</v>
      </c>
      <c r="I161" s="31" t="s">
        <v>19</v>
      </c>
      <c r="J161" s="32"/>
      <c r="K161" s="33">
        <v>0</v>
      </c>
      <c r="L161" s="68" t="s">
        <v>45</v>
      </c>
    </row>
  </sheetData>
  <mergeCells count="23">
    <mergeCell ref="P81:T81"/>
    <mergeCell ref="W81:AB81"/>
    <mergeCell ref="I81:L81"/>
    <mergeCell ref="I83:J83"/>
    <mergeCell ref="B3:D3"/>
    <mergeCell ref="I3:L3"/>
    <mergeCell ref="I5:J5"/>
    <mergeCell ref="I13:J13"/>
    <mergeCell ref="C81:F81"/>
    <mergeCell ref="W55:X55"/>
    <mergeCell ref="P46:Q46"/>
    <mergeCell ref="W46:X46"/>
    <mergeCell ref="P54:Q54"/>
    <mergeCell ref="V17:W17"/>
    <mergeCell ref="P17:Q17"/>
    <mergeCell ref="C1:D2"/>
    <mergeCell ref="I93:J93"/>
    <mergeCell ref="I73:J73"/>
    <mergeCell ref="I27:J27"/>
    <mergeCell ref="I32:J32"/>
    <mergeCell ref="I45:J45"/>
    <mergeCell ref="I57:J57"/>
    <mergeCell ref="I68:J6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AB159"/>
  <sheetViews>
    <sheetView zoomScale="80" zoomScaleNormal="80" workbookViewId="0">
      <selection activeCell="D1" sqref="D1:E2"/>
    </sheetView>
  </sheetViews>
  <sheetFormatPr defaultRowHeight="14.5" x14ac:dyDescent="0.35"/>
  <cols>
    <col min="2" max="2" width="27.54296875" customWidth="1"/>
    <col min="3" max="3" width="16" customWidth="1"/>
    <col min="4" max="4" width="61" bestFit="1" customWidth="1"/>
    <col min="5" max="6" width="13.81640625" bestFit="1" customWidth="1"/>
    <col min="7" max="7" width="11.7265625" bestFit="1" customWidth="1"/>
    <col min="8" max="8" width="17.453125" customWidth="1"/>
    <col min="9" max="9" width="10.7265625" customWidth="1"/>
    <col min="10" max="10" width="61" bestFit="1" customWidth="1"/>
    <col min="11" max="11" width="15.26953125" customWidth="1"/>
    <col min="12" max="12" width="13.26953125" bestFit="1" customWidth="1"/>
    <col min="17" max="17" width="15.08984375" customWidth="1"/>
    <col min="18" max="18" width="13.26953125" bestFit="1" customWidth="1"/>
    <col min="19" max="19" width="10.6328125" bestFit="1" customWidth="1"/>
    <col min="20" max="20" width="11.7265625" bestFit="1" customWidth="1"/>
    <col min="22" max="22" width="14" customWidth="1"/>
    <col min="23" max="23" width="17.08984375" customWidth="1"/>
    <col min="24" max="24" width="10.6328125" bestFit="1" customWidth="1"/>
    <col min="25" max="25" width="11.54296875" bestFit="1" customWidth="1"/>
    <col min="26" max="26" width="11.7265625" bestFit="1" customWidth="1"/>
    <col min="27" max="27" width="14.26953125" bestFit="1" customWidth="1"/>
    <col min="28" max="28" width="11.26953125" bestFit="1" customWidth="1"/>
  </cols>
  <sheetData>
    <row r="1" spans="1:22" ht="35" customHeight="1" x14ac:dyDescent="0.7">
      <c r="A1" s="172" t="s">
        <v>86</v>
      </c>
      <c r="B1" s="172"/>
      <c r="C1" s="172"/>
      <c r="D1" s="415" t="s">
        <v>104</v>
      </c>
      <c r="E1" s="415"/>
    </row>
    <row r="2" spans="1:22" x14ac:dyDescent="0.35">
      <c r="D2" s="415"/>
      <c r="E2" s="415"/>
    </row>
    <row r="3" spans="1:22" ht="23.5" x14ac:dyDescent="0.55000000000000004">
      <c r="B3" s="406" t="s">
        <v>0</v>
      </c>
      <c r="C3" s="406"/>
      <c r="D3" s="406"/>
      <c r="I3" s="406" t="s">
        <v>5</v>
      </c>
      <c r="J3" s="406"/>
      <c r="K3" s="406"/>
      <c r="L3" s="406"/>
    </row>
    <row r="4" spans="1:22" x14ac:dyDescent="0.35">
      <c r="B4" s="1" t="s">
        <v>1</v>
      </c>
      <c r="C4" s="2" t="s">
        <v>2</v>
      </c>
      <c r="D4" s="3" t="s">
        <v>3</v>
      </c>
    </row>
    <row r="5" spans="1:22" x14ac:dyDescent="0.35">
      <c r="B5" s="4" t="s">
        <v>4</v>
      </c>
      <c r="C5" s="5">
        <f>K11</f>
        <v>6713622.7400000002</v>
      </c>
      <c r="D5" s="6">
        <f t="shared" ref="D5:D13" si="0">C5/$C$13</f>
        <v>0.70608008082612317</v>
      </c>
      <c r="I5" s="404" t="s">
        <v>4</v>
      </c>
      <c r="J5" s="405"/>
      <c r="K5" s="109" t="s">
        <v>2</v>
      </c>
      <c r="L5" s="112" t="s">
        <v>8</v>
      </c>
    </row>
    <row r="6" spans="1:22" x14ac:dyDescent="0.35">
      <c r="B6" s="4" t="s">
        <v>6</v>
      </c>
      <c r="C6" s="5">
        <f>K26</f>
        <v>961432.44200000016</v>
      </c>
      <c r="D6" s="6">
        <f t="shared" si="0"/>
        <v>0.10111504960080867</v>
      </c>
      <c r="I6" s="7"/>
      <c r="J6" s="8" t="s">
        <v>10</v>
      </c>
      <c r="K6" s="9">
        <v>3675241.96</v>
      </c>
      <c r="L6" s="10">
        <f>K6/$K$11</f>
        <v>0.54743051588269609</v>
      </c>
    </row>
    <row r="7" spans="1:22" x14ac:dyDescent="0.35">
      <c r="B7" s="4" t="s">
        <v>7</v>
      </c>
      <c r="C7" s="5">
        <f>K30</f>
        <v>1271.1600000000001</v>
      </c>
      <c r="D7" s="6">
        <f t="shared" si="0"/>
        <v>1.3368948335380171E-4</v>
      </c>
      <c r="I7" s="13"/>
      <c r="J7" s="14" t="s">
        <v>12</v>
      </c>
      <c r="K7" s="15">
        <v>2163739.2300000004</v>
      </c>
      <c r="L7" s="6">
        <f>K7/$K$11</f>
        <v>0.3222908575288817</v>
      </c>
    </row>
    <row r="8" spans="1:22" x14ac:dyDescent="0.35">
      <c r="B8" s="4" t="s">
        <v>9</v>
      </c>
      <c r="C8" s="5">
        <f>K43</f>
        <v>466245.35700000002</v>
      </c>
      <c r="D8" s="6">
        <f t="shared" si="0"/>
        <v>4.9035605976776205E-2</v>
      </c>
      <c r="I8" s="13"/>
      <c r="J8" s="14" t="s">
        <v>14</v>
      </c>
      <c r="K8" s="15">
        <v>664463.08999999985</v>
      </c>
      <c r="L8" s="6">
        <f>K8/$K$11</f>
        <v>9.8972360487446731E-2</v>
      </c>
      <c r="U8" s="11"/>
      <c r="V8" s="12"/>
    </row>
    <row r="9" spans="1:22" x14ac:dyDescent="0.35">
      <c r="B9" s="4" t="s">
        <v>11</v>
      </c>
      <c r="C9" s="5">
        <f>K55</f>
        <v>620972.78</v>
      </c>
      <c r="D9" s="6">
        <f t="shared" si="0"/>
        <v>6.5308482122607675E-2</v>
      </c>
      <c r="I9" s="13"/>
      <c r="J9" s="14" t="s">
        <v>16</v>
      </c>
      <c r="K9" s="15">
        <v>128480.5</v>
      </c>
      <c r="L9" s="6">
        <f>K9/$K$11</f>
        <v>1.9137283248656298E-2</v>
      </c>
      <c r="U9" s="11"/>
      <c r="V9" s="12"/>
    </row>
    <row r="10" spans="1:22" x14ac:dyDescent="0.35">
      <c r="B10" s="4" t="s">
        <v>13</v>
      </c>
      <c r="C10" s="5">
        <f>K66</f>
        <v>371759.34600000002</v>
      </c>
      <c r="D10" s="6">
        <f t="shared" si="0"/>
        <v>3.9098394300235387E-2</v>
      </c>
      <c r="I10" s="13"/>
      <c r="J10" s="14" t="s">
        <v>18</v>
      </c>
      <c r="K10" s="18">
        <v>81697.960000000006</v>
      </c>
      <c r="L10" s="19">
        <f>K10/$K$11</f>
        <v>1.2168982852319165E-2</v>
      </c>
      <c r="U10" s="11"/>
      <c r="V10" s="12"/>
    </row>
    <row r="11" spans="1:22" x14ac:dyDescent="0.35">
      <c r="B11" s="4" t="s">
        <v>15</v>
      </c>
      <c r="C11" s="5">
        <f>K71</f>
        <v>306820.41000000003</v>
      </c>
      <c r="D11" s="6">
        <f t="shared" si="0"/>
        <v>3.2268685370292975E-2</v>
      </c>
      <c r="I11" s="23" t="s">
        <v>19</v>
      </c>
      <c r="J11" s="24"/>
      <c r="K11" s="25">
        <v>6713622.7400000002</v>
      </c>
      <c r="L11" s="26">
        <f>SUM(L6:L10)</f>
        <v>1</v>
      </c>
      <c r="U11" s="11"/>
      <c r="V11" s="16"/>
    </row>
    <row r="12" spans="1:22" x14ac:dyDescent="0.35">
      <c r="B12" s="4" t="s">
        <v>17</v>
      </c>
      <c r="C12" s="5">
        <f>K76</f>
        <v>66177.899999999994</v>
      </c>
      <c r="D12" s="17">
        <f t="shared" si="0"/>
        <v>6.9600123198020336E-3</v>
      </c>
      <c r="U12" s="11"/>
      <c r="V12" s="12"/>
    </row>
    <row r="13" spans="1:22" x14ac:dyDescent="0.35">
      <c r="B13" s="20" t="s">
        <v>19</v>
      </c>
      <c r="C13" s="21">
        <f>SUM(C5:C12)</f>
        <v>9508302.1350000016</v>
      </c>
      <c r="D13" s="22">
        <f t="shared" si="0"/>
        <v>1</v>
      </c>
    </row>
    <row r="14" spans="1:22" x14ac:dyDescent="0.35">
      <c r="I14" s="404" t="s">
        <v>6</v>
      </c>
      <c r="J14" s="405"/>
      <c r="K14" s="108" t="s">
        <v>2</v>
      </c>
      <c r="L14" s="112" t="s">
        <v>8</v>
      </c>
    </row>
    <row r="15" spans="1:22" x14ac:dyDescent="0.35">
      <c r="I15" s="7"/>
      <c r="J15" s="101" t="s">
        <v>20</v>
      </c>
      <c r="K15" s="9">
        <v>243806.93000000005</v>
      </c>
      <c r="L15" s="10">
        <f t="shared" ref="L15:L25" si="1">K15/$K$26</f>
        <v>0.25358716780226981</v>
      </c>
    </row>
    <row r="16" spans="1:22" x14ac:dyDescent="0.35">
      <c r="I16" s="13"/>
      <c r="J16" s="62" t="s">
        <v>22</v>
      </c>
      <c r="K16" s="15">
        <v>246698.35999999996</v>
      </c>
      <c r="L16" s="6">
        <f t="shared" si="1"/>
        <v>0.25659458660122886</v>
      </c>
    </row>
    <row r="17" spans="9:23" x14ac:dyDescent="0.35">
      <c r="I17" s="13"/>
      <c r="J17" s="62" t="s">
        <v>83</v>
      </c>
      <c r="K17" s="15">
        <v>258613.73</v>
      </c>
      <c r="L17" s="6">
        <f t="shared" si="1"/>
        <v>0.26898793789610853</v>
      </c>
      <c r="P17" s="110" t="s">
        <v>21</v>
      </c>
      <c r="Q17" s="111"/>
      <c r="V17" s="110" t="s">
        <v>21</v>
      </c>
      <c r="W17" s="111"/>
    </row>
    <row r="18" spans="9:23" x14ac:dyDescent="0.35">
      <c r="I18" s="13"/>
      <c r="J18" s="62" t="s">
        <v>25</v>
      </c>
      <c r="K18" s="15">
        <v>127540.38999999998</v>
      </c>
      <c r="L18" s="6">
        <f t="shared" si="1"/>
        <v>0.13265663236273439</v>
      </c>
      <c r="P18" s="13" t="s">
        <v>10</v>
      </c>
      <c r="Q18" s="27">
        <f>K6</f>
        <v>3675241.96</v>
      </c>
      <c r="V18" s="13" t="s">
        <v>23</v>
      </c>
      <c r="W18" s="27">
        <f>K59</f>
        <v>279733.68599999999</v>
      </c>
    </row>
    <row r="19" spans="9:23" x14ac:dyDescent="0.35">
      <c r="I19" s="13"/>
      <c r="J19" s="62" t="s">
        <v>27</v>
      </c>
      <c r="K19" s="15">
        <v>40089</v>
      </c>
      <c r="L19" s="6">
        <f t="shared" si="1"/>
        <v>4.1697157541933656E-2</v>
      </c>
      <c r="P19" s="13" t="s">
        <v>12</v>
      </c>
      <c r="Q19" s="27">
        <f>K7</f>
        <v>2163739.2300000004</v>
      </c>
      <c r="V19" s="13" t="s">
        <v>24</v>
      </c>
      <c r="W19" s="27">
        <f>K60</f>
        <v>25811.4</v>
      </c>
    </row>
    <row r="20" spans="9:23" x14ac:dyDescent="0.35">
      <c r="I20" s="13"/>
      <c r="J20" s="62" t="s">
        <v>29</v>
      </c>
      <c r="K20" s="15">
        <v>5262.3</v>
      </c>
      <c r="L20" s="6">
        <f t="shared" si="1"/>
        <v>5.4733954983391328E-3</v>
      </c>
      <c r="P20" s="13" t="s">
        <v>16</v>
      </c>
      <c r="Q20" s="27">
        <f>K9</f>
        <v>128480.5</v>
      </c>
      <c r="V20" s="13" t="s">
        <v>26</v>
      </c>
      <c r="W20" s="27">
        <f>K62</f>
        <v>3375</v>
      </c>
    </row>
    <row r="21" spans="9:23" x14ac:dyDescent="0.35">
      <c r="I21" s="13"/>
      <c r="J21" s="62" t="s">
        <v>32</v>
      </c>
      <c r="K21" s="15">
        <v>16106.002</v>
      </c>
      <c r="L21" s="6">
        <f t="shared" si="1"/>
        <v>1.6752089170712629E-2</v>
      </c>
      <c r="P21" s="13" t="s">
        <v>14</v>
      </c>
      <c r="Q21" s="27">
        <f>K8</f>
        <v>664463.08999999985</v>
      </c>
      <c r="V21" s="13" t="s">
        <v>28</v>
      </c>
      <c r="W21" s="27">
        <f>K61</f>
        <v>54554.259999999995</v>
      </c>
    </row>
    <row r="22" spans="9:23" x14ac:dyDescent="0.35">
      <c r="I22" s="13"/>
      <c r="J22" s="62" t="s">
        <v>34</v>
      </c>
      <c r="K22" s="15">
        <v>0</v>
      </c>
      <c r="L22" s="6">
        <f t="shared" si="1"/>
        <v>0</v>
      </c>
      <c r="P22" s="13" t="s">
        <v>30</v>
      </c>
      <c r="Q22" s="27">
        <f>SUM(K47:K48)+K50</f>
        <v>585039.28</v>
      </c>
      <c r="V22" s="28" t="s">
        <v>31</v>
      </c>
      <c r="W22" s="29">
        <f>K63+K64+K65</f>
        <v>8285</v>
      </c>
    </row>
    <row r="23" spans="9:23" x14ac:dyDescent="0.35">
      <c r="I23" s="13"/>
      <c r="J23" s="62" t="s">
        <v>35</v>
      </c>
      <c r="K23" s="15">
        <v>22223.67</v>
      </c>
      <c r="L23" s="6">
        <f t="shared" si="1"/>
        <v>2.3115165485543283E-2</v>
      </c>
      <c r="P23" s="28" t="s">
        <v>33</v>
      </c>
      <c r="Q23" s="29">
        <f>K10+K49+K51+K52+K53</f>
        <v>117631.46</v>
      </c>
    </row>
    <row r="24" spans="9:23" x14ac:dyDescent="0.35">
      <c r="I24" s="13"/>
      <c r="J24" s="62" t="s">
        <v>36</v>
      </c>
      <c r="K24" s="15">
        <v>1092.06</v>
      </c>
      <c r="L24" s="6">
        <f t="shared" si="1"/>
        <v>1.1358676411295883E-3</v>
      </c>
    </row>
    <row r="25" spans="9:23" x14ac:dyDescent="0.35">
      <c r="I25" s="28"/>
      <c r="J25" s="102" t="s">
        <v>37</v>
      </c>
      <c r="K25" s="18">
        <v>0</v>
      </c>
      <c r="L25" s="19">
        <f t="shared" si="1"/>
        <v>0</v>
      </c>
    </row>
    <row r="26" spans="9:23" x14ac:dyDescent="0.35">
      <c r="I26" s="31" t="s">
        <v>19</v>
      </c>
      <c r="J26" s="32"/>
      <c r="K26" s="33">
        <v>961432.44200000016</v>
      </c>
      <c r="L26" s="26">
        <f>SUM(L15:L25)</f>
        <v>0.99999999999999989</v>
      </c>
    </row>
    <row r="28" spans="9:23" x14ac:dyDescent="0.35">
      <c r="I28" s="404" t="s">
        <v>7</v>
      </c>
      <c r="J28" s="405"/>
      <c r="K28" s="108" t="s">
        <v>2</v>
      </c>
      <c r="L28" s="112" t="s">
        <v>8</v>
      </c>
    </row>
    <row r="29" spans="9:23" x14ac:dyDescent="0.35">
      <c r="I29" s="34"/>
      <c r="J29" s="35" t="s">
        <v>7</v>
      </c>
      <c r="K29" s="36">
        <v>1271.1600000000001</v>
      </c>
      <c r="L29" s="37">
        <f>K29/K30</f>
        <v>1</v>
      </c>
    </row>
    <row r="30" spans="9:23" x14ac:dyDescent="0.35">
      <c r="I30" s="31" t="s">
        <v>19</v>
      </c>
      <c r="J30" s="32"/>
      <c r="K30" s="33">
        <v>1271.1600000000001</v>
      </c>
      <c r="L30" s="26">
        <f>L29</f>
        <v>1</v>
      </c>
    </row>
    <row r="33" spans="9:24" x14ac:dyDescent="0.35">
      <c r="I33" s="404" t="s">
        <v>38</v>
      </c>
      <c r="J33" s="405"/>
      <c r="K33" s="106" t="s">
        <v>2</v>
      </c>
      <c r="L33" s="107" t="s">
        <v>8</v>
      </c>
    </row>
    <row r="34" spans="9:24" x14ac:dyDescent="0.35">
      <c r="I34" s="13"/>
      <c r="J34" s="14" t="s">
        <v>39</v>
      </c>
      <c r="K34" s="15">
        <v>131143.25</v>
      </c>
      <c r="L34" s="6">
        <f>K34/$K$43</f>
        <v>0.28127518704706372</v>
      </c>
    </row>
    <row r="35" spans="9:24" x14ac:dyDescent="0.35">
      <c r="I35" s="13"/>
      <c r="J35" s="14" t="s">
        <v>40</v>
      </c>
      <c r="K35" s="15">
        <v>93669.37000000001</v>
      </c>
      <c r="L35" s="6">
        <f>K35/$K$43</f>
        <v>0.20090145369533408</v>
      </c>
    </row>
    <row r="36" spans="9:24" x14ac:dyDescent="0.35">
      <c r="I36" s="13"/>
      <c r="J36" s="14" t="s">
        <v>41</v>
      </c>
      <c r="K36" s="15">
        <v>126384.85999999999</v>
      </c>
      <c r="L36" s="6">
        <f>K36/$K$43</f>
        <v>0.2710694232178702</v>
      </c>
    </row>
    <row r="37" spans="9:24" x14ac:dyDescent="0.35">
      <c r="I37" s="13"/>
      <c r="J37" s="14" t="s">
        <v>42</v>
      </c>
      <c r="K37" s="15">
        <v>37208.226999999999</v>
      </c>
      <c r="L37" s="6">
        <f>K37/$K$43</f>
        <v>7.9803962530397912E-2</v>
      </c>
    </row>
    <row r="38" spans="9:24" x14ac:dyDescent="0.35">
      <c r="I38" s="13"/>
      <c r="J38" s="14" t="s">
        <v>43</v>
      </c>
      <c r="K38" s="15">
        <v>72414.650000000009</v>
      </c>
      <c r="L38" s="6">
        <f>K38/$K$43</f>
        <v>0.15531446890097397</v>
      </c>
    </row>
    <row r="39" spans="9:24" x14ac:dyDescent="0.35">
      <c r="I39" s="13"/>
      <c r="J39" s="14" t="s">
        <v>44</v>
      </c>
      <c r="K39" s="15" t="s">
        <v>45</v>
      </c>
      <c r="L39" s="6" t="s">
        <v>45</v>
      </c>
    </row>
    <row r="40" spans="9:24" x14ac:dyDescent="0.35">
      <c r="I40" s="13"/>
      <c r="J40" s="14" t="s">
        <v>46</v>
      </c>
      <c r="K40" s="15">
        <v>81</v>
      </c>
      <c r="L40" s="6">
        <f>K40/$K$43</f>
        <v>1.737282715718282E-4</v>
      </c>
    </row>
    <row r="41" spans="9:24" x14ac:dyDescent="0.35">
      <c r="I41" s="13"/>
      <c r="J41" s="14" t="s">
        <v>47</v>
      </c>
      <c r="K41" s="15">
        <v>3948</v>
      </c>
      <c r="L41" s="6">
        <f>K41/$K$43</f>
        <v>8.4676446440194782E-3</v>
      </c>
    </row>
    <row r="42" spans="9:24" x14ac:dyDescent="0.35">
      <c r="I42" s="13"/>
      <c r="J42" s="14" t="s">
        <v>48</v>
      </c>
      <c r="K42" s="15">
        <v>1396</v>
      </c>
      <c r="L42" s="6">
        <f>K42/$K$43</f>
        <v>2.9941316927687926E-3</v>
      </c>
    </row>
    <row r="43" spans="9:24" x14ac:dyDescent="0.35">
      <c r="I43" s="23" t="s">
        <v>19</v>
      </c>
      <c r="J43" s="38"/>
      <c r="K43" s="39">
        <v>466245.35700000002</v>
      </c>
      <c r="L43" s="22">
        <f>SUM(L34:L42)</f>
        <v>1</v>
      </c>
    </row>
    <row r="46" spans="9:24" x14ac:dyDescent="0.35">
      <c r="I46" s="404" t="s">
        <v>11</v>
      </c>
      <c r="J46" s="405"/>
      <c r="K46" s="109" t="s">
        <v>2</v>
      </c>
      <c r="L46" s="112" t="s">
        <v>8</v>
      </c>
      <c r="P46" s="110" t="s">
        <v>21</v>
      </c>
      <c r="Q46" s="111"/>
      <c r="W46" s="110" t="s">
        <v>21</v>
      </c>
      <c r="X46" s="111"/>
    </row>
    <row r="47" spans="9:24" x14ac:dyDescent="0.35">
      <c r="I47" s="7"/>
      <c r="J47" s="8" t="s">
        <v>50</v>
      </c>
      <c r="K47" s="9">
        <v>485025.04000000004</v>
      </c>
      <c r="L47" s="10">
        <f t="shared" ref="L47:L54" si="2">K47/$K$55</f>
        <v>0.78107294815724448</v>
      </c>
      <c r="P47" s="13" t="s">
        <v>20</v>
      </c>
      <c r="Q47" s="40">
        <f>K15</f>
        <v>243806.93000000005</v>
      </c>
      <c r="W47" s="13" t="s">
        <v>39</v>
      </c>
      <c r="X47" s="40">
        <f>K34</f>
        <v>131143.25</v>
      </c>
    </row>
    <row r="48" spans="9:24" x14ac:dyDescent="0.35">
      <c r="I48" s="13"/>
      <c r="J48" s="14" t="s">
        <v>52</v>
      </c>
      <c r="K48" s="15">
        <v>32454.54</v>
      </c>
      <c r="L48" s="6">
        <f t="shared" si="2"/>
        <v>5.2264029995002355E-2</v>
      </c>
      <c r="P48" s="13" t="s">
        <v>49</v>
      </c>
      <c r="Q48" s="40">
        <f>K17</f>
        <v>258613.73</v>
      </c>
      <c r="W48" s="13" t="s">
        <v>40</v>
      </c>
      <c r="X48" s="40">
        <f>K35</f>
        <v>93669.37000000001</v>
      </c>
    </row>
    <row r="49" spans="9:24" x14ac:dyDescent="0.35">
      <c r="I49" s="13"/>
      <c r="J49" s="14" t="s">
        <v>54</v>
      </c>
      <c r="K49" s="15">
        <v>0</v>
      </c>
      <c r="L49" s="6">
        <f t="shared" si="2"/>
        <v>0</v>
      </c>
      <c r="P49" s="13" t="s">
        <v>25</v>
      </c>
      <c r="Q49" s="40">
        <f>K18</f>
        <v>127540.38999999998</v>
      </c>
      <c r="W49" s="13" t="s">
        <v>51</v>
      </c>
      <c r="X49" s="40">
        <f>K36</f>
        <v>126384.85999999999</v>
      </c>
    </row>
    <row r="50" spans="9:24" x14ac:dyDescent="0.35">
      <c r="I50" s="13"/>
      <c r="J50" s="14" t="s">
        <v>55</v>
      </c>
      <c r="K50" s="15">
        <v>67559.7</v>
      </c>
      <c r="L50" s="6">
        <f t="shared" si="2"/>
        <v>0.10879655626773205</v>
      </c>
      <c r="P50" s="13" t="s">
        <v>22</v>
      </c>
      <c r="Q50" s="40">
        <f>K16</f>
        <v>246698.35999999996</v>
      </c>
      <c r="W50" s="13" t="s">
        <v>53</v>
      </c>
      <c r="X50" s="40">
        <f>K38</f>
        <v>72414.650000000009</v>
      </c>
    </row>
    <row r="51" spans="9:24" x14ac:dyDescent="0.35">
      <c r="I51" s="13"/>
      <c r="J51" s="14" t="s">
        <v>84</v>
      </c>
      <c r="K51" s="15">
        <v>9697</v>
      </c>
      <c r="L51" s="6">
        <f t="shared" si="2"/>
        <v>1.5615821356936128E-2</v>
      </c>
      <c r="P51" s="13" t="s">
        <v>32</v>
      </c>
      <c r="Q51" s="40">
        <f>K21</f>
        <v>16106.002</v>
      </c>
      <c r="W51" s="13" t="s">
        <v>42</v>
      </c>
      <c r="X51" s="40">
        <f>K37</f>
        <v>37208.226999999999</v>
      </c>
    </row>
    <row r="52" spans="9:24" x14ac:dyDescent="0.35">
      <c r="I52" s="13"/>
      <c r="J52" s="14" t="s">
        <v>85</v>
      </c>
      <c r="K52" s="15">
        <v>8368.0499999999993</v>
      </c>
      <c r="L52" s="6">
        <f t="shared" si="2"/>
        <v>1.3475711447448628E-2</v>
      </c>
      <c r="P52" s="28" t="s">
        <v>56</v>
      </c>
      <c r="Q52" s="41">
        <f>SUM(Q55:Q59)</f>
        <v>46443.360000000001</v>
      </c>
      <c r="W52" s="28" t="s">
        <v>57</v>
      </c>
      <c r="X52" s="41">
        <f>SUM(X56:X59)</f>
        <v>5425</v>
      </c>
    </row>
    <row r="53" spans="9:24" x14ac:dyDescent="0.35">
      <c r="I53" s="13"/>
      <c r="J53" s="14" t="s">
        <v>59</v>
      </c>
      <c r="K53" s="15">
        <v>17868.45</v>
      </c>
      <c r="L53" s="6">
        <f t="shared" si="2"/>
        <v>2.8774932775636315E-2</v>
      </c>
    </row>
    <row r="54" spans="9:24" x14ac:dyDescent="0.35">
      <c r="I54" s="13"/>
      <c r="J54" s="14" t="s">
        <v>61</v>
      </c>
      <c r="K54" s="18">
        <v>0</v>
      </c>
      <c r="L54" s="19">
        <f t="shared" si="2"/>
        <v>0</v>
      </c>
      <c r="P54" s="113" t="s">
        <v>58</v>
      </c>
      <c r="Q54" s="114"/>
    </row>
    <row r="55" spans="9:24" x14ac:dyDescent="0.35">
      <c r="I55" s="23" t="s">
        <v>19</v>
      </c>
      <c r="J55" s="38"/>
      <c r="K55" s="33">
        <v>620972.78</v>
      </c>
      <c r="L55" s="26">
        <f>SUM(L47:L54)</f>
        <v>1</v>
      </c>
      <c r="P55" s="42" t="s">
        <v>34</v>
      </c>
      <c r="Q55" s="43">
        <f>K22</f>
        <v>0</v>
      </c>
      <c r="W55" s="104" t="s">
        <v>60</v>
      </c>
      <c r="X55" s="105"/>
    </row>
    <row r="56" spans="9:24" x14ac:dyDescent="0.35">
      <c r="P56" s="42" t="s">
        <v>37</v>
      </c>
      <c r="Q56" s="43">
        <f>K25</f>
        <v>0</v>
      </c>
      <c r="W56" s="44" t="s">
        <v>48</v>
      </c>
      <c r="X56" s="45">
        <f>K42</f>
        <v>1396</v>
      </c>
    </row>
    <row r="57" spans="9:24" x14ac:dyDescent="0.35">
      <c r="P57" s="42" t="s">
        <v>29</v>
      </c>
      <c r="Q57" s="43">
        <f>K20</f>
        <v>5262.3</v>
      </c>
      <c r="W57" s="46" t="s">
        <v>47</v>
      </c>
      <c r="X57" s="47">
        <f>K41</f>
        <v>3948</v>
      </c>
    </row>
    <row r="58" spans="9:24" x14ac:dyDescent="0.35">
      <c r="I58" s="404" t="s">
        <v>13</v>
      </c>
      <c r="J58" s="405"/>
      <c r="K58" s="109" t="s">
        <v>2</v>
      </c>
      <c r="L58" s="112" t="s">
        <v>8</v>
      </c>
      <c r="P58" s="42" t="s">
        <v>27</v>
      </c>
      <c r="Q58" s="43">
        <f>K19</f>
        <v>40089</v>
      </c>
      <c r="W58" s="46" t="s">
        <v>44</v>
      </c>
      <c r="X58" s="47" t="str">
        <f>K39</f>
        <v>-</v>
      </c>
    </row>
    <row r="59" spans="9:24" x14ac:dyDescent="0.35">
      <c r="I59" s="13"/>
      <c r="J59" s="14" t="s">
        <v>23</v>
      </c>
      <c r="K59" s="9">
        <v>279733.68599999999</v>
      </c>
      <c r="L59" s="10">
        <f t="shared" ref="L59:L65" si="3">K59/$K$66</f>
        <v>0.75245905451964068</v>
      </c>
      <c r="P59" s="48" t="s">
        <v>35</v>
      </c>
      <c r="Q59" s="49">
        <f>K24</f>
        <v>1092.06</v>
      </c>
      <c r="W59" s="50" t="s">
        <v>62</v>
      </c>
      <c r="X59" s="51">
        <f>K40</f>
        <v>81</v>
      </c>
    </row>
    <row r="60" spans="9:24" x14ac:dyDescent="0.35">
      <c r="I60" s="13"/>
      <c r="J60" s="14" t="s">
        <v>24</v>
      </c>
      <c r="K60" s="15">
        <v>25811.4</v>
      </c>
      <c r="L60" s="6">
        <f t="shared" si="3"/>
        <v>6.9430399740373974E-2</v>
      </c>
    </row>
    <row r="61" spans="9:24" x14ac:dyDescent="0.35">
      <c r="I61" s="13"/>
      <c r="J61" s="14" t="s">
        <v>28</v>
      </c>
      <c r="K61" s="15">
        <v>54554.259999999995</v>
      </c>
      <c r="L61" s="6">
        <f t="shared" si="3"/>
        <v>0.14674616949643546</v>
      </c>
    </row>
    <row r="62" spans="9:24" x14ac:dyDescent="0.35">
      <c r="I62" s="13"/>
      <c r="J62" s="14" t="s">
        <v>26</v>
      </c>
      <c r="K62" s="15">
        <v>3375</v>
      </c>
      <c r="L62" s="6">
        <f t="shared" si="3"/>
        <v>9.0784536725540717E-3</v>
      </c>
    </row>
    <row r="63" spans="9:24" x14ac:dyDescent="0.35">
      <c r="I63" s="13"/>
      <c r="J63" s="14" t="s">
        <v>31</v>
      </c>
      <c r="K63" s="15">
        <v>4008</v>
      </c>
      <c r="L63" s="6">
        <f t="shared" si="3"/>
        <v>1.0781168094695323E-2</v>
      </c>
    </row>
    <row r="64" spans="9:24" x14ac:dyDescent="0.35">
      <c r="I64" s="13"/>
      <c r="J64" s="14" t="s">
        <v>63</v>
      </c>
      <c r="K64" s="15">
        <v>4277</v>
      </c>
      <c r="L64" s="6">
        <f t="shared" si="3"/>
        <v>1.1504754476300375E-2</v>
      </c>
    </row>
    <row r="65" spans="9:12" x14ac:dyDescent="0.35">
      <c r="I65" s="13"/>
      <c r="J65" s="14" t="s">
        <v>64</v>
      </c>
      <c r="K65" s="18">
        <v>0</v>
      </c>
      <c r="L65" s="19">
        <f t="shared" si="3"/>
        <v>0</v>
      </c>
    </row>
    <row r="66" spans="9:12" x14ac:dyDescent="0.35">
      <c r="I66" s="23" t="s">
        <v>19</v>
      </c>
      <c r="J66" s="24"/>
      <c r="K66" s="25">
        <v>371759.34600000002</v>
      </c>
      <c r="L66" s="26">
        <f>SUM(L59:L65)</f>
        <v>1</v>
      </c>
    </row>
    <row r="67" spans="9:12" x14ac:dyDescent="0.35">
      <c r="I67" s="52"/>
      <c r="J67" s="52"/>
      <c r="K67" s="52"/>
      <c r="L67" s="52"/>
    </row>
    <row r="69" spans="9:12" x14ac:dyDescent="0.35">
      <c r="I69" s="404" t="s">
        <v>15</v>
      </c>
      <c r="J69" s="405"/>
      <c r="K69" s="108" t="s">
        <v>2</v>
      </c>
      <c r="L69" s="112" t="s">
        <v>8</v>
      </c>
    </row>
    <row r="70" spans="9:12" x14ac:dyDescent="0.35">
      <c r="I70" s="34"/>
      <c r="J70" s="53" t="s">
        <v>65</v>
      </c>
      <c r="K70" s="36">
        <v>306820.41000000003</v>
      </c>
      <c r="L70" s="37">
        <v>1</v>
      </c>
    </row>
    <row r="71" spans="9:12" x14ac:dyDescent="0.35">
      <c r="I71" s="31" t="s">
        <v>19</v>
      </c>
      <c r="J71" s="54"/>
      <c r="K71" s="33">
        <v>306820.41000000003</v>
      </c>
      <c r="L71" s="26">
        <v>1</v>
      </c>
    </row>
    <row r="74" spans="9:12" x14ac:dyDescent="0.35">
      <c r="I74" s="404" t="s">
        <v>17</v>
      </c>
      <c r="J74" s="405"/>
      <c r="K74" s="108" t="s">
        <v>2</v>
      </c>
      <c r="L74" s="112" t="s">
        <v>8</v>
      </c>
    </row>
    <row r="75" spans="9:12" x14ac:dyDescent="0.35">
      <c r="I75" s="7"/>
      <c r="J75" s="8" t="s">
        <v>17</v>
      </c>
      <c r="K75" s="36">
        <v>66177.899999999994</v>
      </c>
      <c r="L75" s="37">
        <v>1</v>
      </c>
    </row>
    <row r="76" spans="9:12" x14ac:dyDescent="0.35">
      <c r="I76" s="23" t="s">
        <v>19</v>
      </c>
      <c r="J76" s="38" t="s">
        <v>17</v>
      </c>
      <c r="K76" s="39">
        <v>66177.899999999994</v>
      </c>
      <c r="L76" s="22">
        <v>1</v>
      </c>
    </row>
    <row r="78" spans="9:12" s="120" customFormat="1" ht="15" thickBot="1" x14ac:dyDescent="0.4"/>
    <row r="81" spans="3:28" ht="33.5" x14ac:dyDescent="0.75">
      <c r="C81" s="407" t="s">
        <v>67</v>
      </c>
      <c r="D81" s="407"/>
      <c r="E81" s="407"/>
      <c r="F81" s="407"/>
      <c r="I81" s="407" t="s">
        <v>68</v>
      </c>
      <c r="J81" s="407"/>
      <c r="K81" s="407"/>
      <c r="L81" s="407"/>
      <c r="P81" s="406" t="s">
        <v>71</v>
      </c>
      <c r="Q81" s="406"/>
      <c r="R81" s="406"/>
      <c r="S81" s="406"/>
      <c r="T81" s="406"/>
      <c r="W81" s="406" t="s">
        <v>76</v>
      </c>
      <c r="X81" s="406"/>
      <c r="Y81" s="406"/>
      <c r="Z81" s="406"/>
      <c r="AA81" s="406"/>
      <c r="AB81" s="406"/>
    </row>
    <row r="83" spans="3:28" x14ac:dyDescent="0.35">
      <c r="C83" s="404" t="s">
        <v>4</v>
      </c>
      <c r="D83" s="405"/>
      <c r="E83" s="109" t="s">
        <v>2</v>
      </c>
      <c r="F83" s="112" t="s">
        <v>8</v>
      </c>
      <c r="I83" s="404" t="s">
        <v>4</v>
      </c>
      <c r="J83" s="405"/>
      <c r="K83" s="109" t="s">
        <v>2</v>
      </c>
      <c r="L83" s="112" t="s">
        <v>8</v>
      </c>
      <c r="P83" s="69" t="s">
        <v>72</v>
      </c>
      <c r="Q83" s="70"/>
      <c r="R83" s="160" t="s">
        <v>73</v>
      </c>
      <c r="S83" s="128" t="s">
        <v>74</v>
      </c>
      <c r="T83" s="161" t="s">
        <v>75</v>
      </c>
      <c r="W83" s="34"/>
      <c r="X83" s="80" t="s">
        <v>77</v>
      </c>
      <c r="Y83" s="81" t="s">
        <v>8</v>
      </c>
      <c r="Z83" s="110" t="s">
        <v>78</v>
      </c>
      <c r="AA83" s="111" t="s">
        <v>79</v>
      </c>
      <c r="AB83" s="82" t="s">
        <v>80</v>
      </c>
    </row>
    <row r="84" spans="3:28" x14ac:dyDescent="0.35">
      <c r="C84" s="7"/>
      <c r="D84" s="8" t="s">
        <v>10</v>
      </c>
      <c r="E84" s="55">
        <v>3025476.35</v>
      </c>
      <c r="F84" s="10">
        <f>E84/$E$89</f>
        <v>0.58575881277634545</v>
      </c>
      <c r="I84" s="7"/>
      <c r="J84" s="8" t="s">
        <v>12</v>
      </c>
      <c r="K84" s="55">
        <v>712869.72000000009</v>
      </c>
      <c r="L84" s="10">
        <f>K84/$K$89</f>
        <v>0.46034125321602776</v>
      </c>
      <c r="P84" s="71" t="s">
        <v>4</v>
      </c>
      <c r="Q84" s="72"/>
      <c r="R84" s="73">
        <f>E89</f>
        <v>5165054.7700000005</v>
      </c>
      <c r="S84" s="74">
        <f>K89</f>
        <v>1548567.97</v>
      </c>
      <c r="T84" s="75">
        <f>SUM(R84:S84)</f>
        <v>6713622.7400000002</v>
      </c>
      <c r="W84" s="13" t="s">
        <v>10</v>
      </c>
      <c r="X84" s="83">
        <f>E84+K85</f>
        <v>3675241.96</v>
      </c>
      <c r="Y84" s="84">
        <f t="shared" ref="Y84:Y93" si="4">X84/$X$94</f>
        <v>0.38652978290114037</v>
      </c>
      <c r="Z84" s="74">
        <f>AB84*X84</f>
        <v>1617106.4624000001</v>
      </c>
      <c r="AA84" s="85">
        <f t="shared" ref="AA84:AA93" si="5">Z84/$Z$94</f>
        <v>0.13531240131976166</v>
      </c>
      <c r="AB84" s="86">
        <v>0.44</v>
      </c>
    </row>
    <row r="85" spans="3:28" x14ac:dyDescent="0.35">
      <c r="C85" s="13"/>
      <c r="D85" s="14" t="s">
        <v>12</v>
      </c>
      <c r="E85" s="56">
        <v>1450869.5100000002</v>
      </c>
      <c r="F85" s="6">
        <f>E85/$E$89</f>
        <v>0.28090108907015521</v>
      </c>
      <c r="I85" s="13"/>
      <c r="J85" s="14" t="s">
        <v>10</v>
      </c>
      <c r="K85" s="56">
        <v>649765.61</v>
      </c>
      <c r="L85" s="6">
        <f t="shared" ref="L85:L88" si="6">K85/$K$89</f>
        <v>0.41959127567387305</v>
      </c>
      <c r="P85" s="71" t="s">
        <v>11</v>
      </c>
      <c r="Q85" s="72"/>
      <c r="R85" s="73">
        <f>E100</f>
        <v>362329.86000000004</v>
      </c>
      <c r="S85" s="74">
        <f>K100</f>
        <v>258642.92</v>
      </c>
      <c r="T85" s="75">
        <f t="shared" ref="T85:T92" si="7">SUM(R85:S85)</f>
        <v>620972.78</v>
      </c>
      <c r="W85" s="13" t="s">
        <v>12</v>
      </c>
      <c r="X85" s="73">
        <f>E85+K84</f>
        <v>2163739.2300000004</v>
      </c>
      <c r="Y85" s="85">
        <f t="shared" si="4"/>
        <v>0.22756315473351332</v>
      </c>
      <c r="Z85" s="74">
        <f t="shared" ref="Z85:Z93" si="8">AB85*X85</f>
        <v>952045.26120000018</v>
      </c>
      <c r="AA85" s="85">
        <f t="shared" si="5"/>
        <v>7.9662986608117672E-2</v>
      </c>
      <c r="AB85" s="86">
        <v>0.44</v>
      </c>
    </row>
    <row r="86" spans="3:28" x14ac:dyDescent="0.35">
      <c r="C86" s="13"/>
      <c r="D86" s="14" t="s">
        <v>16</v>
      </c>
      <c r="E86" s="56">
        <v>122493.5</v>
      </c>
      <c r="F86" s="6">
        <f t="shared" ref="F86:F88" si="9">E86/$E$89</f>
        <v>2.3715818215805675E-2</v>
      </c>
      <c r="I86" s="13"/>
      <c r="J86" s="14" t="s">
        <v>14</v>
      </c>
      <c r="K86" s="56">
        <v>109919.67999999999</v>
      </c>
      <c r="L86" s="6">
        <f t="shared" si="6"/>
        <v>7.0981501703150943E-2</v>
      </c>
      <c r="P86" s="71" t="s">
        <v>13</v>
      </c>
      <c r="Q86" s="72"/>
      <c r="R86" s="73">
        <f>E112</f>
        <v>177300.976</v>
      </c>
      <c r="S86" s="74">
        <f>K112</f>
        <v>194458.36999999997</v>
      </c>
      <c r="T86" s="75">
        <f t="shared" si="7"/>
        <v>371759.34599999996</v>
      </c>
      <c r="W86" s="87" t="s">
        <v>30</v>
      </c>
      <c r="X86" s="73">
        <f>SUM(E94:E96)+SUM(K94:K96)</f>
        <v>585039.28</v>
      </c>
      <c r="Y86" s="85">
        <f t="shared" si="4"/>
        <v>6.1529311089776377E-2</v>
      </c>
      <c r="Z86" s="74">
        <f t="shared" si="8"/>
        <v>1170078.56</v>
      </c>
      <c r="AA86" s="85">
        <f t="shared" si="5"/>
        <v>9.7907060151990175E-2</v>
      </c>
      <c r="AB86" s="86">
        <v>2</v>
      </c>
    </row>
    <row r="87" spans="3:28" x14ac:dyDescent="0.35">
      <c r="C87" s="13"/>
      <c r="D87" s="14" t="s">
        <v>14</v>
      </c>
      <c r="E87" s="56">
        <v>554543.40999999992</v>
      </c>
      <c r="F87" s="6">
        <f t="shared" si="9"/>
        <v>0.10736447815053854</v>
      </c>
      <c r="I87" s="13"/>
      <c r="J87" s="14" t="s">
        <v>16</v>
      </c>
      <c r="K87" s="56">
        <v>5987</v>
      </c>
      <c r="L87" s="6">
        <f t="shared" si="6"/>
        <v>3.866152546084238E-3</v>
      </c>
      <c r="P87" s="71" t="s">
        <v>69</v>
      </c>
      <c r="Q87" s="72"/>
      <c r="R87" s="73">
        <f>E132</f>
        <v>1271.1600000000001</v>
      </c>
      <c r="S87" s="74">
        <f>K132</f>
        <v>0</v>
      </c>
      <c r="T87" s="75">
        <f t="shared" si="7"/>
        <v>1271.1600000000001</v>
      </c>
      <c r="W87" s="87" t="s">
        <v>11</v>
      </c>
      <c r="X87" s="73">
        <f>SUM(E86:E88)+SUM(K86:K88)+SUM(E97:E99)+SUM(K97:K99)</f>
        <v>910575.04999999993</v>
      </c>
      <c r="Y87" s="85">
        <f t="shared" si="4"/>
        <v>9.5766314224300764E-2</v>
      </c>
      <c r="Z87" s="74">
        <f t="shared" si="8"/>
        <v>400653.022</v>
      </c>
      <c r="AA87" s="85">
        <f t="shared" si="5"/>
        <v>3.3524893854161929E-2</v>
      </c>
      <c r="AB87" s="88">
        <v>0.44</v>
      </c>
    </row>
    <row r="88" spans="3:28" x14ac:dyDescent="0.35">
      <c r="C88" s="13"/>
      <c r="D88" s="14" t="s">
        <v>18</v>
      </c>
      <c r="E88" s="57">
        <v>11672</v>
      </c>
      <c r="F88" s="19">
        <f t="shared" si="9"/>
        <v>2.2598017871551046E-3</v>
      </c>
      <c r="I88" s="13"/>
      <c r="J88" s="14" t="s">
        <v>18</v>
      </c>
      <c r="K88" s="57">
        <v>70025.960000000006</v>
      </c>
      <c r="L88" s="19">
        <f t="shared" si="6"/>
        <v>4.5219816860864043E-2</v>
      </c>
      <c r="P88" s="71" t="s">
        <v>6</v>
      </c>
      <c r="Q88" s="72"/>
      <c r="R88" s="73">
        <f>E128</f>
        <v>828154.73200000008</v>
      </c>
      <c r="S88" s="74">
        <f>K125</f>
        <v>133277.71000000002</v>
      </c>
      <c r="T88" s="75">
        <f t="shared" si="7"/>
        <v>961432.44200000004</v>
      </c>
      <c r="W88" s="87" t="s">
        <v>13</v>
      </c>
      <c r="X88" s="73">
        <f>E112+K112</f>
        <v>371759.34599999996</v>
      </c>
      <c r="Y88" s="85">
        <f t="shared" si="4"/>
        <v>3.909839430023538E-2</v>
      </c>
      <c r="Z88" s="74">
        <f t="shared" si="8"/>
        <v>929398.36499999987</v>
      </c>
      <c r="AA88" s="85">
        <f t="shared" si="5"/>
        <v>7.7767993310822056E-2</v>
      </c>
      <c r="AB88" s="88">
        <v>2.5</v>
      </c>
    </row>
    <row r="89" spans="3:28" x14ac:dyDescent="0.35">
      <c r="C89" s="23" t="s">
        <v>19</v>
      </c>
      <c r="D89" s="24"/>
      <c r="E89" s="25">
        <v>5165054.7700000005</v>
      </c>
      <c r="F89" s="26">
        <f>SUM(F84:F88)</f>
        <v>1</v>
      </c>
      <c r="I89" s="23" t="s">
        <v>19</v>
      </c>
      <c r="J89" s="24"/>
      <c r="K89" s="25">
        <v>1548567.97</v>
      </c>
      <c r="L89" s="26">
        <f>SUM(L84:L88)</f>
        <v>1</v>
      </c>
      <c r="P89" s="71" t="s">
        <v>15</v>
      </c>
      <c r="Q89" s="72"/>
      <c r="R89" s="73">
        <f>E137</f>
        <v>292827.41000000003</v>
      </c>
      <c r="S89" s="74">
        <f>K137</f>
        <v>13993</v>
      </c>
      <c r="T89" s="75">
        <f t="shared" si="7"/>
        <v>306820.41000000003</v>
      </c>
      <c r="W89" s="87" t="s">
        <v>69</v>
      </c>
      <c r="X89" s="73">
        <f>E131+K131</f>
        <v>1271.1600000000001</v>
      </c>
      <c r="Y89" s="85">
        <f t="shared" si="4"/>
        <v>1.3368948335380171E-4</v>
      </c>
      <c r="Z89" s="74">
        <f t="shared" si="8"/>
        <v>1906.7400000000002</v>
      </c>
      <c r="AA89" s="85">
        <f t="shared" si="5"/>
        <v>1.5954766992244159E-4</v>
      </c>
      <c r="AB89" s="88">
        <v>1.5</v>
      </c>
    </row>
    <row r="90" spans="3:28" x14ac:dyDescent="0.35">
      <c r="P90" s="71" t="s">
        <v>17</v>
      </c>
      <c r="Q90" s="72"/>
      <c r="R90" s="73">
        <f>E142</f>
        <v>12869</v>
      </c>
      <c r="S90" s="74">
        <f>K142</f>
        <v>53308.9</v>
      </c>
      <c r="T90" s="75">
        <f t="shared" si="7"/>
        <v>66177.899999999994</v>
      </c>
      <c r="W90" s="87" t="s">
        <v>17</v>
      </c>
      <c r="X90" s="73">
        <f>E141+K141</f>
        <v>66177.899999999994</v>
      </c>
      <c r="Y90" s="85">
        <f t="shared" si="4"/>
        <v>6.9600123198020336E-3</v>
      </c>
      <c r="Z90" s="74">
        <f t="shared" si="8"/>
        <v>490378.23899999994</v>
      </c>
      <c r="AA90" s="85">
        <f t="shared" si="5"/>
        <v>4.1032707874760141E-2</v>
      </c>
      <c r="AB90" s="88">
        <v>7.41</v>
      </c>
    </row>
    <row r="91" spans="3:28" x14ac:dyDescent="0.35">
      <c r="P91" s="71" t="s">
        <v>9</v>
      </c>
      <c r="Q91" s="72"/>
      <c r="R91" s="73">
        <f>E153</f>
        <v>294638.51699999999</v>
      </c>
      <c r="S91" s="74">
        <f>K154</f>
        <v>171606.84</v>
      </c>
      <c r="T91" s="75">
        <f>SUM(R91:S91)</f>
        <v>466245.35699999996</v>
      </c>
      <c r="W91" s="87" t="s">
        <v>6</v>
      </c>
      <c r="X91" s="73">
        <f>E128+K125</f>
        <v>961432.44200000004</v>
      </c>
      <c r="Y91" s="85">
        <f t="shared" si="4"/>
        <v>0.10111504960080867</v>
      </c>
      <c r="Z91" s="74">
        <f t="shared" si="8"/>
        <v>4643718.6948600002</v>
      </c>
      <c r="AA91" s="85">
        <f t="shared" si="5"/>
        <v>0.3885660853289879</v>
      </c>
      <c r="AB91" s="88">
        <v>4.83</v>
      </c>
    </row>
    <row r="92" spans="3:28" x14ac:dyDescent="0.35">
      <c r="P92" s="76" t="s">
        <v>70</v>
      </c>
      <c r="Q92" s="30"/>
      <c r="R92" s="18">
        <v>0</v>
      </c>
      <c r="S92" s="77">
        <f>K159</f>
        <v>0</v>
      </c>
      <c r="T92" s="78">
        <f t="shared" si="7"/>
        <v>0</v>
      </c>
      <c r="W92" s="87" t="s">
        <v>15</v>
      </c>
      <c r="X92" s="73">
        <f>E137+K137</f>
        <v>306820.41000000003</v>
      </c>
      <c r="Y92" s="85">
        <f t="shared" si="4"/>
        <v>3.2268685370292975E-2</v>
      </c>
      <c r="Z92" s="74">
        <f t="shared" si="8"/>
        <v>1046257.5981000002</v>
      </c>
      <c r="AA92" s="85">
        <f t="shared" si="5"/>
        <v>8.7546263211295369E-2</v>
      </c>
      <c r="AB92" s="88">
        <v>3.41</v>
      </c>
    </row>
    <row r="93" spans="3:28" x14ac:dyDescent="0.35">
      <c r="C93" s="402" t="s">
        <v>11</v>
      </c>
      <c r="D93" s="403"/>
      <c r="E93" s="109" t="s">
        <v>2</v>
      </c>
      <c r="F93" s="112" t="s">
        <v>8</v>
      </c>
      <c r="I93" s="402" t="s">
        <v>11</v>
      </c>
      <c r="J93" s="403"/>
      <c r="K93" s="109" t="s">
        <v>2</v>
      </c>
      <c r="L93" s="112" t="s">
        <v>8</v>
      </c>
      <c r="R93" s="11"/>
      <c r="S93" s="11"/>
      <c r="W93" s="87" t="s">
        <v>59</v>
      </c>
      <c r="X93" s="89">
        <f>E153+K154+K158</f>
        <v>466245.35699999996</v>
      </c>
      <c r="Y93" s="90">
        <f t="shared" si="4"/>
        <v>4.9035605976776198E-2</v>
      </c>
      <c r="Z93" s="74">
        <f t="shared" si="8"/>
        <v>699368.0355</v>
      </c>
      <c r="AA93" s="85">
        <f t="shared" si="5"/>
        <v>5.8520060670180722E-2</v>
      </c>
      <c r="AB93" s="88">
        <v>1.5</v>
      </c>
    </row>
    <row r="94" spans="3:28" x14ac:dyDescent="0.35">
      <c r="C94" s="7"/>
      <c r="D94" s="8" t="s">
        <v>50</v>
      </c>
      <c r="E94" s="55">
        <v>294776.03000000003</v>
      </c>
      <c r="F94" s="10">
        <f>E94/$E$100</f>
        <v>0.81355709959979561</v>
      </c>
      <c r="I94" s="7"/>
      <c r="J94" s="8" t="s">
        <v>50</v>
      </c>
      <c r="K94" s="55">
        <v>190249.01</v>
      </c>
      <c r="L94" s="10">
        <f>K94/$K$100</f>
        <v>0.73556627801758501</v>
      </c>
      <c r="R94" s="79"/>
      <c r="S94" s="79"/>
      <c r="T94" s="11"/>
      <c r="W94" s="91" t="s">
        <v>75</v>
      </c>
      <c r="X94" s="92">
        <f>SUM(X84:X93)</f>
        <v>9508302.1350000016</v>
      </c>
      <c r="Y94" s="90">
        <f>SUM(Y84:Y93)</f>
        <v>0.99999999999999978</v>
      </c>
      <c r="Z94" s="93">
        <f>SUM(Z84:Z93)</f>
        <v>11950910.97806</v>
      </c>
      <c r="AA94" s="67">
        <f>SUM(AA84:AA93)</f>
        <v>1</v>
      </c>
      <c r="AB94" s="94"/>
    </row>
    <row r="95" spans="3:28" x14ac:dyDescent="0.35">
      <c r="C95" s="13"/>
      <c r="D95" s="14" t="s">
        <v>52</v>
      </c>
      <c r="E95" s="56">
        <v>17988.440000000002</v>
      </c>
      <c r="F95" s="6">
        <f t="shared" ref="F95:F99" si="10">E95/$E$100</f>
        <v>4.9646584468638608E-2</v>
      </c>
      <c r="I95" s="13"/>
      <c r="J95" s="14" t="s">
        <v>52</v>
      </c>
      <c r="K95" s="56">
        <v>14466.1</v>
      </c>
      <c r="L95" s="6">
        <f t="shared" ref="L95:L99" si="11">K95/$K$100</f>
        <v>5.5930779006052048E-2</v>
      </c>
    </row>
    <row r="96" spans="3:28" x14ac:dyDescent="0.35">
      <c r="C96" s="13"/>
      <c r="D96" s="14" t="s">
        <v>55</v>
      </c>
      <c r="E96" s="56">
        <v>18038.89</v>
      </c>
      <c r="F96" s="6">
        <f t="shared" si="10"/>
        <v>4.97858222339169E-2</v>
      </c>
      <c r="I96" s="13"/>
      <c r="J96" s="14" t="s">
        <v>55</v>
      </c>
      <c r="K96" s="56">
        <v>49520.81</v>
      </c>
      <c r="L96" s="6">
        <f t="shared" si="11"/>
        <v>0.1914640075978109</v>
      </c>
    </row>
    <row r="97" spans="3:12" x14ac:dyDescent="0.35">
      <c r="C97" s="13"/>
      <c r="D97" s="58" t="s">
        <v>84</v>
      </c>
      <c r="E97" s="56">
        <v>9650</v>
      </c>
      <c r="F97" s="6">
        <f t="shared" si="10"/>
        <v>2.6633189988812953E-2</v>
      </c>
      <c r="I97" s="13"/>
      <c r="J97" s="58" t="s">
        <v>84</v>
      </c>
      <c r="K97" s="56">
        <v>47</v>
      </c>
      <c r="L97" s="6">
        <f t="shared" si="11"/>
        <v>1.8171771336327318E-4</v>
      </c>
    </row>
    <row r="98" spans="3:12" x14ac:dyDescent="0.35">
      <c r="C98" s="13"/>
      <c r="D98" s="14" t="s">
        <v>85</v>
      </c>
      <c r="E98" s="56">
        <v>5190.0499999999993</v>
      </c>
      <c r="F98" s="6">
        <f t="shared" si="10"/>
        <v>1.4324102352480689E-2</v>
      </c>
      <c r="I98" s="13"/>
      <c r="J98" s="14" t="s">
        <v>85</v>
      </c>
      <c r="K98" s="56">
        <v>3178</v>
      </c>
      <c r="L98" s="6">
        <f t="shared" si="11"/>
        <v>1.2287210490818769E-2</v>
      </c>
    </row>
    <row r="99" spans="3:12" x14ac:dyDescent="0.35">
      <c r="C99" s="13"/>
      <c r="D99" s="14" t="s">
        <v>59</v>
      </c>
      <c r="E99" s="57">
        <v>16686.45</v>
      </c>
      <c r="F99" s="19">
        <f t="shared" si="10"/>
        <v>4.6053201356355225E-2</v>
      </c>
      <c r="I99" s="13"/>
      <c r="J99" s="14" t="s">
        <v>59</v>
      </c>
      <c r="K99" s="57">
        <v>1182</v>
      </c>
      <c r="L99" s="19">
        <f t="shared" si="11"/>
        <v>4.5700071743699769E-3</v>
      </c>
    </row>
    <row r="100" spans="3:12" x14ac:dyDescent="0.35">
      <c r="C100" s="23" t="s">
        <v>19</v>
      </c>
      <c r="D100" s="24"/>
      <c r="E100" s="25">
        <v>362329.86000000004</v>
      </c>
      <c r="F100" s="26">
        <f>SUM(F94:F99)</f>
        <v>1</v>
      </c>
      <c r="I100" s="23" t="s">
        <v>19</v>
      </c>
      <c r="J100" s="24"/>
      <c r="K100" s="25">
        <v>258642.92</v>
      </c>
      <c r="L100" s="26">
        <f>SUM(L94:L99)</f>
        <v>1</v>
      </c>
    </row>
    <row r="101" spans="3:12" x14ac:dyDescent="0.35">
      <c r="C101" s="8"/>
      <c r="D101" s="14"/>
      <c r="E101" s="59"/>
      <c r="F101" s="60"/>
      <c r="I101" s="14"/>
      <c r="J101" s="14"/>
      <c r="K101" s="122"/>
      <c r="L101" s="121"/>
    </row>
    <row r="105" spans="3:12" x14ac:dyDescent="0.35">
      <c r="C105" s="404" t="s">
        <v>13</v>
      </c>
      <c r="D105" s="405"/>
      <c r="E105" s="61" t="s">
        <v>2</v>
      </c>
      <c r="F105" s="107" t="s">
        <v>8</v>
      </c>
      <c r="I105" s="404" t="s">
        <v>13</v>
      </c>
      <c r="J105" s="405"/>
      <c r="K105" s="61" t="s">
        <v>2</v>
      </c>
      <c r="L105" s="107" t="s">
        <v>8</v>
      </c>
    </row>
    <row r="106" spans="3:12" x14ac:dyDescent="0.35">
      <c r="C106" s="13"/>
      <c r="D106" s="62" t="s">
        <v>23</v>
      </c>
      <c r="E106" s="63">
        <v>137498.516</v>
      </c>
      <c r="F106" s="6">
        <f>E106/$E$112</f>
        <v>0.77550907559583881</v>
      </c>
      <c r="I106" s="13"/>
      <c r="J106" s="62" t="s">
        <v>23</v>
      </c>
      <c r="K106" s="63">
        <v>142235.16999999998</v>
      </c>
      <c r="L106" s="6">
        <f>K106/$K$112</f>
        <v>0.73144277615820807</v>
      </c>
    </row>
    <row r="107" spans="3:12" x14ac:dyDescent="0.35">
      <c r="C107" s="13"/>
      <c r="D107" s="62" t="s">
        <v>24</v>
      </c>
      <c r="E107" s="63">
        <v>16322</v>
      </c>
      <c r="F107" s="6">
        <f t="shared" ref="F107:F111" si="12">E107/$E$112</f>
        <v>9.2058150881245013E-2</v>
      </c>
      <c r="I107" s="13"/>
      <c r="J107" s="62" t="s">
        <v>28</v>
      </c>
      <c r="K107" s="63">
        <v>35275.799999999996</v>
      </c>
      <c r="L107" s="6">
        <f t="shared" ref="L107:L111" si="13">K107/$K$112</f>
        <v>0.18140540826296139</v>
      </c>
    </row>
    <row r="108" spans="3:12" x14ac:dyDescent="0.35">
      <c r="C108" s="13"/>
      <c r="D108" s="62" t="s">
        <v>28</v>
      </c>
      <c r="E108" s="63">
        <v>19278.46</v>
      </c>
      <c r="F108" s="6">
        <f t="shared" si="12"/>
        <v>0.10873296038708777</v>
      </c>
      <c r="I108" s="13"/>
      <c r="J108" s="62" t="s">
        <v>24</v>
      </c>
      <c r="K108" s="63">
        <v>9489.4</v>
      </c>
      <c r="L108" s="6">
        <f t="shared" si="13"/>
        <v>4.8799133716897869E-2</v>
      </c>
    </row>
    <row r="109" spans="3:12" x14ac:dyDescent="0.35">
      <c r="C109" s="13"/>
      <c r="D109" s="62" t="s">
        <v>31</v>
      </c>
      <c r="E109" s="63">
        <v>0</v>
      </c>
      <c r="F109" s="85" t="s">
        <v>45</v>
      </c>
      <c r="I109" s="13"/>
      <c r="J109" s="62" t="s">
        <v>26</v>
      </c>
      <c r="K109" s="63">
        <v>3099</v>
      </c>
      <c r="L109" s="6">
        <f t="shared" si="13"/>
        <v>1.5936572953892395E-2</v>
      </c>
    </row>
    <row r="110" spans="3:12" x14ac:dyDescent="0.35">
      <c r="C110" s="13"/>
      <c r="D110" s="62" t="s">
        <v>26</v>
      </c>
      <c r="E110" s="63">
        <v>276</v>
      </c>
      <c r="F110" s="6">
        <f t="shared" si="12"/>
        <v>1.5566750179649323E-3</v>
      </c>
      <c r="I110" s="13"/>
      <c r="J110" s="62" t="s">
        <v>63</v>
      </c>
      <c r="K110" s="63">
        <v>351</v>
      </c>
      <c r="L110" s="6">
        <f t="shared" si="13"/>
        <v>1.8050135872269219E-3</v>
      </c>
    </row>
    <row r="111" spans="3:12" x14ac:dyDescent="0.35">
      <c r="C111" s="13"/>
      <c r="D111" s="62" t="s">
        <v>63</v>
      </c>
      <c r="E111" s="63">
        <v>3926</v>
      </c>
      <c r="F111" s="6">
        <f t="shared" si="12"/>
        <v>2.2143138117863493E-2</v>
      </c>
      <c r="I111" s="13"/>
      <c r="J111" s="62" t="s">
        <v>31</v>
      </c>
      <c r="K111" s="63">
        <v>4008</v>
      </c>
      <c r="L111" s="6">
        <f t="shared" si="13"/>
        <v>2.06110953208134E-2</v>
      </c>
    </row>
    <row r="112" spans="3:12" x14ac:dyDescent="0.35">
      <c r="C112" s="23" t="s">
        <v>19</v>
      </c>
      <c r="D112" s="24"/>
      <c r="E112" s="64">
        <v>177300.976</v>
      </c>
      <c r="F112" s="22">
        <f>SUM(F106:F111)</f>
        <v>1</v>
      </c>
      <c r="I112" s="23" t="s">
        <v>19</v>
      </c>
      <c r="J112" s="24"/>
      <c r="K112" s="64">
        <v>194458.36999999997</v>
      </c>
      <c r="L112" s="22">
        <f>SUM(L106:L111)</f>
        <v>1</v>
      </c>
    </row>
    <row r="116" spans="3:12" x14ac:dyDescent="0.35">
      <c r="C116" s="402" t="s">
        <v>6</v>
      </c>
      <c r="D116" s="416"/>
      <c r="E116" s="108" t="s">
        <v>2</v>
      </c>
      <c r="F116" s="112" t="s">
        <v>8</v>
      </c>
      <c r="I116" s="404" t="s">
        <v>6</v>
      </c>
      <c r="J116" s="405"/>
      <c r="K116" s="108" t="s">
        <v>2</v>
      </c>
      <c r="L116" s="112" t="s">
        <v>8</v>
      </c>
    </row>
    <row r="117" spans="3:12" x14ac:dyDescent="0.35">
      <c r="C117" s="7"/>
      <c r="D117" s="8" t="s">
        <v>83</v>
      </c>
      <c r="E117" s="55">
        <v>225182.75</v>
      </c>
      <c r="F117" s="10">
        <f>E117/$E$128</f>
        <v>0.2719090301593543</v>
      </c>
      <c r="I117" s="7"/>
      <c r="J117" s="8" t="s">
        <v>25</v>
      </c>
      <c r="K117" s="55">
        <v>37414.370000000003</v>
      </c>
      <c r="L117" s="10">
        <f>K117/$K$125</f>
        <v>0.28072488640448579</v>
      </c>
    </row>
    <row r="118" spans="3:12" x14ac:dyDescent="0.35">
      <c r="C118" s="13"/>
      <c r="D118" s="14" t="s">
        <v>22</v>
      </c>
      <c r="E118" s="56">
        <v>223772.57999999996</v>
      </c>
      <c r="F118" s="6">
        <f t="shared" ref="F118:F126" si="14">E118/$E$128</f>
        <v>0.27020624450166147</v>
      </c>
      <c r="I118" s="13"/>
      <c r="J118" s="14" t="s">
        <v>83</v>
      </c>
      <c r="K118" s="56">
        <v>33430.980000000003</v>
      </c>
      <c r="L118" s="6">
        <f t="shared" ref="L118:L124" si="15">K118/$K$125</f>
        <v>0.25083699292252243</v>
      </c>
    </row>
    <row r="119" spans="3:12" x14ac:dyDescent="0.35">
      <c r="C119" s="13"/>
      <c r="D119" s="14" t="s">
        <v>20</v>
      </c>
      <c r="E119" s="56">
        <v>221561.35000000003</v>
      </c>
      <c r="F119" s="6">
        <f t="shared" si="14"/>
        <v>0.26753617583628081</v>
      </c>
      <c r="I119" s="13"/>
      <c r="J119" s="14" t="s">
        <v>29</v>
      </c>
      <c r="K119" s="56">
        <v>3206</v>
      </c>
      <c r="L119" s="6">
        <f t="shared" si="15"/>
        <v>2.4055035159292575E-2</v>
      </c>
    </row>
    <row r="120" spans="3:12" x14ac:dyDescent="0.35">
      <c r="C120" s="13"/>
      <c r="D120" s="14" t="s">
        <v>25</v>
      </c>
      <c r="E120" s="56">
        <v>90126.01999999999</v>
      </c>
      <c r="F120" s="6">
        <f t="shared" si="14"/>
        <v>0.10882751316574012</v>
      </c>
      <c r="I120" s="13"/>
      <c r="J120" s="14" t="s">
        <v>22</v>
      </c>
      <c r="K120" s="56">
        <v>22925.78</v>
      </c>
      <c r="L120" s="6">
        <f t="shared" si="15"/>
        <v>0.17201511040368261</v>
      </c>
    </row>
    <row r="121" spans="3:12" x14ac:dyDescent="0.35">
      <c r="C121" s="13"/>
      <c r="D121" s="14" t="s">
        <v>29</v>
      </c>
      <c r="E121" s="56">
        <v>2056.3000000000002</v>
      </c>
      <c r="F121" s="6">
        <f t="shared" si="14"/>
        <v>2.4829900990048317E-3</v>
      </c>
      <c r="I121" s="13"/>
      <c r="J121" s="14" t="s">
        <v>20</v>
      </c>
      <c r="K121" s="56">
        <v>22245.58</v>
      </c>
      <c r="L121" s="6">
        <f t="shared" si="15"/>
        <v>0.16691148129721015</v>
      </c>
    </row>
    <row r="122" spans="3:12" x14ac:dyDescent="0.35">
      <c r="C122" s="13"/>
      <c r="D122" s="14" t="s">
        <v>32</v>
      </c>
      <c r="E122" s="56">
        <v>16106.002</v>
      </c>
      <c r="F122" s="6">
        <f t="shared" si="14"/>
        <v>1.9448058892453445E-2</v>
      </c>
      <c r="I122" s="13"/>
      <c r="J122" s="14" t="s">
        <v>34</v>
      </c>
      <c r="K122" s="56">
        <v>0</v>
      </c>
      <c r="L122" s="85" t="s">
        <v>45</v>
      </c>
    </row>
    <row r="123" spans="3:12" x14ac:dyDescent="0.35">
      <c r="C123" s="13"/>
      <c r="D123" s="14" t="s">
        <v>34</v>
      </c>
      <c r="E123" s="56">
        <v>0</v>
      </c>
      <c r="F123" s="85" t="s">
        <v>45</v>
      </c>
      <c r="I123" s="13"/>
      <c r="J123" s="14" t="s">
        <v>35</v>
      </c>
      <c r="K123" s="56">
        <v>13140</v>
      </c>
      <c r="L123" s="6">
        <f t="shared" si="15"/>
        <v>9.8591129754555334E-2</v>
      </c>
    </row>
    <row r="124" spans="3:12" x14ac:dyDescent="0.35">
      <c r="C124" s="13"/>
      <c r="D124" s="14" t="s">
        <v>35</v>
      </c>
      <c r="E124" s="56">
        <v>9083.67</v>
      </c>
      <c r="F124" s="6">
        <f t="shared" si="14"/>
        <v>1.0968566197844292E-2</v>
      </c>
      <c r="I124" s="28"/>
      <c r="J124" s="30" t="s">
        <v>36</v>
      </c>
      <c r="K124" s="57">
        <v>915</v>
      </c>
      <c r="L124" s="19">
        <f t="shared" si="15"/>
        <v>6.865364058251E-3</v>
      </c>
    </row>
    <row r="125" spans="3:12" x14ac:dyDescent="0.35">
      <c r="C125" s="13"/>
      <c r="D125" s="14" t="s">
        <v>36</v>
      </c>
      <c r="E125" s="56">
        <v>177.06</v>
      </c>
      <c r="F125" s="6">
        <f t="shared" si="14"/>
        <v>2.1380062584729634E-4</v>
      </c>
      <c r="I125" s="23" t="s">
        <v>19</v>
      </c>
      <c r="J125" s="24"/>
      <c r="K125" s="33">
        <v>133277.71000000002</v>
      </c>
      <c r="L125" s="26">
        <f>SUM(L117:L124)</f>
        <v>0.99999999999999989</v>
      </c>
    </row>
    <row r="126" spans="3:12" x14ac:dyDescent="0.35">
      <c r="C126" s="13"/>
      <c r="D126" s="14" t="s">
        <v>27</v>
      </c>
      <c r="E126" s="56">
        <v>40089</v>
      </c>
      <c r="F126" s="6">
        <f t="shared" si="14"/>
        <v>4.8407620521813306E-2</v>
      </c>
    </row>
    <row r="127" spans="3:12" x14ac:dyDescent="0.35">
      <c r="C127" s="28"/>
      <c r="D127" s="30" t="s">
        <v>37</v>
      </c>
      <c r="E127" s="57">
        <v>0</v>
      </c>
      <c r="F127" s="90" t="s">
        <v>45</v>
      </c>
    </row>
    <row r="128" spans="3:12" x14ac:dyDescent="0.35">
      <c r="C128" s="31" t="s">
        <v>19</v>
      </c>
      <c r="D128" s="65"/>
      <c r="E128" s="33">
        <v>828154.73200000008</v>
      </c>
      <c r="F128" s="26">
        <f>SUM(F117:F127)</f>
        <v>1</v>
      </c>
    </row>
    <row r="130" spans="3:12" x14ac:dyDescent="0.35">
      <c r="C130" s="404" t="s">
        <v>69</v>
      </c>
      <c r="D130" s="405"/>
      <c r="E130" s="108" t="s">
        <v>2</v>
      </c>
      <c r="F130" s="112" t="s">
        <v>8</v>
      </c>
      <c r="I130" s="404" t="s">
        <v>69</v>
      </c>
      <c r="J130" s="405"/>
      <c r="K130" s="108" t="s">
        <v>2</v>
      </c>
      <c r="L130" s="112" t="s">
        <v>8</v>
      </c>
    </row>
    <row r="131" spans="3:12" x14ac:dyDescent="0.35">
      <c r="C131" s="34"/>
      <c r="D131" s="35" t="s">
        <v>7</v>
      </c>
      <c r="E131" s="66">
        <v>1271.1600000000001</v>
      </c>
      <c r="F131" s="67">
        <f>E131/$E$132</f>
        <v>1</v>
      </c>
      <c r="I131" s="34"/>
      <c r="J131" s="35" t="s">
        <v>7</v>
      </c>
      <c r="K131" s="66">
        <v>0</v>
      </c>
      <c r="L131" s="67" t="s">
        <v>45</v>
      </c>
    </row>
    <row r="132" spans="3:12" x14ac:dyDescent="0.35">
      <c r="C132" s="31" t="s">
        <v>19</v>
      </c>
      <c r="D132" s="32"/>
      <c r="E132" s="33">
        <v>1271.1600000000001</v>
      </c>
      <c r="F132" s="68">
        <f>SUM(F131)</f>
        <v>1</v>
      </c>
      <c r="I132" s="31" t="s">
        <v>19</v>
      </c>
      <c r="J132" s="32"/>
      <c r="K132" s="33">
        <v>0</v>
      </c>
      <c r="L132" s="68" t="s">
        <v>45</v>
      </c>
    </row>
    <row r="135" spans="3:12" x14ac:dyDescent="0.35">
      <c r="C135" s="402" t="s">
        <v>15</v>
      </c>
      <c r="D135" s="416"/>
      <c r="E135" s="108" t="s">
        <v>2</v>
      </c>
      <c r="F135" s="112" t="s">
        <v>8</v>
      </c>
      <c r="I135" s="404" t="s">
        <v>15</v>
      </c>
      <c r="J135" s="405"/>
      <c r="K135" s="108" t="s">
        <v>2</v>
      </c>
      <c r="L135" s="112" t="s">
        <v>8</v>
      </c>
    </row>
    <row r="136" spans="3:12" x14ac:dyDescent="0.35">
      <c r="C136" s="34"/>
      <c r="D136" s="35" t="s">
        <v>65</v>
      </c>
      <c r="E136" s="55">
        <v>292827.41000000003</v>
      </c>
      <c r="F136" s="10">
        <f>E136/$E$137</f>
        <v>1</v>
      </c>
      <c r="I136" s="34"/>
      <c r="J136" s="35" t="s">
        <v>65</v>
      </c>
      <c r="K136" s="66">
        <v>13993</v>
      </c>
      <c r="L136" s="37">
        <v>1</v>
      </c>
    </row>
    <row r="137" spans="3:12" x14ac:dyDescent="0.35">
      <c r="C137" s="31" t="s">
        <v>19</v>
      </c>
      <c r="D137" s="32"/>
      <c r="E137" s="39">
        <v>292827.41000000003</v>
      </c>
      <c r="F137" s="22">
        <f>SUM(F136)</f>
        <v>1</v>
      </c>
      <c r="I137" s="31" t="s">
        <v>19</v>
      </c>
      <c r="J137" s="32"/>
      <c r="K137" s="33">
        <v>13993</v>
      </c>
      <c r="L137" s="26">
        <v>1</v>
      </c>
    </row>
    <row r="140" spans="3:12" x14ac:dyDescent="0.35">
      <c r="C140" s="402" t="s">
        <v>17</v>
      </c>
      <c r="D140" s="416"/>
      <c r="E140" s="108" t="s">
        <v>2</v>
      </c>
      <c r="F140" s="112" t="s">
        <v>8</v>
      </c>
      <c r="I140" s="404" t="s">
        <v>17</v>
      </c>
      <c r="J140" s="405"/>
      <c r="K140" s="108" t="s">
        <v>2</v>
      </c>
      <c r="L140" s="112" t="s">
        <v>8</v>
      </c>
    </row>
    <row r="141" spans="3:12" x14ac:dyDescent="0.35">
      <c r="C141" s="34"/>
      <c r="D141" s="35" t="s">
        <v>17</v>
      </c>
      <c r="E141" s="55">
        <v>12869</v>
      </c>
      <c r="F141" s="10">
        <f>E141/$E$142</f>
        <v>1</v>
      </c>
      <c r="I141" s="34"/>
      <c r="J141" s="35" t="s">
        <v>17</v>
      </c>
      <c r="K141" s="66">
        <v>53308.9</v>
      </c>
      <c r="L141" s="37">
        <v>1</v>
      </c>
    </row>
    <row r="142" spans="3:12" x14ac:dyDescent="0.35">
      <c r="C142" s="31" t="s">
        <v>19</v>
      </c>
      <c r="D142" s="32" t="s">
        <v>17</v>
      </c>
      <c r="E142" s="39">
        <v>12869</v>
      </c>
      <c r="F142" s="22">
        <f>SUM(F141)</f>
        <v>1</v>
      </c>
      <c r="I142" s="31" t="s">
        <v>19</v>
      </c>
      <c r="J142" s="32" t="s">
        <v>17</v>
      </c>
      <c r="K142" s="33">
        <v>53308.9</v>
      </c>
      <c r="L142" s="26">
        <v>1</v>
      </c>
    </row>
    <row r="145" spans="3:12" x14ac:dyDescent="0.35">
      <c r="C145" s="404" t="s">
        <v>38</v>
      </c>
      <c r="D145" s="405"/>
      <c r="E145" s="108" t="s">
        <v>2</v>
      </c>
      <c r="F145" s="112" t="s">
        <v>8</v>
      </c>
      <c r="I145" s="404" t="s">
        <v>38</v>
      </c>
      <c r="J145" s="405"/>
      <c r="K145" s="108" t="s">
        <v>2</v>
      </c>
      <c r="L145" s="112" t="s">
        <v>8</v>
      </c>
    </row>
    <row r="146" spans="3:12" x14ac:dyDescent="0.35">
      <c r="C146" s="13"/>
      <c r="D146" s="14" t="s">
        <v>39</v>
      </c>
      <c r="E146" s="55">
        <v>107364.95</v>
      </c>
      <c r="F146" s="10">
        <f>E146/$E$153</f>
        <v>0.36439550094531598</v>
      </c>
      <c r="I146" s="13"/>
      <c r="J146" s="14" t="s">
        <v>39</v>
      </c>
      <c r="K146" s="55">
        <v>23778.3</v>
      </c>
      <c r="L146" s="10">
        <f>K146/$K$154</f>
        <v>0.138562658691227</v>
      </c>
    </row>
    <row r="147" spans="3:12" x14ac:dyDescent="0.35">
      <c r="C147" s="13"/>
      <c r="D147" s="14" t="s">
        <v>40</v>
      </c>
      <c r="E147" s="56">
        <v>93669.37000000001</v>
      </c>
      <c r="F147" s="6">
        <f t="shared" ref="F147:F152" si="16">E147/$E$153</f>
        <v>0.31791284776253476</v>
      </c>
      <c r="I147" s="13"/>
      <c r="J147" s="14" t="s">
        <v>41</v>
      </c>
      <c r="K147" s="56">
        <v>82010.489999999991</v>
      </c>
      <c r="L147" s="6">
        <f t="shared" ref="L147:L152" si="17">K147/$K$154</f>
        <v>0.47789755932805472</v>
      </c>
    </row>
    <row r="148" spans="3:12" x14ac:dyDescent="0.35">
      <c r="C148" s="13"/>
      <c r="D148" s="14" t="s">
        <v>41</v>
      </c>
      <c r="E148" s="56">
        <v>44374.37</v>
      </c>
      <c r="F148" s="6">
        <f t="shared" si="16"/>
        <v>0.15060614088008054</v>
      </c>
      <c r="I148" s="13"/>
      <c r="J148" s="14" t="s">
        <v>42</v>
      </c>
      <c r="K148" s="56">
        <v>22624.109999999997</v>
      </c>
      <c r="L148" s="6">
        <f t="shared" si="17"/>
        <v>0.1318368778307438</v>
      </c>
    </row>
    <row r="149" spans="3:12" x14ac:dyDescent="0.35">
      <c r="C149" s="13"/>
      <c r="D149" s="14" t="s">
        <v>42</v>
      </c>
      <c r="E149" s="56">
        <v>14584.117</v>
      </c>
      <c r="F149" s="6">
        <f t="shared" si="16"/>
        <v>4.9498338331644534E-2</v>
      </c>
      <c r="I149" s="13"/>
      <c r="J149" s="14" t="s">
        <v>43</v>
      </c>
      <c r="K149" s="56">
        <v>38545.94</v>
      </c>
      <c r="L149" s="6">
        <f t="shared" si="17"/>
        <v>0.22461773668229076</v>
      </c>
    </row>
    <row r="150" spans="3:12" x14ac:dyDescent="0.35">
      <c r="C150" s="13"/>
      <c r="D150" s="14" t="s">
        <v>43</v>
      </c>
      <c r="E150" s="56">
        <v>33868.710000000006</v>
      </c>
      <c r="F150" s="6">
        <f t="shared" si="16"/>
        <v>0.11495004232593259</v>
      </c>
      <c r="I150" s="13"/>
      <c r="J150" s="14" t="s">
        <v>47</v>
      </c>
      <c r="K150" s="56">
        <v>3948</v>
      </c>
      <c r="L150" s="6">
        <f t="shared" si="17"/>
        <v>2.3006075981586747E-2</v>
      </c>
    </row>
    <row r="151" spans="3:12" x14ac:dyDescent="0.35">
      <c r="C151" s="13"/>
      <c r="D151" s="14" t="s">
        <v>46</v>
      </c>
      <c r="E151" s="56">
        <v>81</v>
      </c>
      <c r="F151" s="6">
        <f t="shared" si="16"/>
        <v>2.7491314042963364E-4</v>
      </c>
      <c r="I151" s="13"/>
      <c r="J151" s="14" t="s">
        <v>40</v>
      </c>
      <c r="K151" s="56">
        <v>0</v>
      </c>
      <c r="L151" s="85" t="s">
        <v>45</v>
      </c>
    </row>
    <row r="152" spans="3:12" x14ac:dyDescent="0.35">
      <c r="C152" s="13"/>
      <c r="D152" s="14" t="s">
        <v>48</v>
      </c>
      <c r="E152" s="57">
        <v>696</v>
      </c>
      <c r="F152" s="19">
        <f t="shared" si="16"/>
        <v>2.3622166140620372E-3</v>
      </c>
      <c r="I152" s="13"/>
      <c r="J152" s="14" t="s">
        <v>48</v>
      </c>
      <c r="K152" s="56">
        <v>700</v>
      </c>
      <c r="L152" s="6">
        <f t="shared" si="17"/>
        <v>4.0790914860969413E-3</v>
      </c>
    </row>
    <row r="153" spans="3:12" x14ac:dyDescent="0.35">
      <c r="C153" s="23" t="s">
        <v>19</v>
      </c>
      <c r="D153" s="38"/>
      <c r="E153" s="33">
        <v>294638.51699999999</v>
      </c>
      <c r="F153" s="26">
        <f>SUM(F146:F152)</f>
        <v>1</v>
      </c>
      <c r="I153" s="13"/>
      <c r="J153" s="14" t="s">
        <v>46</v>
      </c>
      <c r="K153" s="57">
        <v>0</v>
      </c>
      <c r="L153" s="90" t="s">
        <v>45</v>
      </c>
    </row>
    <row r="154" spans="3:12" x14ac:dyDescent="0.35">
      <c r="I154" s="23" t="s">
        <v>19</v>
      </c>
      <c r="J154" s="38"/>
      <c r="K154" s="33">
        <v>171606.84</v>
      </c>
      <c r="L154" s="26">
        <f>SUM(L146:L153)</f>
        <v>1</v>
      </c>
    </row>
    <row r="157" spans="3:12" x14ac:dyDescent="0.35">
      <c r="I157" s="402" t="s">
        <v>70</v>
      </c>
      <c r="J157" s="416"/>
      <c r="K157" s="108" t="s">
        <v>2</v>
      </c>
      <c r="L157" s="112" t="s">
        <v>8</v>
      </c>
    </row>
    <row r="158" spans="3:12" x14ac:dyDescent="0.35">
      <c r="I158" s="34"/>
      <c r="J158" s="35" t="s">
        <v>66</v>
      </c>
      <c r="K158" s="66">
        <v>0</v>
      </c>
      <c r="L158" s="67" t="s">
        <v>45</v>
      </c>
    </row>
    <row r="159" spans="3:12" x14ac:dyDescent="0.35">
      <c r="I159" s="31" t="s">
        <v>19</v>
      </c>
      <c r="J159" s="32"/>
      <c r="K159" s="33">
        <v>0</v>
      </c>
      <c r="L159" s="68" t="s">
        <v>45</v>
      </c>
    </row>
  </sheetData>
  <mergeCells count="32">
    <mergeCell ref="W81:AB81"/>
    <mergeCell ref="P81:T81"/>
    <mergeCell ref="I14:J14"/>
    <mergeCell ref="I28:J28"/>
    <mergeCell ref="I33:J33"/>
    <mergeCell ref="I46:J46"/>
    <mergeCell ref="I58:J58"/>
    <mergeCell ref="I69:J69"/>
    <mergeCell ref="I74:J74"/>
    <mergeCell ref="I157:J157"/>
    <mergeCell ref="C140:D140"/>
    <mergeCell ref="I140:J140"/>
    <mergeCell ref="B3:D3"/>
    <mergeCell ref="I93:J93"/>
    <mergeCell ref="C135:D135"/>
    <mergeCell ref="I135:J135"/>
    <mergeCell ref="I3:L3"/>
    <mergeCell ref="I5:J5"/>
    <mergeCell ref="C81:F81"/>
    <mergeCell ref="I81:L81"/>
    <mergeCell ref="C83:D83"/>
    <mergeCell ref="C105:D105"/>
    <mergeCell ref="I105:J105"/>
    <mergeCell ref="C116:D116"/>
    <mergeCell ref="I116:J116"/>
    <mergeCell ref="D1:E2"/>
    <mergeCell ref="I83:J83"/>
    <mergeCell ref="C93:D93"/>
    <mergeCell ref="C145:D145"/>
    <mergeCell ref="I145:J145"/>
    <mergeCell ref="C130:D130"/>
    <mergeCell ref="I130:J13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AC154"/>
  <sheetViews>
    <sheetView zoomScale="80" zoomScaleNormal="80" workbookViewId="0">
      <selection activeCell="E5" sqref="E5"/>
    </sheetView>
  </sheetViews>
  <sheetFormatPr defaultRowHeight="14.5" x14ac:dyDescent="0.35"/>
  <cols>
    <col min="2" max="2" width="27.6328125" customWidth="1"/>
    <col min="3" max="3" width="11.54296875" bestFit="1" customWidth="1"/>
    <col min="5" max="5" width="61" bestFit="1" customWidth="1"/>
    <col min="6" max="6" width="10.6328125" bestFit="1" customWidth="1"/>
    <col min="7" max="7" width="12.26953125" bestFit="1" customWidth="1"/>
    <col min="8" max="8" width="10.90625" bestFit="1" customWidth="1"/>
    <col min="9" max="9" width="14.26953125" bestFit="1" customWidth="1"/>
    <col min="10" max="10" width="13.26953125" bestFit="1" customWidth="1"/>
    <col min="11" max="11" width="50.453125" bestFit="1" customWidth="1"/>
    <col min="12" max="12" width="13.26953125" bestFit="1" customWidth="1"/>
    <col min="18" max="18" width="13.26953125" bestFit="1" customWidth="1"/>
    <col min="19" max="20" width="10.6328125" bestFit="1" customWidth="1"/>
    <col min="21" max="21" width="10.90625" bestFit="1" customWidth="1"/>
    <col min="22" max="22" width="14" customWidth="1"/>
    <col min="24" max="24" width="24.6328125" customWidth="1"/>
    <col min="25" max="25" width="11.54296875" bestFit="1" customWidth="1"/>
    <col min="27" max="27" width="10.90625" bestFit="1" customWidth="1"/>
    <col min="29" max="29" width="11.26953125" bestFit="1" customWidth="1"/>
  </cols>
  <sheetData>
    <row r="1" spans="1:23" ht="31" x14ac:dyDescent="0.7">
      <c r="A1" s="417" t="s">
        <v>95</v>
      </c>
      <c r="B1" s="417"/>
      <c r="C1" s="417"/>
      <c r="D1" s="417"/>
      <c r="E1" s="417"/>
    </row>
    <row r="3" spans="1:23" ht="23.5" x14ac:dyDescent="0.55000000000000004">
      <c r="B3" s="406" t="s">
        <v>0</v>
      </c>
      <c r="C3" s="406"/>
      <c r="D3" s="406"/>
      <c r="J3" s="406" t="s">
        <v>5</v>
      </c>
      <c r="K3" s="406"/>
      <c r="L3" s="406"/>
      <c r="M3" s="406"/>
    </row>
    <row r="4" spans="1:23" x14ac:dyDescent="0.35">
      <c r="B4" s="1" t="s">
        <v>1</v>
      </c>
      <c r="C4" s="2" t="s">
        <v>2</v>
      </c>
      <c r="D4" s="3" t="s">
        <v>3</v>
      </c>
    </row>
    <row r="5" spans="1:23" x14ac:dyDescent="0.35">
      <c r="B5" s="4" t="s">
        <v>4</v>
      </c>
      <c r="C5" s="5">
        <f>L11</f>
        <v>5704994.6610000003</v>
      </c>
      <c r="D5" s="6">
        <f t="shared" ref="D5:D13" si="0">C5/$C$13</f>
        <v>0.42677025479675235</v>
      </c>
      <c r="J5" s="404" t="s">
        <v>4</v>
      </c>
      <c r="K5" s="405"/>
      <c r="L5" s="61" t="s">
        <v>2</v>
      </c>
      <c r="M5" s="116" t="s">
        <v>8</v>
      </c>
    </row>
    <row r="6" spans="1:23" x14ac:dyDescent="0.35">
      <c r="B6" s="4" t="s">
        <v>6</v>
      </c>
      <c r="C6" s="5">
        <f>L25</f>
        <v>3389926.5</v>
      </c>
      <c r="D6" s="6">
        <f t="shared" si="0"/>
        <v>0.25358828221824742</v>
      </c>
      <c r="J6" s="7"/>
      <c r="K6" s="101" t="s">
        <v>10</v>
      </c>
      <c r="L6" s="138">
        <v>3258045.8200000003</v>
      </c>
      <c r="M6" s="10">
        <v>0.57108656775305611</v>
      </c>
    </row>
    <row r="7" spans="1:23" x14ac:dyDescent="0.35">
      <c r="B7" s="4" t="s">
        <v>7</v>
      </c>
      <c r="C7" s="5">
        <f>L30</f>
        <v>2666649.3400000003</v>
      </c>
      <c r="D7" s="6">
        <f t="shared" si="0"/>
        <v>0.19948250364986478</v>
      </c>
      <c r="J7" s="13"/>
      <c r="K7" s="62" t="s">
        <v>12</v>
      </c>
      <c r="L7" s="5">
        <v>2089848.2900000003</v>
      </c>
      <c r="M7" s="6">
        <v>0.36631906148597188</v>
      </c>
    </row>
    <row r="8" spans="1:23" x14ac:dyDescent="0.35">
      <c r="B8" s="4" t="s">
        <v>9</v>
      </c>
      <c r="C8" s="5">
        <f>L43</f>
        <v>504949.74</v>
      </c>
      <c r="D8" s="6">
        <f t="shared" si="0"/>
        <v>3.7773484815423183E-2</v>
      </c>
      <c r="J8" s="13"/>
      <c r="K8" s="62" t="s">
        <v>14</v>
      </c>
      <c r="L8" s="5">
        <v>194753.55099999998</v>
      </c>
      <c r="M8" s="6">
        <v>3.4137376557309973E-2</v>
      </c>
      <c r="V8" s="11"/>
      <c r="W8" s="12"/>
    </row>
    <row r="9" spans="1:23" x14ac:dyDescent="0.35">
      <c r="B9" s="4" t="s">
        <v>11</v>
      </c>
      <c r="C9" s="5">
        <f>L55</f>
        <v>444059.07</v>
      </c>
      <c r="D9" s="6">
        <f t="shared" si="0"/>
        <v>3.3218471481529906E-2</v>
      </c>
      <c r="J9" s="13"/>
      <c r="K9" s="62" t="s">
        <v>16</v>
      </c>
      <c r="L9" s="5">
        <v>151208</v>
      </c>
      <c r="M9" s="6">
        <v>2.6504494567484046E-2</v>
      </c>
      <c r="V9" s="11"/>
      <c r="W9" s="12"/>
    </row>
    <row r="10" spans="1:23" x14ac:dyDescent="0.35">
      <c r="B10" s="4" t="s">
        <v>13</v>
      </c>
      <c r="C10" s="5">
        <f>L66</f>
        <v>338724.59</v>
      </c>
      <c r="D10" s="6">
        <f t="shared" si="0"/>
        <v>2.5338775611559766E-2</v>
      </c>
      <c r="J10" s="13"/>
      <c r="K10" s="62" t="s">
        <v>18</v>
      </c>
      <c r="L10" s="5">
        <v>11139</v>
      </c>
      <c r="M10" s="17">
        <v>1.9524996361780116E-3</v>
      </c>
      <c r="V10" s="11"/>
      <c r="W10" s="12"/>
    </row>
    <row r="11" spans="1:23" x14ac:dyDescent="0.35">
      <c r="B11" s="4" t="s">
        <v>15</v>
      </c>
      <c r="C11" s="5">
        <f>L71</f>
        <v>262210.48</v>
      </c>
      <c r="D11" s="6">
        <f t="shared" si="0"/>
        <v>1.9615028586260533E-2</v>
      </c>
      <c r="J11" s="23" t="s">
        <v>19</v>
      </c>
      <c r="K11" s="24"/>
      <c r="L11" s="64">
        <v>5704994.6610000003</v>
      </c>
      <c r="M11" s="22">
        <v>1</v>
      </c>
      <c r="V11" s="11"/>
      <c r="W11" s="16"/>
    </row>
    <row r="12" spans="1:23" x14ac:dyDescent="0.35">
      <c r="B12" s="4" t="s">
        <v>17</v>
      </c>
      <c r="C12" s="5">
        <f>L76</f>
        <v>56321.35</v>
      </c>
      <c r="D12" s="17">
        <f t="shared" si="0"/>
        <v>4.2131988403620816E-3</v>
      </c>
      <c r="V12" s="11"/>
      <c r="W12" s="12"/>
    </row>
    <row r="13" spans="1:23" x14ac:dyDescent="0.35">
      <c r="B13" s="20" t="s">
        <v>19</v>
      </c>
      <c r="C13" s="21">
        <f>SUM(C5:C12)</f>
        <v>13367835.731000001</v>
      </c>
      <c r="D13" s="22">
        <f t="shared" si="0"/>
        <v>1</v>
      </c>
    </row>
    <row r="14" spans="1:23" x14ac:dyDescent="0.35">
      <c r="J14" s="404" t="s">
        <v>6</v>
      </c>
      <c r="K14" s="405"/>
      <c r="L14" s="117" t="s">
        <v>2</v>
      </c>
      <c r="M14" s="119" t="s">
        <v>8</v>
      </c>
    </row>
    <row r="15" spans="1:23" x14ac:dyDescent="0.35">
      <c r="J15" s="7"/>
      <c r="K15" s="8" t="s">
        <v>20</v>
      </c>
      <c r="L15" s="9">
        <v>2537289.61</v>
      </c>
      <c r="M15" s="10">
        <v>0.74847923988912435</v>
      </c>
    </row>
    <row r="16" spans="1:23" x14ac:dyDescent="0.35">
      <c r="J16" s="13"/>
      <c r="K16" s="14" t="s">
        <v>22</v>
      </c>
      <c r="L16" s="15">
        <v>294869.82</v>
      </c>
      <c r="M16" s="6">
        <v>8.69841337267932E-2</v>
      </c>
    </row>
    <row r="17" spans="10:24" x14ac:dyDescent="0.35">
      <c r="J17" s="13"/>
      <c r="K17" s="14" t="s">
        <v>83</v>
      </c>
      <c r="L17" s="15">
        <v>277257.5</v>
      </c>
      <c r="M17" s="6">
        <v>8.1788646450004152E-2</v>
      </c>
      <c r="Q17" s="411" t="s">
        <v>21</v>
      </c>
      <c r="R17" s="412"/>
      <c r="W17" s="411" t="s">
        <v>21</v>
      </c>
      <c r="X17" s="412"/>
    </row>
    <row r="18" spans="10:24" x14ac:dyDescent="0.35">
      <c r="J18" s="13"/>
      <c r="K18" s="14" t="s">
        <v>25</v>
      </c>
      <c r="L18" s="15">
        <v>123327.37</v>
      </c>
      <c r="M18" s="6">
        <v>3.6380543943946866E-2</v>
      </c>
      <c r="Q18" s="13" t="s">
        <v>10</v>
      </c>
      <c r="R18" s="27">
        <f>L6</f>
        <v>3258045.8200000003</v>
      </c>
      <c r="W18" s="13" t="s">
        <v>23</v>
      </c>
      <c r="X18" s="27">
        <f>L59</f>
        <v>263440.97000000003</v>
      </c>
    </row>
    <row r="19" spans="10:24" x14ac:dyDescent="0.35">
      <c r="J19" s="13"/>
      <c r="K19" s="14" t="s">
        <v>27</v>
      </c>
      <c r="L19" s="15">
        <v>107474</v>
      </c>
      <c r="M19" s="6">
        <v>3.170393222389925E-2</v>
      </c>
      <c r="Q19" s="13" t="s">
        <v>12</v>
      </c>
      <c r="R19" s="27">
        <f>L7</f>
        <v>2089848.2900000003</v>
      </c>
      <c r="W19" s="13" t="s">
        <v>24</v>
      </c>
      <c r="X19" s="27">
        <f>L60</f>
        <v>34574</v>
      </c>
    </row>
    <row r="20" spans="10:24" x14ac:dyDescent="0.35">
      <c r="J20" s="13"/>
      <c r="K20" s="14" t="s">
        <v>29</v>
      </c>
      <c r="L20" s="15">
        <v>26357</v>
      </c>
      <c r="M20" s="6">
        <v>7.7750948287521864E-3</v>
      </c>
      <c r="Q20" s="13" t="s">
        <v>16</v>
      </c>
      <c r="R20" s="27">
        <f>L9</f>
        <v>151208</v>
      </c>
      <c r="W20" s="13" t="s">
        <v>26</v>
      </c>
      <c r="X20" s="27">
        <f>L62</f>
        <v>4735.12</v>
      </c>
    </row>
    <row r="21" spans="10:24" x14ac:dyDescent="0.35">
      <c r="J21" s="13"/>
      <c r="K21" s="14" t="s">
        <v>32</v>
      </c>
      <c r="L21" s="15">
        <v>14374</v>
      </c>
      <c r="M21" s="17">
        <v>4.2402099278553681E-3</v>
      </c>
      <c r="Q21" s="13" t="s">
        <v>14</v>
      </c>
      <c r="R21" s="27">
        <f>L8</f>
        <v>194753.55099999998</v>
      </c>
      <c r="W21" s="13" t="s">
        <v>28</v>
      </c>
      <c r="X21" s="27">
        <f>L61</f>
        <v>33362.5</v>
      </c>
    </row>
    <row r="22" spans="10:24" x14ac:dyDescent="0.35">
      <c r="J22" s="13"/>
      <c r="K22" s="14" t="s">
        <v>34</v>
      </c>
      <c r="L22" s="15">
        <v>7689.2</v>
      </c>
      <c r="M22" s="17">
        <v>2.268249768837171E-3</v>
      </c>
      <c r="Q22" s="13" t="s">
        <v>30</v>
      </c>
      <c r="R22" s="27">
        <f>SUM(L47:L48)+L50</f>
        <v>379626.07</v>
      </c>
      <c r="W22" s="28" t="s">
        <v>31</v>
      </c>
      <c r="X22" s="29">
        <f>L63+L64+L65</f>
        <v>2612</v>
      </c>
    </row>
    <row r="23" spans="10:24" x14ac:dyDescent="0.35">
      <c r="J23" s="13"/>
      <c r="K23" s="14" t="s">
        <v>36</v>
      </c>
      <c r="L23" s="15">
        <v>1095</v>
      </c>
      <c r="M23" s="141">
        <v>3.2301585299858269E-4</v>
      </c>
      <c r="Q23" s="28" t="s">
        <v>33</v>
      </c>
      <c r="R23" s="29">
        <f>L10+L49+L51+L52+L53</f>
        <v>75572</v>
      </c>
    </row>
    <row r="24" spans="10:24" x14ac:dyDescent="0.35">
      <c r="J24" s="28"/>
      <c r="K24" s="30" t="s">
        <v>37</v>
      </c>
      <c r="L24" s="18">
        <v>193</v>
      </c>
      <c r="M24" s="142">
        <v>5.6933387788791291E-5</v>
      </c>
    </row>
    <row r="25" spans="10:24" x14ac:dyDescent="0.35">
      <c r="J25" s="31" t="s">
        <v>19</v>
      </c>
      <c r="K25" s="32"/>
      <c r="L25" s="33">
        <v>3389926.5</v>
      </c>
      <c r="M25" s="26">
        <v>1</v>
      </c>
    </row>
    <row r="28" spans="10:24" x14ac:dyDescent="0.35">
      <c r="J28" s="404" t="s">
        <v>7</v>
      </c>
      <c r="K28" s="405"/>
      <c r="L28" s="117" t="s">
        <v>2</v>
      </c>
      <c r="M28" s="119" t="s">
        <v>8</v>
      </c>
    </row>
    <row r="29" spans="10:24" x14ac:dyDescent="0.35">
      <c r="J29" s="34"/>
      <c r="K29" s="35" t="s">
        <v>7</v>
      </c>
      <c r="L29" s="36">
        <v>2666649.3400000003</v>
      </c>
      <c r="M29" s="37">
        <v>1</v>
      </c>
    </row>
    <row r="30" spans="10:24" x14ac:dyDescent="0.35">
      <c r="J30" s="31" t="s">
        <v>19</v>
      </c>
      <c r="K30" s="32"/>
      <c r="L30" s="33">
        <v>2666649.3400000003</v>
      </c>
      <c r="M30" s="26">
        <v>1</v>
      </c>
    </row>
    <row r="33" spans="10:25" x14ac:dyDescent="0.35">
      <c r="J33" s="404" t="s">
        <v>38</v>
      </c>
      <c r="K33" s="405"/>
      <c r="L33" s="115" t="s">
        <v>2</v>
      </c>
      <c r="M33" s="116" t="s">
        <v>8</v>
      </c>
    </row>
    <row r="34" spans="10:25" x14ac:dyDescent="0.35">
      <c r="J34" s="13"/>
      <c r="K34" s="14" t="s">
        <v>39</v>
      </c>
      <c r="L34" s="15">
        <v>234285.03</v>
      </c>
      <c r="M34" s="6">
        <v>0.46397692966432658</v>
      </c>
    </row>
    <row r="35" spans="10:25" x14ac:dyDescent="0.35">
      <c r="J35" s="13"/>
      <c r="K35" s="14" t="s">
        <v>40</v>
      </c>
      <c r="L35" s="15">
        <v>92146.48</v>
      </c>
      <c r="M35" s="6">
        <v>0.1824864391454088</v>
      </c>
    </row>
    <row r="36" spans="10:25" x14ac:dyDescent="0.35">
      <c r="J36" s="13"/>
      <c r="K36" s="14" t="s">
        <v>41</v>
      </c>
      <c r="L36" s="15">
        <v>76670.559999999998</v>
      </c>
      <c r="M36" s="6">
        <v>0.15183800272874681</v>
      </c>
    </row>
    <row r="37" spans="10:25" x14ac:dyDescent="0.35">
      <c r="J37" s="13"/>
      <c r="K37" s="14" t="s">
        <v>42</v>
      </c>
      <c r="L37" s="15">
        <v>54523.360000000001</v>
      </c>
      <c r="M37" s="6">
        <v>0.10797779596836707</v>
      </c>
    </row>
    <row r="38" spans="10:25" x14ac:dyDescent="0.35">
      <c r="J38" s="13"/>
      <c r="K38" s="14" t="s">
        <v>43</v>
      </c>
      <c r="L38" s="15">
        <v>30136.92</v>
      </c>
      <c r="M38" s="6">
        <v>5.9683009243652642E-2</v>
      </c>
    </row>
    <row r="39" spans="10:25" x14ac:dyDescent="0.35">
      <c r="J39" s="13"/>
      <c r="K39" s="14" t="s">
        <v>44</v>
      </c>
      <c r="L39" s="15">
        <v>8800</v>
      </c>
      <c r="M39" s="6">
        <v>1.7427477039596059E-2</v>
      </c>
    </row>
    <row r="40" spans="10:25" x14ac:dyDescent="0.35">
      <c r="J40" s="13"/>
      <c r="K40" s="14" t="s">
        <v>46</v>
      </c>
      <c r="L40" s="15">
        <v>3633</v>
      </c>
      <c r="M40" s="103">
        <v>7.1947754641877824E-3</v>
      </c>
    </row>
    <row r="41" spans="10:25" x14ac:dyDescent="0.35">
      <c r="J41" s="13"/>
      <c r="K41" s="14" t="s">
        <v>47</v>
      </c>
      <c r="L41" s="15">
        <v>2629.3900000000003</v>
      </c>
      <c r="M41" s="103">
        <v>5.2072311196753969E-3</v>
      </c>
    </row>
    <row r="42" spans="10:25" x14ac:dyDescent="0.35">
      <c r="J42" s="13"/>
      <c r="K42" s="14" t="s">
        <v>48</v>
      </c>
      <c r="L42" s="15">
        <v>2125</v>
      </c>
      <c r="M42" s="17">
        <v>4.2083396260388217E-3</v>
      </c>
    </row>
    <row r="43" spans="10:25" x14ac:dyDescent="0.35">
      <c r="J43" s="23" t="s">
        <v>19</v>
      </c>
      <c r="K43" s="38"/>
      <c r="L43" s="39">
        <v>504949.74</v>
      </c>
      <c r="M43" s="22">
        <v>1</v>
      </c>
    </row>
    <row r="46" spans="10:25" x14ac:dyDescent="0.35">
      <c r="J46" s="404" t="s">
        <v>11</v>
      </c>
      <c r="K46" s="405"/>
      <c r="L46" s="118" t="s">
        <v>2</v>
      </c>
      <c r="M46" s="119" t="s">
        <v>8</v>
      </c>
      <c r="Q46" s="411" t="s">
        <v>21</v>
      </c>
      <c r="R46" s="412"/>
      <c r="X46" s="411" t="s">
        <v>21</v>
      </c>
      <c r="Y46" s="412"/>
    </row>
    <row r="47" spans="10:25" x14ac:dyDescent="0.35">
      <c r="J47" s="7"/>
      <c r="K47" s="8" t="s">
        <v>50</v>
      </c>
      <c r="L47" s="9">
        <v>272928.17</v>
      </c>
      <c r="M47" s="10">
        <v>0.6146213160334727</v>
      </c>
      <c r="Q47" s="13" t="s">
        <v>20</v>
      </c>
      <c r="R47" s="40">
        <f>L15</f>
        <v>2537289.61</v>
      </c>
      <c r="X47" s="13" t="s">
        <v>39</v>
      </c>
      <c r="Y47" s="40">
        <f>L34</f>
        <v>234285.03</v>
      </c>
    </row>
    <row r="48" spans="10:25" x14ac:dyDescent="0.35">
      <c r="J48" s="13"/>
      <c r="K48" s="14" t="s">
        <v>52</v>
      </c>
      <c r="L48" s="15">
        <v>66636.77</v>
      </c>
      <c r="M48" s="6">
        <v>0.15006285087252019</v>
      </c>
      <c r="Q48" s="13" t="s">
        <v>49</v>
      </c>
      <c r="R48" s="40">
        <f>L17</f>
        <v>277257.5</v>
      </c>
      <c r="X48" s="13" t="s">
        <v>40</v>
      </c>
      <c r="Y48" s="40">
        <f>L35</f>
        <v>92146.48</v>
      </c>
    </row>
    <row r="49" spans="10:25" x14ac:dyDescent="0.35">
      <c r="J49" s="13"/>
      <c r="K49" s="14" t="s">
        <v>54</v>
      </c>
      <c r="L49" s="15">
        <v>46036</v>
      </c>
      <c r="M49" s="6">
        <v>0.10367089225314101</v>
      </c>
      <c r="Q49" s="13" t="s">
        <v>25</v>
      </c>
      <c r="R49" s="40">
        <f>L18</f>
        <v>123327.37</v>
      </c>
      <c r="X49" s="13" t="s">
        <v>51</v>
      </c>
      <c r="Y49" s="40">
        <f>L36</f>
        <v>76670.559999999998</v>
      </c>
    </row>
    <row r="50" spans="10:25" x14ac:dyDescent="0.35">
      <c r="J50" s="13"/>
      <c r="K50" s="14" t="s">
        <v>55</v>
      </c>
      <c r="L50" s="15">
        <v>40061.129999999997</v>
      </c>
      <c r="M50" s="6">
        <v>9.0215767915741471E-2</v>
      </c>
      <c r="Q50" s="13" t="s">
        <v>22</v>
      </c>
      <c r="R50" s="40">
        <f>L16</f>
        <v>294869.82</v>
      </c>
      <c r="X50" s="13" t="s">
        <v>53</v>
      </c>
      <c r="Y50" s="40">
        <f>L38</f>
        <v>30136.92</v>
      </c>
    </row>
    <row r="51" spans="10:25" x14ac:dyDescent="0.35">
      <c r="J51" s="13"/>
      <c r="K51" s="14" t="s">
        <v>84</v>
      </c>
      <c r="L51" s="15">
        <v>7374</v>
      </c>
      <c r="M51" s="6">
        <v>1.6605898850348896E-2</v>
      </c>
      <c r="Q51" s="13" t="s">
        <v>32</v>
      </c>
      <c r="R51" s="40">
        <f>L21</f>
        <v>14374</v>
      </c>
      <c r="X51" s="13" t="s">
        <v>42</v>
      </c>
      <c r="Y51" s="40">
        <f>L37</f>
        <v>54523.360000000001</v>
      </c>
    </row>
    <row r="52" spans="10:25" x14ac:dyDescent="0.35">
      <c r="J52" s="13"/>
      <c r="K52" s="14" t="s">
        <v>85</v>
      </c>
      <c r="L52" s="15">
        <v>7276</v>
      </c>
      <c r="M52" s="6">
        <v>1.638520749052598E-2</v>
      </c>
      <c r="Q52" s="28" t="s">
        <v>56</v>
      </c>
      <c r="R52" s="41">
        <f>SUM(R55:R59)</f>
        <v>142808.20000000001</v>
      </c>
      <c r="X52" s="28" t="s">
        <v>57</v>
      </c>
      <c r="Y52" s="41">
        <f>SUM(Y56:Y59)</f>
        <v>17187.39</v>
      </c>
    </row>
    <row r="53" spans="10:25" x14ac:dyDescent="0.35">
      <c r="J53" s="13"/>
      <c r="K53" s="14" t="s">
        <v>59</v>
      </c>
      <c r="L53" s="15">
        <v>3747</v>
      </c>
      <c r="M53" s="6">
        <v>8.4380665842497034E-3</v>
      </c>
    </row>
    <row r="54" spans="10:25" x14ac:dyDescent="0.35">
      <c r="J54" s="13"/>
      <c r="K54" s="14" t="s">
        <v>61</v>
      </c>
      <c r="L54" s="15">
        <v>0</v>
      </c>
      <c r="M54" s="6">
        <v>0</v>
      </c>
      <c r="Q54" s="413" t="s">
        <v>58</v>
      </c>
      <c r="R54" s="414"/>
    </row>
    <row r="55" spans="10:25" x14ac:dyDescent="0.35">
      <c r="J55" s="23" t="s">
        <v>19</v>
      </c>
      <c r="K55" s="38"/>
      <c r="L55" s="39">
        <v>444059.07</v>
      </c>
      <c r="M55" s="22">
        <v>1</v>
      </c>
      <c r="Q55" s="42" t="s">
        <v>34</v>
      </c>
      <c r="R55" s="43">
        <f>L22</f>
        <v>7689.2</v>
      </c>
      <c r="X55" s="409" t="s">
        <v>60</v>
      </c>
      <c r="Y55" s="410"/>
    </row>
    <row r="56" spans="10:25" x14ac:dyDescent="0.35">
      <c r="Q56" s="42" t="s">
        <v>37</v>
      </c>
      <c r="R56" s="43">
        <f>L24</f>
        <v>193</v>
      </c>
      <c r="X56" s="44" t="s">
        <v>48</v>
      </c>
      <c r="Y56" s="45">
        <f>L42</f>
        <v>2125</v>
      </c>
    </row>
    <row r="57" spans="10:25" x14ac:dyDescent="0.35">
      <c r="Q57" s="42" t="s">
        <v>29</v>
      </c>
      <c r="R57" s="43">
        <f>L20</f>
        <v>26357</v>
      </c>
      <c r="X57" s="46" t="s">
        <v>47</v>
      </c>
      <c r="Y57" s="47">
        <f>L41</f>
        <v>2629.3900000000003</v>
      </c>
    </row>
    <row r="58" spans="10:25" x14ac:dyDescent="0.35">
      <c r="J58" s="404" t="s">
        <v>13</v>
      </c>
      <c r="K58" s="405"/>
      <c r="L58" s="61" t="s">
        <v>2</v>
      </c>
      <c r="M58" s="116" t="s">
        <v>8</v>
      </c>
      <c r="Q58" s="42" t="s">
        <v>27</v>
      </c>
      <c r="R58" s="43">
        <f>L19</f>
        <v>107474</v>
      </c>
      <c r="X58" s="46" t="s">
        <v>44</v>
      </c>
      <c r="Y58" s="47">
        <f>L39</f>
        <v>8800</v>
      </c>
    </row>
    <row r="59" spans="10:25" x14ac:dyDescent="0.35">
      <c r="J59" s="13"/>
      <c r="K59" s="62" t="s">
        <v>23</v>
      </c>
      <c r="L59" s="5">
        <v>263440.97000000003</v>
      </c>
      <c r="M59" s="6">
        <v>0.77774385969439064</v>
      </c>
      <c r="Q59" s="48" t="s">
        <v>35</v>
      </c>
      <c r="R59" s="49">
        <f>L23</f>
        <v>1095</v>
      </c>
      <c r="X59" s="50" t="s">
        <v>62</v>
      </c>
      <c r="Y59" s="51">
        <f>L40</f>
        <v>3633</v>
      </c>
    </row>
    <row r="60" spans="10:25" x14ac:dyDescent="0.35">
      <c r="J60" s="13"/>
      <c r="K60" s="62" t="s">
        <v>24</v>
      </c>
      <c r="L60" s="5">
        <v>34574</v>
      </c>
      <c r="M60" s="6">
        <v>0.10207112509900741</v>
      </c>
    </row>
    <row r="61" spans="10:25" x14ac:dyDescent="0.35">
      <c r="J61" s="13"/>
      <c r="K61" s="62" t="s">
        <v>28</v>
      </c>
      <c r="L61" s="5">
        <v>33362.5</v>
      </c>
      <c r="M61" s="6">
        <v>9.8494473046671915E-2</v>
      </c>
    </row>
    <row r="62" spans="10:25" x14ac:dyDescent="0.35">
      <c r="J62" s="13"/>
      <c r="K62" s="62" t="s">
        <v>26</v>
      </c>
      <c r="L62" s="5">
        <v>4735.12</v>
      </c>
      <c r="M62" s="6">
        <v>1.3979262621588823E-2</v>
      </c>
    </row>
    <row r="63" spans="10:25" x14ac:dyDescent="0.35">
      <c r="J63" s="13"/>
      <c r="K63" s="62" t="s">
        <v>31</v>
      </c>
      <c r="L63" s="5">
        <v>1596</v>
      </c>
      <c r="M63" s="17">
        <v>4.7117925509925331E-3</v>
      </c>
    </row>
    <row r="64" spans="10:25" x14ac:dyDescent="0.35">
      <c r="J64" s="13"/>
      <c r="K64" s="62" t="s">
        <v>63</v>
      </c>
      <c r="L64" s="5">
        <v>1016</v>
      </c>
      <c r="M64" s="17">
        <v>2.9994869873486299E-3</v>
      </c>
    </row>
    <row r="65" spans="4:20" x14ac:dyDescent="0.35">
      <c r="J65" s="13"/>
      <c r="K65" s="62" t="s">
        <v>64</v>
      </c>
      <c r="L65" s="5">
        <v>0</v>
      </c>
      <c r="M65" s="6">
        <v>0</v>
      </c>
    </row>
    <row r="66" spans="4:20" x14ac:dyDescent="0.35">
      <c r="J66" s="23" t="s">
        <v>19</v>
      </c>
      <c r="K66" s="24"/>
      <c r="L66" s="64">
        <v>338724.59</v>
      </c>
      <c r="M66" s="22">
        <v>1</v>
      </c>
    </row>
    <row r="67" spans="4:20" x14ac:dyDescent="0.35">
      <c r="J67" s="52"/>
      <c r="K67" s="52"/>
      <c r="L67" s="52"/>
      <c r="M67" s="52"/>
    </row>
    <row r="69" spans="4:20" x14ac:dyDescent="0.35">
      <c r="J69" s="404" t="s">
        <v>15</v>
      </c>
      <c r="K69" s="405"/>
      <c r="L69" s="117" t="s">
        <v>2</v>
      </c>
      <c r="M69" s="119" t="s">
        <v>8</v>
      </c>
    </row>
    <row r="70" spans="4:20" ht="29" x14ac:dyDescent="0.35">
      <c r="J70" s="34"/>
      <c r="K70" s="53" t="s">
        <v>65</v>
      </c>
      <c r="L70" s="36">
        <v>262210.48</v>
      </c>
      <c r="M70" s="37">
        <v>1</v>
      </c>
    </row>
    <row r="71" spans="4:20" x14ac:dyDescent="0.35">
      <c r="J71" s="31" t="s">
        <v>19</v>
      </c>
      <c r="K71" s="54"/>
      <c r="L71" s="33">
        <v>262210.48</v>
      </c>
      <c r="M71" s="26">
        <v>1</v>
      </c>
    </row>
    <row r="74" spans="4:20" x14ac:dyDescent="0.35">
      <c r="J74" s="404" t="s">
        <v>17</v>
      </c>
      <c r="K74" s="405"/>
      <c r="L74" s="117" t="s">
        <v>2</v>
      </c>
      <c r="M74" s="119" t="s">
        <v>8</v>
      </c>
    </row>
    <row r="75" spans="4:20" x14ac:dyDescent="0.35">
      <c r="J75" s="7"/>
      <c r="K75" s="8" t="s">
        <v>17</v>
      </c>
      <c r="L75" s="9">
        <v>56321.35</v>
      </c>
      <c r="M75" s="10">
        <v>1</v>
      </c>
    </row>
    <row r="76" spans="4:20" x14ac:dyDescent="0.35">
      <c r="J76" s="23" t="s">
        <v>19</v>
      </c>
      <c r="K76" s="38" t="s">
        <v>17</v>
      </c>
      <c r="L76" s="39">
        <v>56321.35</v>
      </c>
      <c r="M76" s="22">
        <v>1</v>
      </c>
    </row>
    <row r="78" spans="4:20" s="120" customFormat="1" ht="15" thickBot="1" x14ac:dyDescent="0.4"/>
    <row r="80" spans="4:20" s="14" customFormat="1" ht="33.5" x14ac:dyDescent="0.75">
      <c r="D80" s="407" t="s">
        <v>67</v>
      </c>
      <c r="E80" s="407"/>
      <c r="F80" s="407"/>
      <c r="G80" s="407"/>
      <c r="H80"/>
      <c r="I80"/>
      <c r="J80" s="407" t="s">
        <v>68</v>
      </c>
      <c r="K80" s="407"/>
      <c r="L80" s="407"/>
      <c r="M80" s="407"/>
      <c r="N80"/>
      <c r="O80"/>
      <c r="P80"/>
      <c r="Q80"/>
      <c r="R80"/>
      <c r="S80"/>
      <c r="T80"/>
    </row>
    <row r="82" spans="4:29" ht="23.5" x14ac:dyDescent="0.55000000000000004">
      <c r="D82" s="404" t="s">
        <v>4</v>
      </c>
      <c r="E82" s="405"/>
      <c r="F82" s="61" t="s">
        <v>2</v>
      </c>
      <c r="G82" s="116" t="s">
        <v>8</v>
      </c>
      <c r="J82" s="404" t="s">
        <v>4</v>
      </c>
      <c r="K82" s="405"/>
      <c r="L82" s="61" t="s">
        <v>2</v>
      </c>
      <c r="M82" s="116" t="s">
        <v>8</v>
      </c>
      <c r="Q82" s="406" t="s">
        <v>71</v>
      </c>
      <c r="R82" s="406"/>
      <c r="S82" s="406"/>
      <c r="T82" s="406"/>
      <c r="U82" s="406"/>
      <c r="W82" s="264"/>
      <c r="X82" s="406" t="s">
        <v>76</v>
      </c>
      <c r="Y82" s="406"/>
      <c r="Z82" s="406"/>
      <c r="AA82" s="406"/>
      <c r="AB82" s="406"/>
      <c r="AC82" s="406"/>
    </row>
    <row r="83" spans="4:29" x14ac:dyDescent="0.35">
      <c r="D83" s="7"/>
      <c r="E83" s="101" t="s">
        <v>10</v>
      </c>
      <c r="F83" s="63">
        <v>2288651.3600000003</v>
      </c>
      <c r="G83" s="10">
        <v>0.61891382487972935</v>
      </c>
      <c r="J83" s="7"/>
      <c r="K83" s="101" t="s">
        <v>12</v>
      </c>
      <c r="L83" s="63">
        <v>567846.48</v>
      </c>
      <c r="M83" s="10">
        <v>0.51942812260288407</v>
      </c>
    </row>
    <row r="84" spans="4:29" x14ac:dyDescent="0.35">
      <c r="D84" s="13"/>
      <c r="E84" s="62" t="s">
        <v>12</v>
      </c>
      <c r="F84" s="63">
        <v>1222835.05</v>
      </c>
      <c r="G84" s="6">
        <v>0.33068798997523807</v>
      </c>
      <c r="J84" s="13"/>
      <c r="K84" s="62" t="s">
        <v>10</v>
      </c>
      <c r="L84" s="63">
        <v>439151.45999999996</v>
      </c>
      <c r="M84" s="6">
        <v>0.40170649363911792</v>
      </c>
      <c r="Q84" s="69" t="s">
        <v>72</v>
      </c>
      <c r="R84" s="70"/>
      <c r="S84" s="127" t="s">
        <v>73</v>
      </c>
      <c r="T84" s="128" t="s">
        <v>74</v>
      </c>
      <c r="U84" s="129" t="s">
        <v>75</v>
      </c>
      <c r="X84" s="34"/>
      <c r="Y84" s="80" t="s">
        <v>77</v>
      </c>
      <c r="Z84" s="81" t="s">
        <v>8</v>
      </c>
      <c r="AA84" s="139" t="s">
        <v>78</v>
      </c>
      <c r="AB84" s="140" t="s">
        <v>79</v>
      </c>
      <c r="AC84" s="82" t="s">
        <v>80</v>
      </c>
    </row>
    <row r="85" spans="4:29" x14ac:dyDescent="0.35">
      <c r="D85" s="13"/>
      <c r="E85" s="62" t="s">
        <v>16</v>
      </c>
      <c r="F85" s="63">
        <v>128456</v>
      </c>
      <c r="G85" s="6">
        <v>3.4738010200361186E-2</v>
      </c>
      <c r="J85" s="13"/>
      <c r="K85" s="62" t="s">
        <v>14</v>
      </c>
      <c r="L85" s="63">
        <v>72774.8</v>
      </c>
      <c r="M85" s="6">
        <v>6.6569537838467127E-2</v>
      </c>
      <c r="Q85" s="71" t="s">
        <v>4</v>
      </c>
      <c r="R85" s="72"/>
      <c r="S85" s="73">
        <f>F88</f>
        <v>3697851.41</v>
      </c>
      <c r="T85" s="74">
        <f>L88</f>
        <v>1093214.74</v>
      </c>
      <c r="U85" s="75">
        <f>SUM(S85:T85)</f>
        <v>4791066.1500000004</v>
      </c>
      <c r="X85" s="13" t="s">
        <v>10</v>
      </c>
      <c r="Y85" s="83">
        <f>F83+L84</f>
        <v>2727802.8200000003</v>
      </c>
      <c r="Z85" s="84">
        <f t="shared" ref="Z85:Z94" si="1">Y85/$Y$95</f>
        <v>0.38600832358065923</v>
      </c>
      <c r="AA85" s="74">
        <f t="shared" ref="AA85:AA94" si="2">AC85*Y85</f>
        <v>1200233.2408</v>
      </c>
      <c r="AB85" s="85">
        <f t="shared" ref="AB85:AB94" si="3">AA85/$AA$95</f>
        <v>0.13167946113095988</v>
      </c>
      <c r="AC85" s="86">
        <v>0.44</v>
      </c>
    </row>
    <row r="86" spans="4:29" x14ac:dyDescent="0.35">
      <c r="D86" s="13"/>
      <c r="E86" s="62" t="s">
        <v>14</v>
      </c>
      <c r="F86" s="63">
        <v>49205</v>
      </c>
      <c r="G86" s="6">
        <v>1.3306375660994988E-2</v>
      </c>
      <c r="J86" s="13"/>
      <c r="K86" s="62" t="s">
        <v>16</v>
      </c>
      <c r="L86" s="63">
        <v>11784</v>
      </c>
      <c r="M86" s="6">
        <v>1.0779217997005786E-2</v>
      </c>
      <c r="Q86" s="71" t="s">
        <v>11</v>
      </c>
      <c r="R86" s="72"/>
      <c r="S86" s="73">
        <f>F99</f>
        <v>253109.12</v>
      </c>
      <c r="T86" s="74">
        <f>L98</f>
        <v>133657.94999999998</v>
      </c>
      <c r="U86" s="75">
        <f t="shared" ref="U86:U93" si="4">SUM(S86:T86)</f>
        <v>386767.06999999995</v>
      </c>
      <c r="X86" s="13" t="s">
        <v>12</v>
      </c>
      <c r="Y86" s="73">
        <f>F84+L83</f>
        <v>1790681.53</v>
      </c>
      <c r="Z86" s="85">
        <f t="shared" si="1"/>
        <v>0.25339733883776461</v>
      </c>
      <c r="AA86" s="74">
        <f t="shared" si="2"/>
        <v>787899.87320000003</v>
      </c>
      <c r="AB86" s="85">
        <f t="shared" si="3"/>
        <v>8.6441724159359426E-2</v>
      </c>
      <c r="AC86" s="86">
        <v>0.44</v>
      </c>
    </row>
    <row r="87" spans="4:29" x14ac:dyDescent="0.35">
      <c r="D87" s="13"/>
      <c r="E87" s="62" t="s">
        <v>18</v>
      </c>
      <c r="F87" s="63">
        <v>8704</v>
      </c>
      <c r="G87" s="17">
        <v>2.3537992836764631E-3</v>
      </c>
      <c r="J87" s="13"/>
      <c r="K87" s="62" t="s">
        <v>18</v>
      </c>
      <c r="L87" s="63">
        <v>1658</v>
      </c>
      <c r="M87" s="17">
        <v>1.5166279225250841E-3</v>
      </c>
      <c r="Q87" s="71" t="s">
        <v>13</v>
      </c>
      <c r="R87" s="72"/>
      <c r="S87" s="73">
        <f>F111</f>
        <v>207322.81</v>
      </c>
      <c r="T87" s="74">
        <f>L111</f>
        <v>131166.78</v>
      </c>
      <c r="U87" s="75">
        <f t="shared" si="4"/>
        <v>338489.58999999997</v>
      </c>
      <c r="X87" s="87" t="s">
        <v>30</v>
      </c>
      <c r="Y87" s="73">
        <f>SUM(F93:F95)+SUM(L93:L95)</f>
        <v>369833.06999999995</v>
      </c>
      <c r="Z87" s="85">
        <f t="shared" si="1"/>
        <v>5.2334663747942219E-2</v>
      </c>
      <c r="AA87" s="74">
        <f t="shared" si="2"/>
        <v>739666.1399999999</v>
      </c>
      <c r="AB87" s="85">
        <f t="shared" si="3"/>
        <v>8.1149926048621326E-2</v>
      </c>
      <c r="AC87" s="86">
        <v>2</v>
      </c>
    </row>
    <row r="88" spans="4:29" x14ac:dyDescent="0.35">
      <c r="D88" s="23" t="s">
        <v>19</v>
      </c>
      <c r="E88" s="24"/>
      <c r="F88" s="64">
        <v>3697851.41</v>
      </c>
      <c r="G88" s="22">
        <v>1</v>
      </c>
      <c r="J88" s="23" t="s">
        <v>19</v>
      </c>
      <c r="K88" s="24"/>
      <c r="L88" s="64">
        <v>1093214.74</v>
      </c>
      <c r="M88" s="22">
        <v>1</v>
      </c>
      <c r="Q88" s="71" t="s">
        <v>69</v>
      </c>
      <c r="R88" s="72"/>
      <c r="S88" s="73">
        <f>F131</f>
        <v>129209</v>
      </c>
      <c r="T88" s="74">
        <f>L127</f>
        <v>216</v>
      </c>
      <c r="U88" s="75">
        <f t="shared" si="4"/>
        <v>129425</v>
      </c>
      <c r="X88" s="87" t="s">
        <v>11</v>
      </c>
      <c r="Y88" s="73">
        <f>SUM(F85:F87)+SUM(L85:L87)+SUM(F96:F98)+SUM(L96:L97)</f>
        <v>289515.8</v>
      </c>
      <c r="Z88" s="85">
        <f t="shared" si="1"/>
        <v>4.0969056776660052E-2</v>
      </c>
      <c r="AA88" s="74">
        <f t="shared" si="2"/>
        <v>127386.95199999999</v>
      </c>
      <c r="AB88" s="85">
        <f t="shared" si="3"/>
        <v>1.3975821218961402E-2</v>
      </c>
      <c r="AC88" s="88">
        <v>0.44</v>
      </c>
    </row>
    <row r="89" spans="4:29" x14ac:dyDescent="0.35">
      <c r="Q89" s="71" t="s">
        <v>6</v>
      </c>
      <c r="R89" s="72"/>
      <c r="S89" s="73">
        <f>F124</f>
        <v>632361.48</v>
      </c>
      <c r="T89" s="74">
        <f>L122</f>
        <v>93902.47</v>
      </c>
      <c r="U89" s="75">
        <f t="shared" si="4"/>
        <v>726263.95</v>
      </c>
      <c r="X89" s="87" t="s">
        <v>13</v>
      </c>
      <c r="Y89" s="73">
        <f>F111+L111</f>
        <v>338489.58999999997</v>
      </c>
      <c r="Z89" s="85">
        <f t="shared" si="1"/>
        <v>4.789928297874721E-2</v>
      </c>
      <c r="AA89" s="74">
        <f t="shared" si="2"/>
        <v>846223.97499999986</v>
      </c>
      <c r="AB89" s="85">
        <f t="shared" si="3"/>
        <v>9.2840552349497008E-2</v>
      </c>
      <c r="AC89" s="88">
        <v>2.5</v>
      </c>
    </row>
    <row r="90" spans="4:29" x14ac:dyDescent="0.35">
      <c r="Q90" s="71" t="s">
        <v>15</v>
      </c>
      <c r="R90" s="72"/>
      <c r="S90" s="73">
        <f>F136</f>
        <v>167796.7</v>
      </c>
      <c r="T90" s="74">
        <f>L132</f>
        <v>8394</v>
      </c>
      <c r="U90" s="75">
        <f t="shared" si="4"/>
        <v>176190.7</v>
      </c>
      <c r="X90" s="87" t="s">
        <v>69</v>
      </c>
      <c r="Y90" s="73">
        <f>F130+L126</f>
        <v>129425</v>
      </c>
      <c r="Z90" s="85">
        <f t="shared" si="1"/>
        <v>1.8314786872838124E-2</v>
      </c>
      <c r="AA90" s="74">
        <f t="shared" si="2"/>
        <v>194137.5</v>
      </c>
      <c r="AB90" s="85">
        <f t="shared" si="3"/>
        <v>2.129912796638795E-2</v>
      </c>
      <c r="AC90" s="88">
        <v>1.5</v>
      </c>
    </row>
    <row r="91" spans="4:29" x14ac:dyDescent="0.35">
      <c r="Q91" s="71" t="s">
        <v>17</v>
      </c>
      <c r="R91" s="72"/>
      <c r="S91" s="73">
        <f>F141</f>
        <v>19459</v>
      </c>
      <c r="T91" s="74">
        <f>L137</f>
        <v>36862.35</v>
      </c>
      <c r="U91" s="75">
        <f t="shared" si="4"/>
        <v>56321.35</v>
      </c>
      <c r="X91" s="87" t="s">
        <v>17</v>
      </c>
      <c r="Y91" s="73">
        <f>F140+L136</f>
        <v>56321.35</v>
      </c>
      <c r="Z91" s="85">
        <f t="shared" si="1"/>
        <v>7.969971192895664E-3</v>
      </c>
      <c r="AA91" s="74">
        <f t="shared" si="2"/>
        <v>417341.2035</v>
      </c>
      <c r="AB91" s="85">
        <f t="shared" si="3"/>
        <v>4.5787154460075231E-2</v>
      </c>
      <c r="AC91" s="88">
        <v>7.41</v>
      </c>
    </row>
    <row r="92" spans="4:29" x14ac:dyDescent="0.35">
      <c r="D92" s="402" t="s">
        <v>11</v>
      </c>
      <c r="E92" s="403"/>
      <c r="F92" s="118" t="s">
        <v>2</v>
      </c>
      <c r="G92" s="119" t="s">
        <v>8</v>
      </c>
      <c r="J92" s="402" t="s">
        <v>11</v>
      </c>
      <c r="K92" s="403"/>
      <c r="L92" s="118" t="s">
        <v>2</v>
      </c>
      <c r="M92" s="119" t="s">
        <v>8</v>
      </c>
      <c r="Q92" s="71" t="s">
        <v>9</v>
      </c>
      <c r="R92" s="72"/>
      <c r="S92" s="73">
        <f>F152</f>
        <v>286577.02</v>
      </c>
      <c r="T92" s="74">
        <f>L149</f>
        <v>129557.47</v>
      </c>
      <c r="U92" s="75">
        <f t="shared" si="4"/>
        <v>416134.49</v>
      </c>
      <c r="X92" s="87" t="s">
        <v>6</v>
      </c>
      <c r="Y92" s="73">
        <f>F124+L122</f>
        <v>726263.95</v>
      </c>
      <c r="Z92" s="85">
        <f t="shared" si="1"/>
        <v>0.10277279859127342</v>
      </c>
      <c r="AA92" s="74">
        <f t="shared" si="2"/>
        <v>3507854.8784999996</v>
      </c>
      <c r="AB92" s="85">
        <f t="shared" si="3"/>
        <v>0.38485223073692482</v>
      </c>
      <c r="AC92" s="88">
        <v>4.83</v>
      </c>
    </row>
    <row r="93" spans="4:29" x14ac:dyDescent="0.35">
      <c r="D93" s="7"/>
      <c r="E93" s="101" t="s">
        <v>50</v>
      </c>
      <c r="F93" s="55">
        <v>204027.74</v>
      </c>
      <c r="G93" s="10">
        <v>0.80608608650687896</v>
      </c>
      <c r="J93" s="7"/>
      <c r="K93" s="101" t="s">
        <v>50</v>
      </c>
      <c r="L93" s="55">
        <v>68326.429999999993</v>
      </c>
      <c r="M93" s="10">
        <v>0.51120363584807338</v>
      </c>
      <c r="Q93" s="76" t="s">
        <v>70</v>
      </c>
      <c r="R93" s="30"/>
      <c r="S93" s="18">
        <v>0</v>
      </c>
      <c r="T93" s="77">
        <f>L154</f>
        <v>46036</v>
      </c>
      <c r="U93" s="78">
        <f t="shared" si="4"/>
        <v>46036</v>
      </c>
      <c r="X93" s="87" t="s">
        <v>15</v>
      </c>
      <c r="Y93" s="73">
        <f>F136+L132</f>
        <v>176190.7</v>
      </c>
      <c r="Z93" s="85">
        <f t="shared" si="1"/>
        <v>2.4932548730741046E-2</v>
      </c>
      <c r="AA93" s="74">
        <f t="shared" si="2"/>
        <v>600810.28700000001</v>
      </c>
      <c r="AB93" s="85">
        <f t="shared" si="3"/>
        <v>6.591583381023898E-2</v>
      </c>
      <c r="AC93" s="88">
        <v>3.41</v>
      </c>
    </row>
    <row r="94" spans="4:29" x14ac:dyDescent="0.35">
      <c r="D94" s="13"/>
      <c r="E94" s="62" t="s">
        <v>52</v>
      </c>
      <c r="F94" s="56">
        <v>20735.41</v>
      </c>
      <c r="G94" s="6">
        <v>8.1922808628942329E-2</v>
      </c>
      <c r="J94" s="13"/>
      <c r="K94" s="62" t="s">
        <v>52</v>
      </c>
      <c r="L94" s="56">
        <v>45574.36</v>
      </c>
      <c r="M94" s="6">
        <v>0.34097754753832454</v>
      </c>
      <c r="X94" s="87" t="s">
        <v>59</v>
      </c>
      <c r="Y94" s="89">
        <f>F152+L149+L153</f>
        <v>462170.49</v>
      </c>
      <c r="Z94" s="90">
        <f t="shared" si="1"/>
        <v>6.5401228690478361E-2</v>
      </c>
      <c r="AA94" s="74">
        <f t="shared" si="2"/>
        <v>693255.73499999999</v>
      </c>
      <c r="AB94" s="85">
        <f t="shared" si="3"/>
        <v>7.605816811897409E-2</v>
      </c>
      <c r="AC94" s="88">
        <v>1.5</v>
      </c>
    </row>
    <row r="95" spans="4:29" x14ac:dyDescent="0.35">
      <c r="D95" s="13"/>
      <c r="E95" s="62" t="s">
        <v>55</v>
      </c>
      <c r="F95" s="56">
        <v>13635.970000000001</v>
      </c>
      <c r="G95" s="6">
        <v>5.387387858643735E-2</v>
      </c>
      <c r="J95" s="13"/>
      <c r="K95" s="62" t="s">
        <v>55</v>
      </c>
      <c r="L95" s="56">
        <v>17533.16</v>
      </c>
      <c r="M95" s="6">
        <v>0.13117932752971298</v>
      </c>
      <c r="X95" s="91" t="s">
        <v>75</v>
      </c>
      <c r="Y95" s="92">
        <f>SUM(Y85:Y94)</f>
        <v>7066694.3000000007</v>
      </c>
      <c r="Z95" s="90">
        <f>SUM(Z85:Z94)</f>
        <v>1</v>
      </c>
      <c r="AA95" s="93">
        <f>SUM(AA85:AA94)</f>
        <v>9114809.7849999983</v>
      </c>
      <c r="AB95" s="67">
        <f>SUM(AB85:AB94)</f>
        <v>1.0000000000000002</v>
      </c>
      <c r="AC95" s="94"/>
    </row>
    <row r="96" spans="4:29" x14ac:dyDescent="0.35">
      <c r="D96" s="13"/>
      <c r="E96" s="62" t="s">
        <v>84</v>
      </c>
      <c r="F96" s="56">
        <v>7374</v>
      </c>
      <c r="G96" s="6">
        <v>2.913367957661897E-2</v>
      </c>
      <c r="J96" s="13"/>
      <c r="K96" s="62" t="s">
        <v>85</v>
      </c>
      <c r="L96" s="56">
        <v>1402</v>
      </c>
      <c r="M96" s="6">
        <v>1.0489462093350976E-2</v>
      </c>
    </row>
    <row r="97" spans="4:13" x14ac:dyDescent="0.35">
      <c r="D97" s="13"/>
      <c r="E97" s="62" t="s">
        <v>85</v>
      </c>
      <c r="F97" s="56">
        <v>5874</v>
      </c>
      <c r="G97" s="6">
        <v>2.32073818596501E-2</v>
      </c>
      <c r="J97" s="13"/>
      <c r="K97" s="62" t="s">
        <v>59</v>
      </c>
      <c r="L97" s="56">
        <v>822</v>
      </c>
      <c r="M97" s="6">
        <v>6.1500269905381622E-3</v>
      </c>
    </row>
    <row r="98" spans="4:13" x14ac:dyDescent="0.35">
      <c r="D98" s="13"/>
      <c r="E98" s="62" t="s">
        <v>59</v>
      </c>
      <c r="F98" s="56">
        <v>1462</v>
      </c>
      <c r="G98" s="6">
        <v>5.7761648414723261E-3</v>
      </c>
      <c r="J98" s="143" t="s">
        <v>19</v>
      </c>
      <c r="K98" s="144"/>
      <c r="L98" s="145">
        <v>133657.94999999998</v>
      </c>
      <c r="M98" s="146">
        <v>1</v>
      </c>
    </row>
    <row r="99" spans="4:13" x14ac:dyDescent="0.35">
      <c r="D99" s="143" t="s">
        <v>19</v>
      </c>
      <c r="E99" s="24"/>
      <c r="F99" s="145">
        <v>253109.12</v>
      </c>
      <c r="G99" s="146">
        <v>1</v>
      </c>
      <c r="J99" s="8"/>
      <c r="K99" s="8"/>
      <c r="L99" s="59"/>
      <c r="M99" s="60"/>
    </row>
    <row r="100" spans="4:13" x14ac:dyDescent="0.35">
      <c r="D100" s="8"/>
      <c r="E100" s="14"/>
      <c r="F100" s="59"/>
      <c r="G100" s="60"/>
      <c r="J100" s="14"/>
      <c r="K100" s="14"/>
      <c r="L100" s="122"/>
      <c r="M100" s="121"/>
    </row>
    <row r="104" spans="4:13" x14ac:dyDescent="0.35">
      <c r="D104" s="404" t="s">
        <v>13</v>
      </c>
      <c r="E104" s="405"/>
      <c r="F104" s="61" t="s">
        <v>2</v>
      </c>
      <c r="G104" s="116" t="s">
        <v>8</v>
      </c>
      <c r="J104" s="404" t="s">
        <v>13</v>
      </c>
      <c r="K104" s="405"/>
      <c r="L104" s="61" t="s">
        <v>2</v>
      </c>
      <c r="M104" s="116" t="s">
        <v>8</v>
      </c>
    </row>
    <row r="105" spans="4:13" x14ac:dyDescent="0.35">
      <c r="D105" s="13"/>
      <c r="E105" s="62" t="s">
        <v>23</v>
      </c>
      <c r="F105" s="63">
        <v>176492.81</v>
      </c>
      <c r="G105" s="6">
        <v>0.85129470317327838</v>
      </c>
      <c r="J105" s="13"/>
      <c r="K105" s="62" t="s">
        <v>23</v>
      </c>
      <c r="L105" s="63">
        <v>86948.160000000003</v>
      </c>
      <c r="M105" s="6">
        <v>0.66288247679785994</v>
      </c>
    </row>
    <row r="106" spans="4:13" x14ac:dyDescent="0.35">
      <c r="D106" s="13"/>
      <c r="E106" s="62" t="s">
        <v>24</v>
      </c>
      <c r="F106" s="63">
        <v>17361</v>
      </c>
      <c r="G106" s="6">
        <v>8.3738976912381233E-2</v>
      </c>
      <c r="J106" s="13"/>
      <c r="K106" s="62" t="s">
        <v>28</v>
      </c>
      <c r="L106" s="63">
        <v>23708.5</v>
      </c>
      <c r="M106" s="6">
        <v>0.18075079680998496</v>
      </c>
    </row>
    <row r="107" spans="4:13" x14ac:dyDescent="0.35">
      <c r="D107" s="13"/>
      <c r="E107" s="62" t="s">
        <v>28</v>
      </c>
      <c r="F107" s="63">
        <v>9654</v>
      </c>
      <c r="G107" s="6">
        <v>4.6565064403670781E-2</v>
      </c>
      <c r="J107" s="13"/>
      <c r="K107" s="62" t="s">
        <v>24</v>
      </c>
      <c r="L107" s="63">
        <v>17213</v>
      </c>
      <c r="M107" s="6">
        <v>0.13122987390557272</v>
      </c>
    </row>
    <row r="108" spans="4:13" x14ac:dyDescent="0.35">
      <c r="D108" s="13"/>
      <c r="E108" s="62" t="s">
        <v>31</v>
      </c>
      <c r="F108" s="63">
        <v>1504</v>
      </c>
      <c r="G108" s="6">
        <v>7.2543874935903094E-3</v>
      </c>
      <c r="J108" s="13"/>
      <c r="K108" s="62" t="s">
        <v>26</v>
      </c>
      <c r="L108" s="63">
        <v>3105.12</v>
      </c>
      <c r="M108" s="6">
        <v>2.3673067220221462E-2</v>
      </c>
    </row>
    <row r="109" spans="4:13" x14ac:dyDescent="0.35">
      <c r="D109" s="13"/>
      <c r="E109" s="62" t="s">
        <v>26</v>
      </c>
      <c r="F109" s="63">
        <v>1395</v>
      </c>
      <c r="G109" s="6">
        <v>6.7286373361426077E-3</v>
      </c>
      <c r="J109" s="13"/>
      <c r="K109" s="62" t="s">
        <v>63</v>
      </c>
      <c r="L109" s="63">
        <v>100</v>
      </c>
      <c r="M109" s="17">
        <v>7.6238815956296247E-4</v>
      </c>
    </row>
    <row r="110" spans="4:13" x14ac:dyDescent="0.35">
      <c r="D110" s="13"/>
      <c r="E110" s="62" t="s">
        <v>63</v>
      </c>
      <c r="F110" s="63">
        <v>916</v>
      </c>
      <c r="G110" s="17">
        <v>4.4182306809366512E-3</v>
      </c>
      <c r="J110" s="13"/>
      <c r="K110" s="62" t="s">
        <v>31</v>
      </c>
      <c r="L110" s="63">
        <v>92</v>
      </c>
      <c r="M110" s="17">
        <v>7.0139710679792552E-4</v>
      </c>
    </row>
    <row r="111" spans="4:13" x14ac:dyDescent="0.35">
      <c r="D111" s="23" t="s">
        <v>19</v>
      </c>
      <c r="E111" s="24"/>
      <c r="F111" s="64">
        <v>207322.81</v>
      </c>
      <c r="G111" s="22">
        <v>1</v>
      </c>
      <c r="J111" s="23" t="s">
        <v>19</v>
      </c>
      <c r="K111" s="24"/>
      <c r="L111" s="64">
        <v>131166.78</v>
      </c>
      <c r="M111" s="22">
        <v>1</v>
      </c>
    </row>
    <row r="115" spans="4:13" x14ac:dyDescent="0.35">
      <c r="D115" s="402" t="s">
        <v>6</v>
      </c>
      <c r="E115" s="416"/>
      <c r="F115" s="117" t="s">
        <v>2</v>
      </c>
      <c r="G115" s="119" t="s">
        <v>8</v>
      </c>
      <c r="J115" s="402" t="s">
        <v>6</v>
      </c>
      <c r="K115" s="416"/>
      <c r="L115" s="117" t="s">
        <v>2</v>
      </c>
      <c r="M115" s="119" t="s">
        <v>8</v>
      </c>
    </row>
    <row r="116" spans="4:13" x14ac:dyDescent="0.35">
      <c r="D116" s="7"/>
      <c r="E116" s="8" t="s">
        <v>83</v>
      </c>
      <c r="F116" s="55">
        <v>195118</v>
      </c>
      <c r="G116" s="10">
        <v>0.3085545311836515</v>
      </c>
      <c r="J116" s="7"/>
      <c r="K116" s="8" t="s">
        <v>25</v>
      </c>
      <c r="L116" s="55">
        <v>31303.370000000003</v>
      </c>
      <c r="M116" s="10">
        <v>0.33336045367070749</v>
      </c>
    </row>
    <row r="117" spans="4:13" x14ac:dyDescent="0.35">
      <c r="D117" s="13"/>
      <c r="E117" s="14" t="s">
        <v>22</v>
      </c>
      <c r="F117" s="56">
        <v>193616.48</v>
      </c>
      <c r="G117" s="6">
        <v>0.30618006650246948</v>
      </c>
      <c r="J117" s="13"/>
      <c r="K117" s="14" t="s">
        <v>83</v>
      </c>
      <c r="L117" s="56">
        <v>28222.699999999997</v>
      </c>
      <c r="M117" s="6">
        <v>0.30055332942786273</v>
      </c>
    </row>
    <row r="118" spans="4:13" x14ac:dyDescent="0.35">
      <c r="D118" s="13"/>
      <c r="E118" s="14" t="s">
        <v>20</v>
      </c>
      <c r="F118" s="56">
        <v>139628</v>
      </c>
      <c r="G118" s="6">
        <v>0.22080408819335423</v>
      </c>
      <c r="J118" s="13"/>
      <c r="K118" s="14" t="s">
        <v>22</v>
      </c>
      <c r="L118" s="56">
        <v>15129.64</v>
      </c>
      <c r="M118" s="6">
        <v>0.16112078840950617</v>
      </c>
    </row>
    <row r="119" spans="4:13" x14ac:dyDescent="0.35">
      <c r="D119" s="13"/>
      <c r="E119" s="14" t="s">
        <v>25</v>
      </c>
      <c r="F119" s="56">
        <v>65030</v>
      </c>
      <c r="G119" s="6">
        <v>0.10283675090392919</v>
      </c>
      <c r="J119" s="13"/>
      <c r="K119" s="14" t="s">
        <v>20</v>
      </c>
      <c r="L119" s="56">
        <v>12241.76</v>
      </c>
      <c r="M119" s="6">
        <v>0.13036675180109747</v>
      </c>
    </row>
    <row r="120" spans="4:13" x14ac:dyDescent="0.35">
      <c r="D120" s="13"/>
      <c r="E120" s="14" t="s">
        <v>29</v>
      </c>
      <c r="F120" s="56">
        <v>26357</v>
      </c>
      <c r="G120" s="6">
        <v>4.1680274389894842E-2</v>
      </c>
      <c r="J120" s="13"/>
      <c r="K120" s="14" t="s">
        <v>34</v>
      </c>
      <c r="L120" s="56">
        <v>5910</v>
      </c>
      <c r="M120" s="6">
        <v>6.2937641576414335E-2</v>
      </c>
    </row>
    <row r="121" spans="4:13" x14ac:dyDescent="0.35">
      <c r="D121" s="13"/>
      <c r="E121" s="14" t="s">
        <v>32</v>
      </c>
      <c r="F121" s="56">
        <v>10766</v>
      </c>
      <c r="G121" s="103">
        <v>1.7025072431673099E-2</v>
      </c>
      <c r="J121" s="13"/>
      <c r="K121" s="14" t="s">
        <v>36</v>
      </c>
      <c r="L121" s="56">
        <v>1095</v>
      </c>
      <c r="M121" s="103">
        <v>1.1661035114411793E-2</v>
      </c>
    </row>
    <row r="122" spans="4:13" x14ac:dyDescent="0.35">
      <c r="D122" s="13"/>
      <c r="E122" s="14" t="s">
        <v>34</v>
      </c>
      <c r="F122" s="56">
        <v>1653</v>
      </c>
      <c r="G122" s="17">
        <v>2.6140112139657842E-3</v>
      </c>
      <c r="J122" s="23" t="s">
        <v>19</v>
      </c>
      <c r="K122" s="24"/>
      <c r="L122" s="39">
        <v>93902.47</v>
      </c>
      <c r="M122" s="22">
        <v>1</v>
      </c>
    </row>
    <row r="123" spans="4:13" x14ac:dyDescent="0.35">
      <c r="D123" s="13"/>
      <c r="E123" s="14" t="s">
        <v>37</v>
      </c>
      <c r="F123" s="56">
        <v>193</v>
      </c>
      <c r="G123" s="141">
        <v>3.0520518106194578E-4</v>
      </c>
      <c r="J123" s="8"/>
      <c r="K123" s="8"/>
      <c r="L123" s="59"/>
      <c r="M123" s="147"/>
    </row>
    <row r="124" spans="4:13" x14ac:dyDescent="0.35">
      <c r="D124" s="23" t="s">
        <v>19</v>
      </c>
      <c r="E124" s="24"/>
      <c r="F124" s="39">
        <v>632361.48</v>
      </c>
      <c r="G124" s="22">
        <v>1</v>
      </c>
      <c r="J124" s="14"/>
      <c r="K124" s="14"/>
      <c r="L124" s="122"/>
      <c r="M124" s="121"/>
    </row>
    <row r="125" spans="4:13" x14ac:dyDescent="0.35">
      <c r="D125" s="8"/>
      <c r="E125" s="8"/>
      <c r="F125" s="59"/>
      <c r="G125" s="147"/>
      <c r="J125" s="404" t="s">
        <v>69</v>
      </c>
      <c r="K125" s="405"/>
      <c r="L125" s="117" t="s">
        <v>2</v>
      </c>
      <c r="M125" s="119" t="s">
        <v>8</v>
      </c>
    </row>
    <row r="126" spans="4:13" x14ac:dyDescent="0.35">
      <c r="J126" s="34"/>
      <c r="K126" s="35" t="s">
        <v>7</v>
      </c>
      <c r="L126" s="66">
        <v>216</v>
      </c>
      <c r="M126" s="37">
        <v>1</v>
      </c>
    </row>
    <row r="127" spans="4:13" x14ac:dyDescent="0.35">
      <c r="J127" s="31" t="s">
        <v>19</v>
      </c>
      <c r="K127" s="32"/>
      <c r="L127" s="33">
        <v>216</v>
      </c>
      <c r="M127" s="26">
        <v>1</v>
      </c>
    </row>
    <row r="129" spans="4:13" x14ac:dyDescent="0.35">
      <c r="D129" s="402" t="s">
        <v>69</v>
      </c>
      <c r="E129" s="416"/>
      <c r="F129" s="117" t="s">
        <v>2</v>
      </c>
      <c r="G129" s="119" t="s">
        <v>8</v>
      </c>
    </row>
    <row r="130" spans="4:13" x14ac:dyDescent="0.35">
      <c r="D130" s="34"/>
      <c r="E130" s="35" t="s">
        <v>7</v>
      </c>
      <c r="F130" s="66">
        <v>129209</v>
      </c>
      <c r="G130" s="37">
        <v>1</v>
      </c>
      <c r="J130" s="404" t="s">
        <v>15</v>
      </c>
      <c r="K130" s="405"/>
      <c r="L130" s="117" t="s">
        <v>2</v>
      </c>
      <c r="M130" s="119" t="s">
        <v>8</v>
      </c>
    </row>
    <row r="131" spans="4:13" x14ac:dyDescent="0.35">
      <c r="D131" s="31" t="s">
        <v>19</v>
      </c>
      <c r="E131" s="32"/>
      <c r="F131" s="33">
        <v>129209</v>
      </c>
      <c r="G131" s="26">
        <v>1</v>
      </c>
      <c r="J131" s="34"/>
      <c r="K131" s="35" t="s">
        <v>65</v>
      </c>
      <c r="L131" s="66">
        <v>8394</v>
      </c>
      <c r="M131" s="37">
        <v>1</v>
      </c>
    </row>
    <row r="132" spans="4:13" x14ac:dyDescent="0.35">
      <c r="J132" s="31" t="s">
        <v>19</v>
      </c>
      <c r="K132" s="32"/>
      <c r="L132" s="33">
        <v>8394</v>
      </c>
      <c r="M132" s="26">
        <v>1</v>
      </c>
    </row>
    <row r="134" spans="4:13" x14ac:dyDescent="0.35">
      <c r="D134" s="402" t="s">
        <v>15</v>
      </c>
      <c r="E134" s="416"/>
      <c r="F134" s="117" t="s">
        <v>2</v>
      </c>
      <c r="G134" s="119" t="s">
        <v>8</v>
      </c>
    </row>
    <row r="135" spans="4:13" x14ac:dyDescent="0.35">
      <c r="D135" s="34"/>
      <c r="E135" s="35" t="s">
        <v>65</v>
      </c>
      <c r="F135" s="66">
        <v>167796.7</v>
      </c>
      <c r="G135" s="37">
        <v>1</v>
      </c>
      <c r="J135" s="404" t="s">
        <v>17</v>
      </c>
      <c r="K135" s="405"/>
      <c r="L135" s="117" t="s">
        <v>2</v>
      </c>
      <c r="M135" s="119" t="s">
        <v>8</v>
      </c>
    </row>
    <row r="136" spans="4:13" x14ac:dyDescent="0.35">
      <c r="D136" s="31" t="s">
        <v>19</v>
      </c>
      <c r="E136" s="32"/>
      <c r="F136" s="33">
        <v>167796.7</v>
      </c>
      <c r="G136" s="26">
        <v>1</v>
      </c>
      <c r="J136" s="34"/>
      <c r="K136" s="35" t="s">
        <v>17</v>
      </c>
      <c r="L136" s="66">
        <v>36862.35</v>
      </c>
      <c r="M136" s="37">
        <v>1</v>
      </c>
    </row>
    <row r="137" spans="4:13" x14ac:dyDescent="0.35">
      <c r="J137" s="31" t="s">
        <v>19</v>
      </c>
      <c r="K137" s="32" t="s">
        <v>17</v>
      </c>
      <c r="L137" s="33">
        <v>36862.35</v>
      </c>
      <c r="M137" s="26">
        <v>1</v>
      </c>
    </row>
    <row r="139" spans="4:13" x14ac:dyDescent="0.35">
      <c r="D139" s="402" t="s">
        <v>17</v>
      </c>
      <c r="E139" s="416"/>
      <c r="F139" s="117" t="s">
        <v>2</v>
      </c>
      <c r="G139" s="119" t="s">
        <v>8</v>
      </c>
    </row>
    <row r="140" spans="4:13" x14ac:dyDescent="0.35">
      <c r="D140" s="34"/>
      <c r="E140" s="35" t="s">
        <v>17</v>
      </c>
      <c r="F140" s="66">
        <v>19459</v>
      </c>
      <c r="G140" s="37">
        <v>1</v>
      </c>
      <c r="J140" s="404" t="s">
        <v>38</v>
      </c>
      <c r="K140" s="405"/>
      <c r="L140" s="117" t="s">
        <v>2</v>
      </c>
      <c r="M140" s="119" t="s">
        <v>8</v>
      </c>
    </row>
    <row r="141" spans="4:13" x14ac:dyDescent="0.35">
      <c r="D141" s="31" t="s">
        <v>19</v>
      </c>
      <c r="E141" s="32" t="s">
        <v>17</v>
      </c>
      <c r="F141" s="33">
        <v>19459</v>
      </c>
      <c r="G141" s="26">
        <v>1</v>
      </c>
      <c r="J141" s="13"/>
      <c r="K141" s="14" t="s">
        <v>39</v>
      </c>
      <c r="L141" s="55">
        <v>40381.240000000005</v>
      </c>
      <c r="M141" s="10">
        <v>0.31168592594467925</v>
      </c>
    </row>
    <row r="142" spans="4:13" x14ac:dyDescent="0.35">
      <c r="J142" s="13"/>
      <c r="K142" s="14" t="s">
        <v>41</v>
      </c>
      <c r="L142" s="56">
        <v>40362.559999999998</v>
      </c>
      <c r="M142" s="6">
        <v>0.31154174282656183</v>
      </c>
    </row>
    <row r="143" spans="4:13" x14ac:dyDescent="0.35">
      <c r="J143" s="13"/>
      <c r="K143" s="14" t="s">
        <v>42</v>
      </c>
      <c r="L143" s="56">
        <v>28557.359999999997</v>
      </c>
      <c r="M143" s="6">
        <v>0.22042233458248295</v>
      </c>
    </row>
    <row r="144" spans="4:13" x14ac:dyDescent="0.35">
      <c r="D144" s="404" t="s">
        <v>38</v>
      </c>
      <c r="E144" s="405"/>
      <c r="F144" s="117" t="s">
        <v>2</v>
      </c>
      <c r="G144" s="119" t="s">
        <v>8</v>
      </c>
      <c r="J144" s="13"/>
      <c r="K144" s="14" t="s">
        <v>43</v>
      </c>
      <c r="L144" s="56">
        <v>15291.92</v>
      </c>
      <c r="M144" s="6">
        <v>0.11803194366175876</v>
      </c>
    </row>
    <row r="145" spans="4:13" x14ac:dyDescent="0.35">
      <c r="D145" s="13"/>
      <c r="E145" s="14" t="s">
        <v>39</v>
      </c>
      <c r="F145" s="55">
        <v>120350.54</v>
      </c>
      <c r="G145" s="10">
        <v>0.41995879502131744</v>
      </c>
      <c r="J145" s="13"/>
      <c r="K145" s="14" t="s">
        <v>47</v>
      </c>
      <c r="L145" s="56">
        <v>2629.3900000000003</v>
      </c>
      <c r="M145" s="6">
        <v>2.0295163219843676E-2</v>
      </c>
    </row>
    <row r="146" spans="4:13" x14ac:dyDescent="0.35">
      <c r="D146" s="13"/>
      <c r="E146" s="14" t="s">
        <v>40</v>
      </c>
      <c r="F146" s="56">
        <v>85369.48</v>
      </c>
      <c r="G146" s="6">
        <v>0.29789366921325372</v>
      </c>
      <c r="J146" s="13"/>
      <c r="K146" s="14" t="s">
        <v>40</v>
      </c>
      <c r="L146" s="56">
        <v>1300</v>
      </c>
      <c r="M146" s="6">
        <v>1.0034157042430668E-2</v>
      </c>
    </row>
    <row r="147" spans="4:13" x14ac:dyDescent="0.35">
      <c r="D147" s="13"/>
      <c r="E147" s="14" t="s">
        <v>41</v>
      </c>
      <c r="F147" s="56">
        <v>36308</v>
      </c>
      <c r="G147" s="6">
        <v>0.12669543426754873</v>
      </c>
      <c r="J147" s="13"/>
      <c r="K147" s="14" t="s">
        <v>48</v>
      </c>
      <c r="L147" s="56">
        <v>949</v>
      </c>
      <c r="M147" s="103">
        <v>7.3249346409743872E-3</v>
      </c>
    </row>
    <row r="148" spans="4:13" x14ac:dyDescent="0.35">
      <c r="D148" s="13"/>
      <c r="E148" s="14" t="s">
        <v>42</v>
      </c>
      <c r="F148" s="56">
        <v>25966</v>
      </c>
      <c r="G148" s="6">
        <v>9.0607404599294103E-2</v>
      </c>
      <c r="J148" s="13"/>
      <c r="K148" s="14" t="s">
        <v>46</v>
      </c>
      <c r="L148" s="57">
        <v>86</v>
      </c>
      <c r="M148" s="148">
        <v>6.6379808126849037E-4</v>
      </c>
    </row>
    <row r="149" spans="4:13" x14ac:dyDescent="0.35">
      <c r="D149" s="13"/>
      <c r="E149" s="14" t="s">
        <v>43</v>
      </c>
      <c r="F149" s="56">
        <v>14845</v>
      </c>
      <c r="G149" s="6">
        <v>5.1801083003794227E-2</v>
      </c>
      <c r="J149" s="23" t="s">
        <v>19</v>
      </c>
      <c r="K149" s="38"/>
      <c r="L149" s="33">
        <v>129557.47</v>
      </c>
      <c r="M149" s="26">
        <v>1</v>
      </c>
    </row>
    <row r="150" spans="4:13" x14ac:dyDescent="0.35">
      <c r="D150" s="13"/>
      <c r="E150" s="14" t="s">
        <v>46</v>
      </c>
      <c r="F150" s="56">
        <v>2562</v>
      </c>
      <c r="G150" s="6">
        <v>8.9400050290145382E-3</v>
      </c>
    </row>
    <row r="151" spans="4:13" x14ac:dyDescent="0.35">
      <c r="D151" s="13"/>
      <c r="E151" s="14" t="s">
        <v>48</v>
      </c>
      <c r="F151" s="56">
        <v>1176</v>
      </c>
      <c r="G151" s="17">
        <v>4.1036088657771651E-3</v>
      </c>
    </row>
    <row r="152" spans="4:13" x14ac:dyDescent="0.35">
      <c r="D152" s="23" t="s">
        <v>19</v>
      </c>
      <c r="E152" s="38"/>
      <c r="F152" s="39">
        <v>286577.02</v>
      </c>
      <c r="G152" s="22">
        <v>1</v>
      </c>
      <c r="J152" s="402" t="s">
        <v>70</v>
      </c>
      <c r="K152" s="416"/>
      <c r="L152" s="117" t="s">
        <v>2</v>
      </c>
      <c r="M152" s="119" t="s">
        <v>8</v>
      </c>
    </row>
    <row r="153" spans="4:13" x14ac:dyDescent="0.35">
      <c r="J153" s="34"/>
      <c r="K153" s="35" t="s">
        <v>66</v>
      </c>
      <c r="L153" s="66">
        <v>46036</v>
      </c>
      <c r="M153" s="37">
        <v>1</v>
      </c>
    </row>
    <row r="154" spans="4:13" x14ac:dyDescent="0.35">
      <c r="J154" s="31" t="s">
        <v>19</v>
      </c>
      <c r="K154" s="32"/>
      <c r="L154" s="33">
        <v>46036</v>
      </c>
      <c r="M154" s="26">
        <v>1</v>
      </c>
    </row>
  </sheetData>
  <mergeCells count="38">
    <mergeCell ref="X82:AC82"/>
    <mergeCell ref="X55:Y55"/>
    <mergeCell ref="J3:M3"/>
    <mergeCell ref="J5:K5"/>
    <mergeCell ref="J14:K14"/>
    <mergeCell ref="J28:K28"/>
    <mergeCell ref="J33:K33"/>
    <mergeCell ref="J46:K46"/>
    <mergeCell ref="Q46:R46"/>
    <mergeCell ref="X46:Y46"/>
    <mergeCell ref="Q54:R54"/>
    <mergeCell ref="Q17:R17"/>
    <mergeCell ref="W17:X17"/>
    <mergeCell ref="D144:E144"/>
    <mergeCell ref="J152:K152"/>
    <mergeCell ref="Q82:U82"/>
    <mergeCell ref="J125:K125"/>
    <mergeCell ref="D139:E139"/>
    <mergeCell ref="J140:K140"/>
    <mergeCell ref="J82:K82"/>
    <mergeCell ref="D92:E92"/>
    <mergeCell ref="J92:K92"/>
    <mergeCell ref="D104:E104"/>
    <mergeCell ref="J104:K104"/>
    <mergeCell ref="D115:E115"/>
    <mergeCell ref="J115:K115"/>
    <mergeCell ref="D82:E82"/>
    <mergeCell ref="D129:E129"/>
    <mergeCell ref="J130:K130"/>
    <mergeCell ref="B3:D3"/>
    <mergeCell ref="A1:E1"/>
    <mergeCell ref="D134:E134"/>
    <mergeCell ref="J135:K135"/>
    <mergeCell ref="J58:K58"/>
    <mergeCell ref="J69:K69"/>
    <mergeCell ref="J74:K74"/>
    <mergeCell ref="D80:G80"/>
    <mergeCell ref="J80:M8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L153"/>
  <sheetViews>
    <sheetView zoomScale="80" zoomScaleNormal="80" workbookViewId="0">
      <selection activeCell="M114" sqref="M114"/>
    </sheetView>
  </sheetViews>
  <sheetFormatPr defaultRowHeight="14.5" x14ac:dyDescent="0.35"/>
  <cols>
    <col min="2" max="2" width="28.7265625" customWidth="1"/>
    <col min="3" max="3" width="11.81640625" customWidth="1"/>
    <col min="4" max="4" width="13" customWidth="1"/>
    <col min="5" max="5" width="57.90625" bestFit="1" customWidth="1"/>
    <col min="6" max="6" width="11.81640625" bestFit="1" customWidth="1"/>
    <col min="9" max="9" width="5.54296875" customWidth="1"/>
    <col min="10" max="10" width="50" customWidth="1"/>
    <col min="11" max="11" width="11.81640625" style="149" bestFit="1" customWidth="1"/>
    <col min="15" max="15" width="16.54296875" customWidth="1"/>
    <col min="16" max="16" width="12.81640625" bestFit="1" customWidth="1"/>
    <col min="17" max="17" width="13.26953125" customWidth="1"/>
    <col min="18" max="18" width="7.453125" customWidth="1"/>
    <col min="19" max="19" width="12.26953125" customWidth="1"/>
    <col min="20" max="20" width="10.453125" customWidth="1"/>
    <col min="21" max="21" width="10" customWidth="1"/>
    <col min="22" max="22" width="20.90625" customWidth="1"/>
    <col min="23" max="23" width="11.26953125" bestFit="1" customWidth="1"/>
    <col min="24" max="24" width="12.26953125" bestFit="1" customWidth="1"/>
    <col min="25" max="25" width="11.26953125" bestFit="1" customWidth="1"/>
    <col min="26" max="27" width="14.26953125" bestFit="1" customWidth="1"/>
    <col min="35" max="35" width="9.1796875" customWidth="1"/>
  </cols>
  <sheetData>
    <row r="1" spans="1:38" ht="31" x14ac:dyDescent="0.7">
      <c r="A1" s="417" t="s">
        <v>97</v>
      </c>
      <c r="B1" s="417"/>
      <c r="C1" s="417"/>
      <c r="D1" s="417"/>
      <c r="E1" s="172"/>
    </row>
    <row r="2" spans="1:38" ht="18.5" x14ac:dyDescent="0.35">
      <c r="B2" s="150"/>
    </row>
    <row r="3" spans="1:38" ht="21" x14ac:dyDescent="0.5">
      <c r="B3" s="418" t="s">
        <v>0</v>
      </c>
      <c r="C3" s="418"/>
      <c r="D3" s="418"/>
      <c r="I3" s="418" t="s">
        <v>5</v>
      </c>
      <c r="J3" s="418"/>
      <c r="K3" s="418"/>
      <c r="L3" s="418"/>
      <c r="N3" s="151"/>
      <c r="U3" s="151"/>
      <c r="AA3" s="58"/>
      <c r="AB3" s="152"/>
      <c r="AC3" s="58"/>
      <c r="AD3" s="58"/>
      <c r="AL3" s="151"/>
    </row>
    <row r="4" spans="1:38" ht="15" customHeight="1" x14ac:dyDescent="0.35">
      <c r="B4" s="173" t="s">
        <v>1</v>
      </c>
      <c r="C4" s="115" t="s">
        <v>2</v>
      </c>
      <c r="D4" s="3" t="s">
        <v>3</v>
      </c>
      <c r="I4" s="419" t="s">
        <v>4</v>
      </c>
      <c r="J4" s="420"/>
      <c r="K4" s="174" t="s">
        <v>2</v>
      </c>
      <c r="L4" s="119" t="s">
        <v>8</v>
      </c>
      <c r="AA4" s="58"/>
      <c r="AB4" s="153"/>
      <c r="AC4" s="153"/>
      <c r="AD4" s="58"/>
    </row>
    <row r="5" spans="1:38" x14ac:dyDescent="0.35">
      <c r="B5" s="7" t="s">
        <v>4</v>
      </c>
      <c r="C5" s="181">
        <f>K11</f>
        <v>5033745.4700000007</v>
      </c>
      <c r="D5" s="6">
        <f t="shared" ref="D5:D12" si="0">C5/$C$13</f>
        <v>0.4793943777923414</v>
      </c>
      <c r="I5" s="13"/>
      <c r="J5" s="14" t="s">
        <v>10</v>
      </c>
      <c r="K5" s="183">
        <v>2893197.61</v>
      </c>
      <c r="L5" s="199">
        <f>K5/$K$11</f>
        <v>0.57476040996566313</v>
      </c>
      <c r="AA5" s="58"/>
      <c r="AB5" s="154"/>
      <c r="AC5" s="95"/>
      <c r="AD5" s="58"/>
    </row>
    <row r="6" spans="1:38" x14ac:dyDescent="0.35">
      <c r="A6" s="13"/>
      <c r="B6" s="13" t="s">
        <v>6</v>
      </c>
      <c r="C6" s="181">
        <f>K48</f>
        <v>2753021.3499999992</v>
      </c>
      <c r="D6" s="6">
        <f t="shared" si="0"/>
        <v>0.26218706627061167</v>
      </c>
      <c r="I6" s="13"/>
      <c r="J6" s="14" t="s">
        <v>12</v>
      </c>
      <c r="K6" s="181">
        <v>1808947.0499999998</v>
      </c>
      <c r="L6" s="124">
        <f t="shared" ref="L6:L11" si="1">K6/$K$11</f>
        <v>0.35936402839216253</v>
      </c>
      <c r="AA6" s="58"/>
      <c r="AB6" s="154"/>
      <c r="AC6" s="58"/>
      <c r="AD6" s="58"/>
    </row>
    <row r="7" spans="1:38" x14ac:dyDescent="0.35">
      <c r="A7" s="13"/>
      <c r="B7" s="13" t="s">
        <v>69</v>
      </c>
      <c r="C7" s="181">
        <f>K35</f>
        <v>1662228.56</v>
      </c>
      <c r="D7" s="6">
        <f t="shared" si="0"/>
        <v>0.15830419535890033</v>
      </c>
      <c r="I7" s="13"/>
      <c r="J7" s="14" t="s">
        <v>16</v>
      </c>
      <c r="K7" s="181">
        <v>123225.04000000001</v>
      </c>
      <c r="L7" s="124">
        <f t="shared" si="1"/>
        <v>2.4479791585489123E-2</v>
      </c>
      <c r="AA7" s="58"/>
      <c r="AB7" s="154"/>
      <c r="AC7" s="58"/>
      <c r="AD7" s="58"/>
    </row>
    <row r="8" spans="1:38" x14ac:dyDescent="0.35">
      <c r="A8" s="13"/>
      <c r="B8" s="13" t="s">
        <v>9</v>
      </c>
      <c r="C8" s="181">
        <f>K71</f>
        <v>391091.04000000004</v>
      </c>
      <c r="D8" s="6">
        <f t="shared" si="0"/>
        <v>3.7245992452010032E-2</v>
      </c>
      <c r="I8" s="13"/>
      <c r="J8" s="14" t="s">
        <v>18</v>
      </c>
      <c r="K8" s="181">
        <v>2669</v>
      </c>
      <c r="L8" s="200">
        <f t="shared" si="1"/>
        <v>5.3022148535452262E-4</v>
      </c>
      <c r="AA8" s="58"/>
      <c r="AB8" s="154"/>
      <c r="AC8" s="58"/>
      <c r="AD8" s="58"/>
    </row>
    <row r="9" spans="1:38" x14ac:dyDescent="0.35">
      <c r="A9" s="13"/>
      <c r="B9" s="13" t="s">
        <v>11</v>
      </c>
      <c r="C9" s="181">
        <f>K21</f>
        <v>295190.83999999997</v>
      </c>
      <c r="D9" s="6">
        <f t="shared" si="0"/>
        <v>2.8112829684214958E-2</v>
      </c>
      <c r="I9" s="13"/>
      <c r="J9" s="14" t="s">
        <v>14</v>
      </c>
      <c r="K9" s="181">
        <v>204094.77000000002</v>
      </c>
      <c r="L9" s="124">
        <f>K9/$K$11</f>
        <v>4.0545309892277885E-2</v>
      </c>
      <c r="AA9" s="58"/>
      <c r="AB9" s="154"/>
      <c r="AC9" s="58"/>
      <c r="AD9" s="58"/>
    </row>
    <row r="10" spans="1:38" x14ac:dyDescent="0.35">
      <c r="A10" s="13"/>
      <c r="B10" s="13" t="s">
        <v>13</v>
      </c>
      <c r="C10" s="181">
        <f>K31</f>
        <v>252188.59999999998</v>
      </c>
      <c r="D10" s="6">
        <f t="shared" si="0"/>
        <v>2.4017463279350445E-2</v>
      </c>
      <c r="I10" s="13"/>
      <c r="J10" s="14" t="s">
        <v>88</v>
      </c>
      <c r="K10" s="181">
        <v>1612</v>
      </c>
      <c r="L10" s="200">
        <f>K10/K11</f>
        <v>3.2023867905263788E-4</v>
      </c>
      <c r="AA10" s="58"/>
      <c r="AB10" s="58"/>
      <c r="AC10" s="58"/>
      <c r="AD10" s="58"/>
    </row>
    <row r="11" spans="1:38" x14ac:dyDescent="0.35">
      <c r="A11" s="13"/>
      <c r="B11" s="13" t="s">
        <v>15</v>
      </c>
      <c r="C11" s="181">
        <f>K53</f>
        <v>86604.13</v>
      </c>
      <c r="D11" s="6">
        <f t="shared" si="0"/>
        <v>8.2478411479150627E-3</v>
      </c>
      <c r="I11" s="256" t="s">
        <v>19</v>
      </c>
      <c r="J11" s="257"/>
      <c r="K11" s="258">
        <f>SUM(K5:K10)</f>
        <v>5033745.4700000007</v>
      </c>
      <c r="L11" s="259">
        <f t="shared" si="1"/>
        <v>1</v>
      </c>
      <c r="M11" s="149"/>
      <c r="AA11" s="58"/>
      <c r="AB11" s="154"/>
      <c r="AC11" s="58"/>
      <c r="AD11" s="58"/>
    </row>
    <row r="12" spans="1:38" x14ac:dyDescent="0.35">
      <c r="A12" s="13"/>
      <c r="B12" s="28" t="s">
        <v>17</v>
      </c>
      <c r="C12" s="182">
        <f>K57</f>
        <v>26148</v>
      </c>
      <c r="D12" s="19">
        <f t="shared" si="0"/>
        <v>2.490234014655918E-3</v>
      </c>
      <c r="I12" s="14"/>
      <c r="J12" s="14"/>
      <c r="K12" s="155"/>
      <c r="L12" s="156"/>
      <c r="AB12" s="157"/>
      <c r="AC12" s="14"/>
    </row>
    <row r="13" spans="1:38" x14ac:dyDescent="0.35">
      <c r="A13" s="13"/>
      <c r="B13" s="298" t="s">
        <v>19</v>
      </c>
      <c r="C13" s="299">
        <f>SUM(C5:C12)</f>
        <v>10500217.990000002</v>
      </c>
      <c r="D13" s="22">
        <f>SUM(D5:D12)</f>
        <v>0.99999999999999978</v>
      </c>
      <c r="H13" s="14"/>
      <c r="I13" s="419" t="s">
        <v>89</v>
      </c>
      <c r="J13" s="420"/>
      <c r="K13" s="175" t="s">
        <v>2</v>
      </c>
      <c r="L13" s="176"/>
    </row>
    <row r="14" spans="1:38" x14ac:dyDescent="0.35">
      <c r="I14" s="13"/>
      <c r="J14" s="14" t="s">
        <v>50</v>
      </c>
      <c r="K14" s="183">
        <v>137236.91999999998</v>
      </c>
      <c r="L14" s="199">
        <f t="shared" ref="L14:L21" si="2">K14/$K$21</f>
        <v>0.46490914148962076</v>
      </c>
    </row>
    <row r="15" spans="1:38" x14ac:dyDescent="0.35">
      <c r="I15" s="13"/>
      <c r="J15" s="14" t="s">
        <v>55</v>
      </c>
      <c r="K15" s="181">
        <v>43218.3</v>
      </c>
      <c r="L15" s="124">
        <f t="shared" si="2"/>
        <v>0.14640799829696616</v>
      </c>
    </row>
    <row r="16" spans="1:38" x14ac:dyDescent="0.35">
      <c r="I16" s="13"/>
      <c r="J16" s="14" t="s">
        <v>90</v>
      </c>
      <c r="K16" s="181">
        <v>44969.14</v>
      </c>
      <c r="L16" s="124">
        <f t="shared" si="2"/>
        <v>0.15233921215170498</v>
      </c>
    </row>
    <row r="17" spans="9:23" x14ac:dyDescent="0.35">
      <c r="I17" s="13"/>
      <c r="J17" s="14" t="s">
        <v>84</v>
      </c>
      <c r="K17" s="181">
        <v>13828.3</v>
      </c>
      <c r="L17" s="124">
        <f t="shared" si="2"/>
        <v>4.6845288288755844E-2</v>
      </c>
    </row>
    <row r="18" spans="9:23" x14ac:dyDescent="0.35">
      <c r="I18" s="13"/>
      <c r="J18" s="14" t="s">
        <v>61</v>
      </c>
      <c r="K18" s="181">
        <v>0</v>
      </c>
      <c r="L18" s="124">
        <f t="shared" si="2"/>
        <v>0</v>
      </c>
    </row>
    <row r="19" spans="9:23" x14ac:dyDescent="0.35">
      <c r="I19" s="13"/>
      <c r="J19" s="14" t="s">
        <v>85</v>
      </c>
      <c r="K19" s="181">
        <v>7571</v>
      </c>
      <c r="L19" s="124">
        <f t="shared" si="2"/>
        <v>2.5647814817018038E-2</v>
      </c>
    </row>
    <row r="20" spans="9:23" x14ac:dyDescent="0.35">
      <c r="I20" s="13"/>
      <c r="J20" s="14" t="s">
        <v>59</v>
      </c>
      <c r="K20" s="181">
        <v>48367.18</v>
      </c>
      <c r="L20" s="124">
        <f t="shared" si="2"/>
        <v>0.16385054495593429</v>
      </c>
    </row>
    <row r="21" spans="9:23" x14ac:dyDescent="0.35">
      <c r="I21" s="256" t="s">
        <v>19</v>
      </c>
      <c r="J21" s="257"/>
      <c r="K21" s="258">
        <f>SUM(K14:K20)</f>
        <v>295190.83999999997</v>
      </c>
      <c r="L21" s="260">
        <f t="shared" si="2"/>
        <v>1</v>
      </c>
      <c r="M21" s="149"/>
    </row>
    <row r="22" spans="9:23" x14ac:dyDescent="0.35">
      <c r="K22" s="158"/>
      <c r="L22" s="159"/>
    </row>
    <row r="23" spans="9:23" x14ac:dyDescent="0.35">
      <c r="I23" s="419" t="s">
        <v>13</v>
      </c>
      <c r="J23" s="420"/>
      <c r="K23" s="175" t="s">
        <v>2</v>
      </c>
      <c r="L23" s="177" t="s">
        <v>8</v>
      </c>
      <c r="O23" s="424" t="s">
        <v>21</v>
      </c>
      <c r="P23" s="425"/>
      <c r="V23" s="424" t="s">
        <v>21</v>
      </c>
      <c r="W23" s="425"/>
    </row>
    <row r="24" spans="9:23" x14ac:dyDescent="0.35">
      <c r="I24" s="178"/>
      <c r="J24" s="179" t="s">
        <v>23</v>
      </c>
      <c r="K24" s="184">
        <v>189891.9</v>
      </c>
      <c r="L24" s="197">
        <f>K24/$K$31</f>
        <v>0.752975749102061</v>
      </c>
      <c r="O24" s="13" t="str">
        <f t="shared" ref="O24:P26" si="3">J5</f>
        <v>Kvæggylle</v>
      </c>
      <c r="P24" s="189">
        <f t="shared" si="3"/>
        <v>2893197.61</v>
      </c>
      <c r="V24" s="7" t="str">
        <f t="shared" ref="V24:V27" si="4">J24</f>
        <v>Majs</v>
      </c>
      <c r="W24" s="191">
        <f>K24</f>
        <v>189891.9</v>
      </c>
    </row>
    <row r="25" spans="9:23" x14ac:dyDescent="0.35">
      <c r="I25" s="178"/>
      <c r="J25" s="179" t="s">
        <v>24</v>
      </c>
      <c r="K25" s="185">
        <v>26783</v>
      </c>
      <c r="L25" s="198">
        <f t="shared" ref="L25:L31" si="5">K25/$K$31</f>
        <v>0.10620226290958434</v>
      </c>
      <c r="O25" s="13" t="str">
        <f t="shared" si="3"/>
        <v>Svinegylle</v>
      </c>
      <c r="P25" s="189">
        <f t="shared" si="3"/>
        <v>1808947.0499999998</v>
      </c>
      <c r="V25" s="13" t="str">
        <f t="shared" si="4"/>
        <v>Roer</v>
      </c>
      <c r="W25" s="189">
        <f>K25</f>
        <v>26783</v>
      </c>
    </row>
    <row r="26" spans="9:23" x14ac:dyDescent="0.35">
      <c r="I26" s="178"/>
      <c r="J26" s="179" t="s">
        <v>26</v>
      </c>
      <c r="K26" s="185">
        <v>7057.4</v>
      </c>
      <c r="L26" s="198">
        <f t="shared" si="5"/>
        <v>2.7984611516936136E-2</v>
      </c>
      <c r="O26" s="13" t="str">
        <f t="shared" si="3"/>
        <v>Minkgylle</v>
      </c>
      <c r="P26" s="189">
        <f t="shared" si="3"/>
        <v>123225.04000000001</v>
      </c>
      <c r="V26" s="13" t="str">
        <f t="shared" si="4"/>
        <v>Korn</v>
      </c>
      <c r="W26" s="189">
        <f>K26</f>
        <v>7057.4</v>
      </c>
    </row>
    <row r="27" spans="9:23" x14ac:dyDescent="0.35">
      <c r="I27" s="178"/>
      <c r="J27" s="179" t="s">
        <v>28</v>
      </c>
      <c r="K27" s="185">
        <v>24904.799999999999</v>
      </c>
      <c r="L27" s="198">
        <f t="shared" si="5"/>
        <v>9.8754662185364453E-2</v>
      </c>
      <c r="O27" s="13" t="str">
        <f>J9</f>
        <v>Blandet gylle</v>
      </c>
      <c r="P27" s="189">
        <f>K9</f>
        <v>204094.77000000002</v>
      </c>
      <c r="V27" s="13" t="str">
        <f t="shared" si="4"/>
        <v>Græs</v>
      </c>
      <c r="W27" s="189">
        <f>K27</f>
        <v>24904.799999999999</v>
      </c>
    </row>
    <row r="28" spans="9:23" x14ac:dyDescent="0.35">
      <c r="I28" s="178"/>
      <c r="J28" s="179" t="s">
        <v>63</v>
      </c>
      <c r="K28" s="185">
        <v>3494</v>
      </c>
      <c r="L28" s="198">
        <f t="shared" si="5"/>
        <v>1.38547103239401E-2</v>
      </c>
      <c r="O28" s="13" t="s">
        <v>30</v>
      </c>
      <c r="P28" s="189">
        <f>SUM(K14:K16)</f>
        <v>225424.36</v>
      </c>
      <c r="V28" s="28" t="str">
        <f>J30</f>
        <v>Andre afgrøder</v>
      </c>
      <c r="W28" s="190">
        <f>K30+K29+K28</f>
        <v>3551.5</v>
      </c>
    </row>
    <row r="29" spans="9:23" ht="15.75" customHeight="1" x14ac:dyDescent="0.35">
      <c r="I29" s="178"/>
      <c r="J29" s="179" t="s">
        <v>64</v>
      </c>
      <c r="K29" s="185">
        <v>0</v>
      </c>
      <c r="L29" s="198">
        <f t="shared" si="5"/>
        <v>0</v>
      </c>
      <c r="O29" s="28" t="s">
        <v>33</v>
      </c>
      <c r="P29" s="190">
        <f>K8+K17+K19+K20+K18</f>
        <v>72435.48</v>
      </c>
    </row>
    <row r="30" spans="9:23" x14ac:dyDescent="0.35">
      <c r="I30" s="178"/>
      <c r="J30" s="179" t="s">
        <v>31</v>
      </c>
      <c r="K30" s="185">
        <v>57.5</v>
      </c>
      <c r="L30" s="198">
        <f t="shared" si="5"/>
        <v>2.2800396211406862E-4</v>
      </c>
    </row>
    <row r="31" spans="9:23" x14ac:dyDescent="0.35">
      <c r="I31" s="256" t="s">
        <v>19</v>
      </c>
      <c r="J31" s="257"/>
      <c r="K31" s="258">
        <f>SUM(K24:K30)</f>
        <v>252188.59999999998</v>
      </c>
      <c r="L31" s="261">
        <f t="shared" si="5"/>
        <v>1</v>
      </c>
      <c r="M31" s="149"/>
    </row>
    <row r="32" spans="9:23" x14ac:dyDescent="0.35">
      <c r="K32" s="158"/>
      <c r="L32" s="159"/>
      <c r="M32" s="149"/>
    </row>
    <row r="33" spans="9:13" ht="15" customHeight="1" x14ac:dyDescent="0.35">
      <c r="I33" s="419" t="s">
        <v>69</v>
      </c>
      <c r="J33" s="420"/>
      <c r="K33" s="186" t="s">
        <v>2</v>
      </c>
      <c r="L33" s="177" t="s">
        <v>8</v>
      </c>
    </row>
    <row r="34" spans="9:13" x14ac:dyDescent="0.35">
      <c r="I34" s="178"/>
      <c r="J34" s="179" t="s">
        <v>7</v>
      </c>
      <c r="K34" s="184">
        <v>1662228.56</v>
      </c>
      <c r="L34" s="197">
        <f>K34/$K$35</f>
        <v>1</v>
      </c>
    </row>
    <row r="35" spans="9:13" x14ac:dyDescent="0.35">
      <c r="I35" s="256" t="s">
        <v>19</v>
      </c>
      <c r="J35" s="257"/>
      <c r="K35" s="258">
        <v>1662228.56</v>
      </c>
      <c r="L35" s="261">
        <f>K35/$K$35</f>
        <v>1</v>
      </c>
      <c r="M35" s="149"/>
    </row>
    <row r="37" spans="9:13" x14ac:dyDescent="0.35">
      <c r="I37" s="419" t="s">
        <v>6</v>
      </c>
      <c r="J37" s="420"/>
      <c r="K37" s="175" t="s">
        <v>2</v>
      </c>
      <c r="L37" s="177" t="s">
        <v>91</v>
      </c>
    </row>
    <row r="38" spans="9:13" ht="15" customHeight="1" x14ac:dyDescent="0.35">
      <c r="I38" s="178"/>
      <c r="J38" s="179" t="s">
        <v>35</v>
      </c>
      <c r="K38" s="184">
        <v>730</v>
      </c>
      <c r="L38" s="197">
        <f>K38/$K$48</f>
        <v>2.6516321785880821E-4</v>
      </c>
    </row>
    <row r="39" spans="9:13" x14ac:dyDescent="0.35">
      <c r="I39" s="178"/>
      <c r="J39" s="179" t="s">
        <v>22</v>
      </c>
      <c r="K39" s="185">
        <v>207300.69</v>
      </c>
      <c r="L39" s="198">
        <f t="shared" ref="L39:L48" si="6">K39/$K$48</f>
        <v>7.5299339759933234E-2</v>
      </c>
    </row>
    <row r="40" spans="9:13" x14ac:dyDescent="0.35">
      <c r="I40" s="178"/>
      <c r="J40" s="179" t="s">
        <v>25</v>
      </c>
      <c r="K40" s="185">
        <v>76233.3</v>
      </c>
      <c r="L40" s="198">
        <f t="shared" si="6"/>
        <v>2.7690776898624498E-2</v>
      </c>
    </row>
    <row r="41" spans="9:13" x14ac:dyDescent="0.35">
      <c r="I41" s="178"/>
      <c r="J41" s="179" t="s">
        <v>49</v>
      </c>
      <c r="K41" s="185">
        <v>284626.21999999997</v>
      </c>
      <c r="L41" s="198">
        <f t="shared" si="6"/>
        <v>0.10338685531806721</v>
      </c>
    </row>
    <row r="42" spans="9:13" ht="15" customHeight="1" x14ac:dyDescent="0.35">
      <c r="I42" s="178"/>
      <c r="J42" s="179" t="s">
        <v>20</v>
      </c>
      <c r="K42" s="185">
        <v>2153721.1799999992</v>
      </c>
      <c r="L42" s="198">
        <f t="shared" si="6"/>
        <v>0.78231183350612221</v>
      </c>
    </row>
    <row r="43" spans="9:13" x14ac:dyDescent="0.35">
      <c r="I43" s="178"/>
      <c r="J43" s="179" t="s">
        <v>32</v>
      </c>
      <c r="K43" s="185">
        <v>7977.2</v>
      </c>
      <c r="L43" s="198">
        <f t="shared" si="6"/>
        <v>2.8976164678127187E-3</v>
      </c>
    </row>
    <row r="44" spans="9:13" x14ac:dyDescent="0.35">
      <c r="I44" s="178"/>
      <c r="J44" s="179" t="s">
        <v>34</v>
      </c>
      <c r="K44" s="185">
        <v>7659.76</v>
      </c>
      <c r="L44" s="198">
        <f t="shared" si="6"/>
        <v>2.7823104241454584E-3</v>
      </c>
    </row>
    <row r="45" spans="9:13" ht="15" customHeight="1" x14ac:dyDescent="0.35">
      <c r="I45" s="178"/>
      <c r="J45" s="179" t="s">
        <v>37</v>
      </c>
      <c r="K45" s="185">
        <v>0</v>
      </c>
      <c r="L45" s="198">
        <f t="shared" si="6"/>
        <v>0</v>
      </c>
    </row>
    <row r="46" spans="9:13" ht="15" customHeight="1" x14ac:dyDescent="0.35">
      <c r="I46" s="178"/>
      <c r="J46" s="179" t="s">
        <v>29</v>
      </c>
      <c r="K46" s="185">
        <v>14773</v>
      </c>
      <c r="L46" s="198">
        <f t="shared" si="6"/>
        <v>5.3661044074358542E-3</v>
      </c>
    </row>
    <row r="47" spans="9:13" x14ac:dyDescent="0.35">
      <c r="I47" s="178"/>
      <c r="J47" s="179" t="s">
        <v>27</v>
      </c>
      <c r="K47" s="185">
        <v>0</v>
      </c>
      <c r="L47" s="198">
        <f t="shared" si="6"/>
        <v>0</v>
      </c>
    </row>
    <row r="48" spans="9:13" x14ac:dyDescent="0.35">
      <c r="I48" s="256" t="s">
        <v>92</v>
      </c>
      <c r="J48" s="257"/>
      <c r="K48" s="258">
        <f>SUM(K38:K47)</f>
        <v>2753021.3499999992</v>
      </c>
      <c r="L48" s="261">
        <f t="shared" si="6"/>
        <v>1</v>
      </c>
      <c r="M48" s="149"/>
    </row>
    <row r="50" spans="9:23" ht="15" customHeight="1" x14ac:dyDescent="0.35">
      <c r="I50" s="419" t="s">
        <v>15</v>
      </c>
      <c r="J50" s="420"/>
      <c r="K50" s="175" t="s">
        <v>2</v>
      </c>
      <c r="L50" s="177" t="s">
        <v>8</v>
      </c>
    </row>
    <row r="51" spans="9:23" x14ac:dyDescent="0.35">
      <c r="I51" s="178"/>
      <c r="J51" s="429" t="s">
        <v>93</v>
      </c>
      <c r="K51" s="431">
        <v>86604.13</v>
      </c>
      <c r="L51" s="433">
        <f>K51/$K$53</f>
        <v>1</v>
      </c>
      <c r="O51" s="424" t="s">
        <v>21</v>
      </c>
      <c r="P51" s="425"/>
      <c r="V51" s="424" t="s">
        <v>21</v>
      </c>
      <c r="W51" s="425"/>
    </row>
    <row r="52" spans="9:23" x14ac:dyDescent="0.35">
      <c r="I52" s="178"/>
      <c r="J52" s="430"/>
      <c r="K52" s="432"/>
      <c r="L52" s="434"/>
      <c r="O52" s="7" t="str">
        <f>J42</f>
        <v>Slam og spildevand samt uforurenede produktrester</v>
      </c>
      <c r="P52" s="191">
        <f>K42</f>
        <v>2153721.1799999992</v>
      </c>
      <c r="V52" s="7" t="str">
        <f>J67</f>
        <v>Andre typer af anden organisk gødning</v>
      </c>
      <c r="W52" s="191">
        <f>K67</f>
        <v>156337.34</v>
      </c>
    </row>
    <row r="53" spans="9:23" x14ac:dyDescent="0.35">
      <c r="I53" s="256" t="s">
        <v>92</v>
      </c>
      <c r="J53" s="262"/>
      <c r="K53" s="258">
        <f>K51</f>
        <v>86604.13</v>
      </c>
      <c r="L53" s="261">
        <f>K53/K53</f>
        <v>1</v>
      </c>
      <c r="M53" s="149"/>
      <c r="O53" s="13" t="str">
        <f>J41</f>
        <v>Slam fra forarbejdning af animalske råvarer</v>
      </c>
      <c r="P53" s="189">
        <f>K41</f>
        <v>284626.21999999997</v>
      </c>
      <c r="V53" s="13" t="str">
        <f>J69</f>
        <v>Øvrige typer af anden organisk gødning</v>
      </c>
      <c r="W53" s="189">
        <f>K69</f>
        <v>102187.59</v>
      </c>
    </row>
    <row r="54" spans="9:23" x14ac:dyDescent="0.35">
      <c r="I54" s="162"/>
      <c r="J54" s="163"/>
      <c r="K54" s="158"/>
      <c r="L54" s="156"/>
      <c r="M54" s="149"/>
      <c r="O54" s="13" t="str">
        <f>J40</f>
        <v>Organisk affald fra erhverv</v>
      </c>
      <c r="P54" s="189">
        <f>K40</f>
        <v>76233.3</v>
      </c>
      <c r="V54" s="13" t="str">
        <f>J65</f>
        <v>Glycerin</v>
      </c>
      <c r="W54" s="189">
        <f>K65</f>
        <v>72598.91</v>
      </c>
    </row>
    <row r="55" spans="9:23" x14ac:dyDescent="0.35">
      <c r="I55" s="419" t="s">
        <v>17</v>
      </c>
      <c r="J55" s="420"/>
      <c r="K55" s="175" t="s">
        <v>2</v>
      </c>
      <c r="L55" s="177" t="s">
        <v>8</v>
      </c>
      <c r="M55" s="149"/>
      <c r="O55" s="13" t="str">
        <f>J39</f>
        <v>Animalske biprodukter</v>
      </c>
      <c r="P55" s="189">
        <f>K39</f>
        <v>207300.69</v>
      </c>
      <c r="V55" s="13" t="s">
        <v>53</v>
      </c>
      <c r="W55" s="189">
        <f>K64</f>
        <v>4555.6000000000004</v>
      </c>
    </row>
    <row r="56" spans="9:23" x14ac:dyDescent="0.35">
      <c r="I56" s="178"/>
      <c r="J56" s="164" t="s">
        <v>17</v>
      </c>
      <c r="K56" s="184">
        <v>26148</v>
      </c>
      <c r="L56" s="197">
        <f>K56/$K$57</f>
        <v>1</v>
      </c>
      <c r="M56" s="149"/>
      <c r="O56" s="13" t="str">
        <f>J43</f>
        <v>Slam fra dambrug</v>
      </c>
      <c r="P56" s="189">
        <f>K43</f>
        <v>7977.2</v>
      </c>
      <c r="V56" s="13" t="str">
        <f>J68</f>
        <v>Afgasset biomasse</v>
      </c>
      <c r="W56" s="189">
        <f>K68</f>
        <v>7468</v>
      </c>
    </row>
    <row r="57" spans="9:23" ht="15" customHeight="1" x14ac:dyDescent="0.35">
      <c r="I57" s="256" t="s">
        <v>92</v>
      </c>
      <c r="J57" s="263"/>
      <c r="K57" s="258">
        <f>K56</f>
        <v>26148</v>
      </c>
      <c r="L57" s="261">
        <f>K57/K57</f>
        <v>1</v>
      </c>
      <c r="M57" s="149"/>
      <c r="O57" s="28" t="s">
        <v>56</v>
      </c>
      <c r="P57" s="190">
        <f>K38+K44+K45+K46+K47</f>
        <v>23162.760000000002</v>
      </c>
      <c r="V57" s="13" t="str">
        <f>J66</f>
        <v>Kasserede afgrøder</v>
      </c>
      <c r="W57" s="189">
        <f>K66</f>
        <v>31235.200000000001</v>
      </c>
    </row>
    <row r="58" spans="9:23" x14ac:dyDescent="0.35">
      <c r="J58" s="163"/>
      <c r="M58" s="149"/>
      <c r="P58" s="192"/>
      <c r="V58" s="28" t="s">
        <v>57</v>
      </c>
      <c r="W58" s="190">
        <f>K61+K62+K63</f>
        <v>7283</v>
      </c>
    </row>
    <row r="59" spans="9:23" x14ac:dyDescent="0.35">
      <c r="I59" s="14"/>
      <c r="J59" s="163"/>
      <c r="K59" s="158"/>
      <c r="L59" s="156"/>
      <c r="O59" s="165" t="s">
        <v>58</v>
      </c>
      <c r="P59" s="192"/>
      <c r="W59" s="192"/>
    </row>
    <row r="60" spans="9:23" x14ac:dyDescent="0.35">
      <c r="I60" s="419" t="s">
        <v>9</v>
      </c>
      <c r="J60" s="420"/>
      <c r="K60" s="175" t="s">
        <v>2</v>
      </c>
      <c r="L60" s="177" t="s">
        <v>8</v>
      </c>
      <c r="O60" s="166" t="str">
        <f t="shared" ref="O60:P63" si="7">J44</f>
        <v>Proteolyseret processpildevand</v>
      </c>
      <c r="P60" s="193">
        <f t="shared" si="7"/>
        <v>7659.76</v>
      </c>
      <c r="Q60" s="167"/>
      <c r="R60" s="167"/>
      <c r="S60" s="167"/>
      <c r="T60" s="167"/>
      <c r="U60" s="167"/>
      <c r="V60" s="168" t="s">
        <v>60</v>
      </c>
      <c r="W60" s="196"/>
    </row>
    <row r="61" spans="9:23" x14ac:dyDescent="0.35">
      <c r="I61" s="178"/>
      <c r="J61" s="179" t="s">
        <v>48</v>
      </c>
      <c r="K61" s="184">
        <v>2698</v>
      </c>
      <c r="L61" s="197">
        <f t="shared" ref="L61:L71" si="8">K61/$K$71</f>
        <v>6.898649480693804E-3</v>
      </c>
      <c r="O61" s="169" t="str">
        <f t="shared" si="7"/>
        <v>Pressesaft fra grøntpilleproduktion</v>
      </c>
      <c r="P61" s="194">
        <f t="shared" si="7"/>
        <v>0</v>
      </c>
      <c r="Q61" s="167"/>
      <c r="R61" s="167"/>
      <c r="S61" s="167"/>
      <c r="T61" s="167"/>
      <c r="U61" s="167"/>
      <c r="V61" s="166" t="str">
        <f t="shared" ref="V61:W63" si="9">J61</f>
        <v>Økologisk kløvergræs</v>
      </c>
      <c r="W61" s="193">
        <f t="shared" si="9"/>
        <v>2698</v>
      </c>
    </row>
    <row r="62" spans="9:23" x14ac:dyDescent="0.35">
      <c r="I62" s="178"/>
      <c r="J62" s="179" t="s">
        <v>47</v>
      </c>
      <c r="K62" s="185">
        <v>3311</v>
      </c>
      <c r="L62" s="198">
        <f t="shared" si="8"/>
        <v>8.4660594627787942E-3</v>
      </c>
      <c r="O62" s="169" t="str">
        <f t="shared" si="7"/>
        <v>Kartoffelfrugtsaft</v>
      </c>
      <c r="P62" s="194">
        <f t="shared" si="7"/>
        <v>14773</v>
      </c>
      <c r="Q62" s="167"/>
      <c r="R62" s="167"/>
      <c r="S62" s="167"/>
      <c r="T62" s="167"/>
      <c r="U62" s="167"/>
      <c r="V62" s="169" t="str">
        <f t="shared" si="9"/>
        <v>Naturpleje biomasse</v>
      </c>
      <c r="W62" s="194">
        <f t="shared" si="9"/>
        <v>3311</v>
      </c>
    </row>
    <row r="63" spans="9:23" x14ac:dyDescent="0.35">
      <c r="I63" s="178"/>
      <c r="J63" s="179" t="s">
        <v>62</v>
      </c>
      <c r="K63" s="185">
        <v>1274</v>
      </c>
      <c r="L63" s="198">
        <f t="shared" si="8"/>
        <v>3.2575535353609733E-3</v>
      </c>
      <c r="O63" s="169" t="str">
        <f t="shared" si="7"/>
        <v>Inaktiveret og kalkstabiliseret biomasse</v>
      </c>
      <c r="P63" s="194">
        <f t="shared" si="7"/>
        <v>0</v>
      </c>
      <c r="Q63" s="167"/>
      <c r="R63" s="167"/>
      <c r="S63" s="167"/>
      <c r="T63" s="167"/>
      <c r="U63" s="167"/>
      <c r="V63" s="170" t="str">
        <f t="shared" si="9"/>
        <v>Have-park affald</v>
      </c>
      <c r="W63" s="195">
        <f t="shared" si="9"/>
        <v>1274</v>
      </c>
    </row>
    <row r="64" spans="9:23" x14ac:dyDescent="0.35">
      <c r="I64" s="178"/>
      <c r="J64" s="179" t="s">
        <v>43</v>
      </c>
      <c r="K64" s="185">
        <v>4555.6000000000004</v>
      </c>
      <c r="L64" s="198">
        <f t="shared" si="8"/>
        <v>1.1648438685785283E-2</v>
      </c>
      <c r="O64" s="170" t="str">
        <f>J38</f>
        <v>Vinasse</v>
      </c>
      <c r="P64" s="195">
        <f>K38</f>
        <v>730</v>
      </c>
      <c r="Q64" s="167"/>
      <c r="R64" s="167"/>
      <c r="S64" s="167"/>
      <c r="T64" s="167"/>
      <c r="U64" s="167"/>
      <c r="V64" s="167"/>
      <c r="W64" s="167"/>
    </row>
    <row r="65" spans="9:18" x14ac:dyDescent="0.35">
      <c r="I65" s="178"/>
      <c r="J65" s="180" t="s">
        <v>51</v>
      </c>
      <c r="K65" s="185">
        <v>72598.91</v>
      </c>
      <c r="L65" s="198">
        <f t="shared" si="8"/>
        <v>0.18563173935153307</v>
      </c>
    </row>
    <row r="66" spans="9:18" x14ac:dyDescent="0.35">
      <c r="I66" s="178"/>
      <c r="J66" s="179" t="s">
        <v>42</v>
      </c>
      <c r="K66" s="185">
        <v>31235.200000000001</v>
      </c>
      <c r="L66" s="198">
        <f t="shared" si="8"/>
        <v>7.9866825893019688E-2</v>
      </c>
    </row>
    <row r="67" spans="9:18" x14ac:dyDescent="0.35">
      <c r="I67" s="178"/>
      <c r="J67" s="179" t="s">
        <v>39</v>
      </c>
      <c r="K67" s="185">
        <v>156337.34</v>
      </c>
      <c r="L67" s="198">
        <f t="shared" si="8"/>
        <v>0.39974666768126416</v>
      </c>
    </row>
    <row r="68" spans="9:18" x14ac:dyDescent="0.35">
      <c r="I68" s="178"/>
      <c r="J68" s="180" t="s">
        <v>94</v>
      </c>
      <c r="K68" s="185">
        <v>7468</v>
      </c>
      <c r="L68" s="198">
        <f t="shared" si="8"/>
        <v>1.9095298117798861E-2</v>
      </c>
    </row>
    <row r="69" spans="9:18" x14ac:dyDescent="0.35">
      <c r="I69" s="178"/>
      <c r="J69" s="179" t="s">
        <v>40</v>
      </c>
      <c r="K69" s="185">
        <v>102187.59</v>
      </c>
      <c r="L69" s="198">
        <f t="shared" si="8"/>
        <v>0.26128849691877365</v>
      </c>
    </row>
    <row r="70" spans="9:18" x14ac:dyDescent="0.35">
      <c r="I70" s="178"/>
      <c r="J70" s="95" t="s">
        <v>44</v>
      </c>
      <c r="K70" s="185">
        <v>9425.4</v>
      </c>
      <c r="L70" s="198">
        <f t="shared" si="8"/>
        <v>2.4100270872991617E-2</v>
      </c>
    </row>
    <row r="71" spans="9:18" x14ac:dyDescent="0.35">
      <c r="I71" s="256" t="s">
        <v>19</v>
      </c>
      <c r="J71" s="257"/>
      <c r="K71" s="258">
        <f>SUM(K61:K70)</f>
        <v>391091.04000000004</v>
      </c>
      <c r="L71" s="261">
        <f t="shared" si="8"/>
        <v>1</v>
      </c>
      <c r="M71" s="149"/>
    </row>
    <row r="72" spans="9:18" x14ac:dyDescent="0.35">
      <c r="I72" s="14"/>
    </row>
    <row r="73" spans="9:18" x14ac:dyDescent="0.35">
      <c r="N73" s="137"/>
    </row>
    <row r="76" spans="9:18" x14ac:dyDescent="0.35">
      <c r="R76" s="171"/>
    </row>
    <row r="77" spans="9:18" x14ac:dyDescent="0.35">
      <c r="R77" s="159"/>
    </row>
    <row r="78" spans="9:18" s="120" customFormat="1" ht="15" thickBot="1" x14ac:dyDescent="0.4">
      <c r="K78" s="201"/>
    </row>
    <row r="81" spans="4:27" x14ac:dyDescent="0.35">
      <c r="K81"/>
    </row>
    <row r="82" spans="4:27" x14ac:dyDescent="0.35">
      <c r="K82"/>
    </row>
    <row r="83" spans="4:27" x14ac:dyDescent="0.35">
      <c r="K83"/>
    </row>
    <row r="84" spans="4:27" ht="21" x14ac:dyDescent="0.5">
      <c r="D84" s="418" t="s">
        <v>67</v>
      </c>
      <c r="E84" s="418"/>
      <c r="F84" s="438"/>
      <c r="I84" s="418" t="s">
        <v>68</v>
      </c>
      <c r="J84" s="418"/>
      <c r="K84" s="418"/>
      <c r="N84" s="202" t="s">
        <v>96</v>
      </c>
      <c r="V84" s="203" t="s">
        <v>76</v>
      </c>
    </row>
    <row r="85" spans="4:27" x14ac:dyDescent="0.35">
      <c r="D85" s="419" t="s">
        <v>4</v>
      </c>
      <c r="E85" s="420"/>
      <c r="F85" s="220" t="s">
        <v>2</v>
      </c>
      <c r="G85" s="177" t="s">
        <v>3</v>
      </c>
      <c r="H85" s="209"/>
      <c r="I85" s="419" t="s">
        <v>4</v>
      </c>
      <c r="J85" s="420"/>
      <c r="K85" s="230" t="s">
        <v>2</v>
      </c>
      <c r="L85" s="177" t="s">
        <v>3</v>
      </c>
      <c r="N85" s="426" t="s">
        <v>72</v>
      </c>
      <c r="O85" s="427"/>
      <c r="P85" s="428"/>
      <c r="Q85" s="128" t="s">
        <v>73</v>
      </c>
      <c r="R85" s="128" t="s">
        <v>74</v>
      </c>
      <c r="S85" s="161" t="s">
        <v>75</v>
      </c>
      <c r="V85" s="34"/>
      <c r="W85" s="139" t="s">
        <v>77</v>
      </c>
      <c r="X85" s="140" t="s">
        <v>8</v>
      </c>
      <c r="Y85" s="204" t="s">
        <v>78</v>
      </c>
      <c r="Z85" s="140" t="s">
        <v>79</v>
      </c>
      <c r="AA85" s="82" t="s">
        <v>80</v>
      </c>
    </row>
    <row r="86" spans="4:27" x14ac:dyDescent="0.35">
      <c r="D86" s="178"/>
      <c r="E86" s="179" t="s">
        <v>10</v>
      </c>
      <c r="F86" s="187">
        <v>2441454.61</v>
      </c>
      <c r="G86" s="199">
        <f>F86/$F$92</f>
        <v>0.60689909769019157</v>
      </c>
      <c r="H86" s="209"/>
      <c r="I86" s="178"/>
      <c r="J86" s="179" t="s">
        <v>10</v>
      </c>
      <c r="K86" s="187">
        <v>435598</v>
      </c>
      <c r="L86" s="199">
        <f>K86/$K$92</f>
        <v>0.44823739815312175</v>
      </c>
      <c r="N86" s="421" t="s">
        <v>4</v>
      </c>
      <c r="O86" s="422"/>
      <c r="P86" s="423"/>
      <c r="Q86" s="250">
        <f>F92</f>
        <v>4022834.4699999997</v>
      </c>
      <c r="R86" s="250">
        <f>K92</f>
        <v>971802</v>
      </c>
      <c r="S86" s="251">
        <f t="shared" ref="S86:S92" si="10">SUM(Q86:R86)</f>
        <v>4994636.47</v>
      </c>
      <c r="V86" s="13" t="s">
        <v>10</v>
      </c>
      <c r="W86" s="181">
        <f>F86+K86</f>
        <v>2877052.61</v>
      </c>
      <c r="X86" s="85">
        <f>W86/$W$96</f>
        <v>0.41823730376548618</v>
      </c>
      <c r="Y86" s="250">
        <f t="shared" ref="Y86:Y95" si="11">AA86*W86</f>
        <v>1265903.1484000001</v>
      </c>
      <c r="Z86" s="85">
        <f t="shared" ref="Z86:Z95" si="12">Y86/$Y$96</f>
        <v>0.14975738533560395</v>
      </c>
      <c r="AA86" s="86">
        <v>0.44</v>
      </c>
    </row>
    <row r="87" spans="4:27" x14ac:dyDescent="0.35">
      <c r="D87" s="178"/>
      <c r="E87" s="179" t="s">
        <v>12</v>
      </c>
      <c r="F87" s="188">
        <v>1372573.0499999998</v>
      </c>
      <c r="G87" s="124">
        <f t="shared" ref="G87:G91" si="13">F87/$F$92</f>
        <v>0.34119550785294922</v>
      </c>
      <c r="H87" s="209"/>
      <c r="I87" s="178"/>
      <c r="J87" s="179" t="s">
        <v>12</v>
      </c>
      <c r="K87" s="188">
        <v>436343</v>
      </c>
      <c r="L87" s="124">
        <f t="shared" ref="L87:L91" si="14">K87/$K$92</f>
        <v>0.44900401522120759</v>
      </c>
      <c r="N87" s="421" t="s">
        <v>11</v>
      </c>
      <c r="O87" s="422"/>
      <c r="P87" s="423"/>
      <c r="Q87" s="250">
        <f>F102</f>
        <v>212967.24</v>
      </c>
      <c r="R87" s="250">
        <f>K102</f>
        <v>80720.600000000006</v>
      </c>
      <c r="S87" s="251">
        <f t="shared" si="10"/>
        <v>293687.83999999997</v>
      </c>
      <c r="V87" s="13" t="s">
        <v>12</v>
      </c>
      <c r="W87" s="181">
        <f>F87+K87</f>
        <v>1808916.0499999998</v>
      </c>
      <c r="X87" s="85">
        <f t="shared" ref="X87:X95" si="15">W87/$W$96</f>
        <v>0.26296223046477879</v>
      </c>
      <c r="Y87" s="250">
        <f t="shared" si="11"/>
        <v>795923.06199999992</v>
      </c>
      <c r="Z87" s="85">
        <f t="shared" si="12"/>
        <v>9.4158353934170366E-2</v>
      </c>
      <c r="AA87" s="86">
        <v>0.44</v>
      </c>
    </row>
    <row r="88" spans="4:27" x14ac:dyDescent="0.35">
      <c r="D88" s="178"/>
      <c r="E88" s="179" t="s">
        <v>16</v>
      </c>
      <c r="F88" s="188">
        <v>107509.04000000001</v>
      </c>
      <c r="G88" s="124">
        <f t="shared" si="13"/>
        <v>2.6724698916085407E-2</v>
      </c>
      <c r="H88" s="210"/>
      <c r="I88" s="178"/>
      <c r="J88" s="179" t="s">
        <v>16</v>
      </c>
      <c r="K88" s="188">
        <v>9039</v>
      </c>
      <c r="L88" s="124">
        <f t="shared" si="14"/>
        <v>9.3012774207091569E-3</v>
      </c>
      <c r="N88" s="421" t="s">
        <v>13</v>
      </c>
      <c r="O88" s="422"/>
      <c r="P88" s="423"/>
      <c r="Q88" s="250">
        <f>F112</f>
        <v>126728.50000000001</v>
      </c>
      <c r="R88" s="250">
        <f>K112</f>
        <v>125460.1</v>
      </c>
      <c r="S88" s="251">
        <f t="shared" si="10"/>
        <v>252188.60000000003</v>
      </c>
      <c r="V88" s="87" t="s">
        <v>30</v>
      </c>
      <c r="W88" s="181">
        <f>SUM(F95:F97)+SUM(K95:K97)</f>
        <v>223921.36000000002</v>
      </c>
      <c r="X88" s="85">
        <f t="shared" si="15"/>
        <v>3.2551461011309346E-2</v>
      </c>
      <c r="Y88" s="250">
        <f t="shared" si="11"/>
        <v>447842.72000000003</v>
      </c>
      <c r="Z88" s="85">
        <f t="shared" si="12"/>
        <v>5.2980162719046278E-2</v>
      </c>
      <c r="AA88" s="86">
        <v>2</v>
      </c>
    </row>
    <row r="89" spans="4:27" x14ac:dyDescent="0.35">
      <c r="D89" s="178"/>
      <c r="E89" s="179" t="s">
        <v>18</v>
      </c>
      <c r="F89" s="188">
        <v>2669</v>
      </c>
      <c r="G89" s="124">
        <f t="shared" si="13"/>
        <v>6.6346254609874616E-4</v>
      </c>
      <c r="H89" s="209"/>
      <c r="I89" s="178"/>
      <c r="J89" s="179" t="s">
        <v>18</v>
      </c>
      <c r="K89" s="188" t="s">
        <v>45</v>
      </c>
      <c r="L89" s="124" t="s">
        <v>45</v>
      </c>
      <c r="N89" s="421" t="s">
        <v>69</v>
      </c>
      <c r="O89" s="422"/>
      <c r="P89" s="423"/>
      <c r="Q89" s="250">
        <f>F116</f>
        <v>6055.3</v>
      </c>
      <c r="R89" s="250" t="str">
        <f>K116</f>
        <v>-</v>
      </c>
      <c r="S89" s="251">
        <f t="shared" si="10"/>
        <v>6055.3</v>
      </c>
      <c r="V89" s="87" t="s">
        <v>11</v>
      </c>
      <c r="W89" s="181">
        <f>SUM(F88:F91)+SUM(F98:F101)+SUM(K88:K91)+SUM(K98:K101)</f>
        <v>378434.29</v>
      </c>
      <c r="X89" s="85">
        <f t="shared" si="15"/>
        <v>5.5013014552419352E-2</v>
      </c>
      <c r="Y89" s="250">
        <f t="shared" si="11"/>
        <v>166511.0876</v>
      </c>
      <c r="Z89" s="85">
        <f t="shared" si="12"/>
        <v>1.9698398838711433E-2</v>
      </c>
      <c r="AA89" s="88">
        <v>0.44</v>
      </c>
    </row>
    <row r="90" spans="4:27" x14ac:dyDescent="0.35">
      <c r="D90" s="178"/>
      <c r="E90" s="179" t="s">
        <v>14</v>
      </c>
      <c r="F90" s="188">
        <v>97447.77</v>
      </c>
      <c r="G90" s="124">
        <f t="shared" si="13"/>
        <v>2.4223658896907089E-2</v>
      </c>
      <c r="H90" s="210"/>
      <c r="I90" s="178"/>
      <c r="J90" s="179" t="s">
        <v>14</v>
      </c>
      <c r="K90" s="188">
        <v>90391</v>
      </c>
      <c r="L90" s="124">
        <f t="shared" si="14"/>
        <v>9.3013803223290337E-2</v>
      </c>
      <c r="N90" s="421" t="s">
        <v>6</v>
      </c>
      <c r="O90" s="422"/>
      <c r="P90" s="423"/>
      <c r="Q90" s="250">
        <f>F129</f>
        <v>804774.57999999984</v>
      </c>
      <c r="R90" s="250">
        <f>K129</f>
        <v>51081.130000000005</v>
      </c>
      <c r="S90" s="251">
        <f t="shared" si="10"/>
        <v>855855.70999999985</v>
      </c>
      <c r="V90" s="87" t="s">
        <v>13</v>
      </c>
      <c r="W90" s="181">
        <f>F112+K112</f>
        <v>252188.60000000003</v>
      </c>
      <c r="X90" s="85">
        <f t="shared" si="15"/>
        <v>3.6660671319594919E-2</v>
      </c>
      <c r="Y90" s="250">
        <f t="shared" si="11"/>
        <v>630471.50000000012</v>
      </c>
      <c r="Z90" s="85">
        <f t="shared" si="12"/>
        <v>7.4585297846800305E-2</v>
      </c>
      <c r="AA90" s="88">
        <v>2.5</v>
      </c>
    </row>
    <row r="91" spans="4:27" x14ac:dyDescent="0.35">
      <c r="D91" s="178"/>
      <c r="E91" s="179" t="s">
        <v>88</v>
      </c>
      <c r="F91" s="188">
        <v>1181</v>
      </c>
      <c r="G91" s="124">
        <f t="shared" si="13"/>
        <v>2.935740977679353E-4</v>
      </c>
      <c r="H91" s="209"/>
      <c r="I91" s="178"/>
      <c r="J91" s="179" t="s">
        <v>88</v>
      </c>
      <c r="K91" s="188">
        <v>431</v>
      </c>
      <c r="L91" s="124">
        <f t="shared" si="14"/>
        <v>4.4350598167116348E-4</v>
      </c>
      <c r="N91" s="421" t="s">
        <v>15</v>
      </c>
      <c r="O91" s="422"/>
      <c r="P91" s="423"/>
      <c r="Q91" s="250">
        <f>F133</f>
        <v>68964.13</v>
      </c>
      <c r="R91" s="250">
        <f>K133</f>
        <v>1254</v>
      </c>
      <c r="S91" s="251">
        <f t="shared" si="10"/>
        <v>70218.13</v>
      </c>
      <c r="V91" s="87" t="s">
        <v>69</v>
      </c>
      <c r="W91" s="181">
        <f>F116</f>
        <v>6055.3</v>
      </c>
      <c r="X91" s="85">
        <f t="shared" si="15"/>
        <v>8.8025931006216408E-4</v>
      </c>
      <c r="Y91" s="250">
        <f t="shared" si="11"/>
        <v>9082.9500000000007</v>
      </c>
      <c r="Z91" s="85">
        <f t="shared" si="12"/>
        <v>1.0745204677413567E-3</v>
      </c>
      <c r="AA91" s="88">
        <v>1.5</v>
      </c>
    </row>
    <row r="92" spans="4:27" x14ac:dyDescent="0.35">
      <c r="D92" s="216" t="s">
        <v>19</v>
      </c>
      <c r="E92" s="218"/>
      <c r="F92" s="227">
        <f>SUM(F86:F91)</f>
        <v>4022834.4699999997</v>
      </c>
      <c r="G92" s="225">
        <f>SUM(G86:G91)</f>
        <v>1</v>
      </c>
      <c r="I92" s="216" t="s">
        <v>19</v>
      </c>
      <c r="J92" s="218"/>
      <c r="K92" s="227">
        <f>SUM(K86:K91)</f>
        <v>971802</v>
      </c>
      <c r="L92" s="225">
        <f>SUM(L86:L91)</f>
        <v>1</v>
      </c>
      <c r="N92" s="421" t="s">
        <v>17</v>
      </c>
      <c r="O92" s="422"/>
      <c r="P92" s="423"/>
      <c r="Q92" s="250">
        <f>F137</f>
        <v>5060</v>
      </c>
      <c r="R92" s="250">
        <f>K137</f>
        <v>21088</v>
      </c>
      <c r="S92" s="251">
        <f t="shared" si="10"/>
        <v>26148</v>
      </c>
      <c r="V92" s="87" t="s">
        <v>17</v>
      </c>
      <c r="W92" s="181">
        <f>F137+K137</f>
        <v>26148</v>
      </c>
      <c r="X92" s="85">
        <f t="shared" si="15"/>
        <v>3.8011362673204411E-3</v>
      </c>
      <c r="Y92" s="250">
        <f t="shared" si="11"/>
        <v>193756.68</v>
      </c>
      <c r="Z92" s="85">
        <f t="shared" si="12"/>
        <v>2.2921574865171816E-2</v>
      </c>
      <c r="AA92" s="88">
        <v>7.41</v>
      </c>
    </row>
    <row r="93" spans="4:27" x14ac:dyDescent="0.35">
      <c r="D93" s="179"/>
      <c r="E93" s="179"/>
      <c r="F93" s="219"/>
      <c r="G93" s="179"/>
      <c r="H93" s="209"/>
      <c r="I93" s="179"/>
      <c r="J93" s="179"/>
      <c r="K93" s="209"/>
      <c r="N93" s="435" t="s">
        <v>9</v>
      </c>
      <c r="O93" s="436"/>
      <c r="P93" s="437"/>
      <c r="Q93" s="252">
        <f>F150</f>
        <v>268934.13</v>
      </c>
      <c r="R93" s="252">
        <f>K150</f>
        <v>111271.51000000001</v>
      </c>
      <c r="S93" s="253">
        <f>SUM(Q93:R93)</f>
        <v>380205.64</v>
      </c>
      <c r="V93" s="87" t="s">
        <v>6</v>
      </c>
      <c r="W93" s="181">
        <f>F129+K129</f>
        <v>855855.70999999985</v>
      </c>
      <c r="X93" s="85">
        <f t="shared" si="15"/>
        <v>0.12441579389912365</v>
      </c>
      <c r="Y93" s="250">
        <f t="shared" si="11"/>
        <v>4133783.0792999994</v>
      </c>
      <c r="Z93" s="85">
        <f t="shared" si="12"/>
        <v>0.48902994378596609</v>
      </c>
      <c r="AA93" s="88">
        <v>4.83</v>
      </c>
    </row>
    <row r="94" spans="4:27" x14ac:dyDescent="0.35">
      <c r="D94" s="419" t="s">
        <v>89</v>
      </c>
      <c r="E94" s="439"/>
      <c r="F94" s="231" t="s">
        <v>2</v>
      </c>
      <c r="G94" s="177" t="s">
        <v>3</v>
      </c>
      <c r="H94" s="209"/>
      <c r="I94" s="419" t="s">
        <v>89</v>
      </c>
      <c r="J94" s="420"/>
      <c r="K94" s="230" t="s">
        <v>2</v>
      </c>
      <c r="L94" s="177" t="s">
        <v>3</v>
      </c>
      <c r="V94" s="87" t="s">
        <v>15</v>
      </c>
      <c r="W94" s="181">
        <f>F133+K133</f>
        <v>70218.13</v>
      </c>
      <c r="X94" s="85">
        <f t="shared" si="15"/>
        <v>1.0207613605875077E-2</v>
      </c>
      <c r="Y94" s="250">
        <f t="shared" si="11"/>
        <v>239443.82330000002</v>
      </c>
      <c r="Z94" s="85">
        <f t="shared" si="12"/>
        <v>2.8326401555672415E-2</v>
      </c>
      <c r="AA94" s="88">
        <v>3.41</v>
      </c>
    </row>
    <row r="95" spans="4:27" x14ac:dyDescent="0.35">
      <c r="D95" s="178"/>
      <c r="E95" s="179" t="s">
        <v>50</v>
      </c>
      <c r="F95" s="187">
        <v>94785.919999999998</v>
      </c>
      <c r="G95" s="199">
        <f>F95/$F$102</f>
        <v>0.4450727726949929</v>
      </c>
      <c r="H95" s="209"/>
      <c r="I95" s="178"/>
      <c r="J95" s="179" t="s">
        <v>50</v>
      </c>
      <c r="K95" s="187">
        <v>40948</v>
      </c>
      <c r="L95" s="199">
        <f>K95/$K$102</f>
        <v>0.50728066937064387</v>
      </c>
      <c r="V95" s="87" t="s">
        <v>59</v>
      </c>
      <c r="W95" s="181">
        <f>F150+K150</f>
        <v>380205.64</v>
      </c>
      <c r="X95" s="85">
        <f t="shared" si="15"/>
        <v>5.5270515804030113E-2</v>
      </c>
      <c r="Y95" s="250">
        <f t="shared" si="11"/>
        <v>570308.46</v>
      </c>
      <c r="Z95" s="85">
        <f t="shared" si="12"/>
        <v>6.7467960651115849E-2</v>
      </c>
      <c r="AA95" s="88">
        <v>1.5</v>
      </c>
    </row>
    <row r="96" spans="4:27" x14ac:dyDescent="0.35">
      <c r="D96" s="178"/>
      <c r="E96" s="179" t="s">
        <v>55</v>
      </c>
      <c r="F96" s="188">
        <v>20771.3</v>
      </c>
      <c r="G96" s="124">
        <f t="shared" ref="G96:G101" si="16">F96/$F$102</f>
        <v>9.753284120130401E-2</v>
      </c>
      <c r="H96" s="210"/>
      <c r="I96" s="178"/>
      <c r="J96" s="179" t="s">
        <v>55</v>
      </c>
      <c r="K96" s="188">
        <v>22447</v>
      </c>
      <c r="L96" s="124">
        <f t="shared" ref="L96:L101" si="17">K96/$K$102</f>
        <v>0.27808267034685075</v>
      </c>
      <c r="V96" s="91" t="s">
        <v>75</v>
      </c>
      <c r="W96" s="255">
        <f>SUM(W86:W95)</f>
        <v>6878995.6899999995</v>
      </c>
      <c r="X96" s="67">
        <f>SUM(X86:X95)</f>
        <v>1.0000000000000002</v>
      </c>
      <c r="Y96" s="254">
        <f>SUM(Y86:Y95)</f>
        <v>8453026.5106000006</v>
      </c>
      <c r="Z96" s="67">
        <f>SUM(Z86:Z95)</f>
        <v>0.99999999999999989</v>
      </c>
      <c r="AA96" s="94"/>
    </row>
    <row r="97" spans="4:28" x14ac:dyDescent="0.35">
      <c r="D97" s="178"/>
      <c r="E97" s="179" t="s">
        <v>90</v>
      </c>
      <c r="F97" s="188">
        <v>42984.54</v>
      </c>
      <c r="G97" s="124">
        <f t="shared" si="16"/>
        <v>0.20183639511879856</v>
      </c>
      <c r="H97" s="209"/>
      <c r="I97" s="178"/>
      <c r="J97" s="179" t="s">
        <v>90</v>
      </c>
      <c r="K97" s="188">
        <v>1984.6</v>
      </c>
      <c r="L97" s="124">
        <f t="shared" si="17"/>
        <v>2.458604123358845E-2</v>
      </c>
      <c r="AB97" s="14"/>
    </row>
    <row r="98" spans="4:28" x14ac:dyDescent="0.35">
      <c r="D98" s="178"/>
      <c r="E98" s="179" t="s">
        <v>84</v>
      </c>
      <c r="F98" s="188">
        <v>13828.3</v>
      </c>
      <c r="G98" s="124">
        <f t="shared" si="16"/>
        <v>6.4931582904488028E-2</v>
      </c>
      <c r="H98" s="210"/>
      <c r="I98" s="178"/>
      <c r="J98" s="179" t="s">
        <v>84</v>
      </c>
      <c r="K98" s="188" t="s">
        <v>45</v>
      </c>
      <c r="L98" s="124" t="s">
        <v>45</v>
      </c>
      <c r="V98" s="205"/>
      <c r="W98" s="205"/>
      <c r="X98" s="205"/>
      <c r="Y98" s="205"/>
      <c r="Z98" s="158"/>
      <c r="AA98" s="14"/>
      <c r="AB98" s="14"/>
    </row>
    <row r="99" spans="4:28" x14ac:dyDescent="0.35">
      <c r="D99" s="178"/>
      <c r="E99" s="179" t="s">
        <v>61</v>
      </c>
      <c r="F99" s="188" t="s">
        <v>45</v>
      </c>
      <c r="G99" s="124" t="s">
        <v>45</v>
      </c>
      <c r="H99" s="209"/>
      <c r="I99" s="178"/>
      <c r="J99" s="179" t="s">
        <v>61</v>
      </c>
      <c r="K99" s="188" t="s">
        <v>45</v>
      </c>
      <c r="L99" s="124" t="s">
        <v>45</v>
      </c>
      <c r="V99" s="205"/>
      <c r="W99" s="205"/>
      <c r="X99" s="205"/>
      <c r="Y99" s="205"/>
      <c r="Z99" s="206"/>
      <c r="AA99" s="14"/>
      <c r="AB99" s="14"/>
    </row>
    <row r="100" spans="4:28" x14ac:dyDescent="0.35">
      <c r="D100" s="178"/>
      <c r="E100" s="179" t="s">
        <v>85</v>
      </c>
      <c r="F100" s="188">
        <v>4950</v>
      </c>
      <c r="G100" s="124">
        <f t="shared" si="16"/>
        <v>2.3243011460354186E-2</v>
      </c>
      <c r="H100" s="209"/>
      <c r="I100" s="178"/>
      <c r="J100" s="179" t="s">
        <v>85</v>
      </c>
      <c r="K100" s="188">
        <v>2621</v>
      </c>
      <c r="L100" s="124">
        <f t="shared" si="17"/>
        <v>3.247002623865531E-2</v>
      </c>
      <c r="AB100" s="14"/>
    </row>
    <row r="101" spans="4:28" x14ac:dyDescent="0.35">
      <c r="D101" s="178"/>
      <c r="E101" s="179" t="s">
        <v>59</v>
      </c>
      <c r="F101" s="188">
        <v>35647.18</v>
      </c>
      <c r="G101" s="124">
        <f t="shared" si="16"/>
        <v>0.16738339662006232</v>
      </c>
      <c r="H101" s="210"/>
      <c r="I101" s="178"/>
      <c r="J101" s="179" t="s">
        <v>59</v>
      </c>
      <c r="K101" s="188">
        <v>12720</v>
      </c>
      <c r="L101" s="124">
        <f t="shared" si="17"/>
        <v>0.15758059281026154</v>
      </c>
    </row>
    <row r="102" spans="4:28" x14ac:dyDescent="0.35">
      <c r="D102" s="216" t="s">
        <v>19</v>
      </c>
      <c r="E102" s="218"/>
      <c r="F102" s="227">
        <f>SUM(F95:F101)</f>
        <v>212967.24</v>
      </c>
      <c r="G102" s="225">
        <f>SUM(G95:G101)</f>
        <v>1</v>
      </c>
      <c r="H102" s="210"/>
      <c r="I102" s="216" t="s">
        <v>19</v>
      </c>
      <c r="J102" s="218"/>
      <c r="K102" s="227">
        <f>SUM(K95:K101)</f>
        <v>80720.600000000006</v>
      </c>
      <c r="L102" s="225">
        <f>SUM(L95:L101)</f>
        <v>1</v>
      </c>
    </row>
    <row r="103" spans="4:28" x14ac:dyDescent="0.35">
      <c r="D103" s="208"/>
      <c r="E103" s="208"/>
      <c r="F103" s="208"/>
      <c r="G103" s="208"/>
      <c r="H103" s="208"/>
      <c r="I103" s="208"/>
      <c r="J103" s="208"/>
      <c r="K103" s="208"/>
    </row>
    <row r="104" spans="4:28" x14ac:dyDescent="0.35">
      <c r="D104" s="419" t="s">
        <v>13</v>
      </c>
      <c r="E104" s="420"/>
      <c r="F104" s="222" t="s">
        <v>2</v>
      </c>
      <c r="G104" s="223" t="s">
        <v>3</v>
      </c>
      <c r="H104" s="209"/>
      <c r="I104" s="419" t="s">
        <v>13</v>
      </c>
      <c r="J104" s="420"/>
      <c r="K104" s="230" t="s">
        <v>2</v>
      </c>
      <c r="L104" s="177" t="s">
        <v>3</v>
      </c>
    </row>
    <row r="105" spans="4:28" x14ac:dyDescent="0.35">
      <c r="D105" s="178"/>
      <c r="E105" s="179" t="s">
        <v>23</v>
      </c>
      <c r="F105" s="188">
        <v>121516.3</v>
      </c>
      <c r="G105" s="6">
        <f>F105/$F$112</f>
        <v>0.95887113001416402</v>
      </c>
      <c r="H105" s="210"/>
      <c r="I105" s="178"/>
      <c r="J105" s="179" t="s">
        <v>23</v>
      </c>
      <c r="K105" s="187">
        <v>68375.600000000006</v>
      </c>
      <c r="L105" s="199">
        <f>K105/$K$112</f>
        <v>0.54499876853278451</v>
      </c>
    </row>
    <row r="106" spans="4:28" x14ac:dyDescent="0.35">
      <c r="D106" s="178"/>
      <c r="E106" s="179" t="s">
        <v>24</v>
      </c>
      <c r="F106" s="188">
        <v>2714</v>
      </c>
      <c r="G106" s="6">
        <f t="shared" ref="G106:G111" si="18">F106/$F$112</f>
        <v>2.1415861467625669E-2</v>
      </c>
      <c r="H106" s="209"/>
      <c r="I106" s="178"/>
      <c r="J106" s="179" t="s">
        <v>24</v>
      </c>
      <c r="K106" s="188">
        <v>24069</v>
      </c>
      <c r="L106" s="124">
        <f t="shared" ref="L106:L109" si="19">K106/$K$112</f>
        <v>0.1918458537814014</v>
      </c>
    </row>
    <row r="107" spans="4:28" x14ac:dyDescent="0.35">
      <c r="D107" s="178"/>
      <c r="E107" s="179" t="s">
        <v>26</v>
      </c>
      <c r="F107" s="188">
        <v>857.1</v>
      </c>
      <c r="G107" s="6">
        <f t="shared" si="18"/>
        <v>6.7632774001112608E-3</v>
      </c>
      <c r="H107" s="210"/>
      <c r="I107" s="178"/>
      <c r="J107" s="179" t="s">
        <v>26</v>
      </c>
      <c r="K107" s="188">
        <v>6200.3</v>
      </c>
      <c r="L107" s="124">
        <f t="shared" si="19"/>
        <v>4.9420493049184562E-2</v>
      </c>
    </row>
    <row r="108" spans="4:28" x14ac:dyDescent="0.35">
      <c r="D108" s="178"/>
      <c r="E108" s="179" t="s">
        <v>28</v>
      </c>
      <c r="F108" s="188">
        <v>1052.5999999999999</v>
      </c>
      <c r="G108" s="6">
        <f t="shared" si="18"/>
        <v>8.3059453871859902E-3</v>
      </c>
      <c r="H108" s="210"/>
      <c r="I108" s="178"/>
      <c r="J108" s="179" t="s">
        <v>28</v>
      </c>
      <c r="K108" s="188">
        <v>23852.2</v>
      </c>
      <c r="L108" s="124">
        <f t="shared" si="19"/>
        <v>0.1901178143489444</v>
      </c>
    </row>
    <row r="109" spans="4:28" x14ac:dyDescent="0.35">
      <c r="D109" s="178"/>
      <c r="E109" s="179" t="s">
        <v>63</v>
      </c>
      <c r="F109" s="188">
        <v>531</v>
      </c>
      <c r="G109" s="6">
        <f t="shared" si="18"/>
        <v>4.1900598523615445E-3</v>
      </c>
      <c r="H109" s="209"/>
      <c r="I109" s="178"/>
      <c r="J109" s="179" t="s">
        <v>63</v>
      </c>
      <c r="K109" s="188">
        <v>2963</v>
      </c>
      <c r="L109" s="124">
        <f t="shared" si="19"/>
        <v>2.3617070287685088E-2</v>
      </c>
    </row>
    <row r="110" spans="4:28" x14ac:dyDescent="0.35">
      <c r="D110" s="178"/>
      <c r="E110" s="179" t="s">
        <v>64</v>
      </c>
      <c r="F110" s="188" t="s">
        <v>45</v>
      </c>
      <c r="G110" s="124" t="s">
        <v>45</v>
      </c>
      <c r="H110" s="209"/>
      <c r="I110" s="178"/>
      <c r="J110" s="179" t="s">
        <v>64</v>
      </c>
      <c r="K110" s="188" t="s">
        <v>45</v>
      </c>
      <c r="L110" s="124" t="s">
        <v>45</v>
      </c>
    </row>
    <row r="111" spans="4:28" x14ac:dyDescent="0.35">
      <c r="D111" s="178"/>
      <c r="E111" s="179" t="s">
        <v>31</v>
      </c>
      <c r="F111" s="188">
        <v>57.5</v>
      </c>
      <c r="G111" s="6">
        <f t="shared" si="18"/>
        <v>4.5372587855139129E-4</v>
      </c>
      <c r="H111" s="209"/>
      <c r="I111" s="178"/>
      <c r="J111" s="179" t="s">
        <v>31</v>
      </c>
      <c r="K111" s="188" t="s">
        <v>45</v>
      </c>
      <c r="L111" s="124" t="s">
        <v>45</v>
      </c>
    </row>
    <row r="112" spans="4:28" x14ac:dyDescent="0.35">
      <c r="D112" s="216" t="s">
        <v>19</v>
      </c>
      <c r="E112" s="218"/>
      <c r="F112" s="227">
        <f>SUM(F105:F111)</f>
        <v>126728.50000000001</v>
      </c>
      <c r="G112" s="225">
        <f>SUM(G105:G111)</f>
        <v>0.99999999999999989</v>
      </c>
      <c r="H112" s="210"/>
      <c r="I112" s="216" t="s">
        <v>19</v>
      </c>
      <c r="J112" s="218"/>
      <c r="K112" s="227">
        <f>SUM(K105:K111)</f>
        <v>125460.1</v>
      </c>
      <c r="L112" s="225">
        <f>SUM(L105:L111)</f>
        <v>1</v>
      </c>
    </row>
    <row r="113" spans="4:12" x14ac:dyDescent="0.35">
      <c r="D113" s="208"/>
      <c r="E113" s="208"/>
      <c r="F113" s="208"/>
      <c r="G113" s="208"/>
      <c r="H113" s="208"/>
      <c r="I113" s="208"/>
      <c r="J113" s="208"/>
      <c r="K113" s="208"/>
    </row>
    <row r="114" spans="4:12" x14ac:dyDescent="0.35">
      <c r="D114" s="419" t="s">
        <v>69</v>
      </c>
      <c r="E114" s="420"/>
      <c r="F114" s="222" t="s">
        <v>2</v>
      </c>
      <c r="G114" s="223" t="s">
        <v>3</v>
      </c>
      <c r="H114" s="209"/>
      <c r="I114" s="419" t="s">
        <v>69</v>
      </c>
      <c r="J114" s="439"/>
      <c r="K114" s="222" t="s">
        <v>2</v>
      </c>
      <c r="L114" s="223" t="s">
        <v>3</v>
      </c>
    </row>
    <row r="115" spans="4:12" x14ac:dyDescent="0.35">
      <c r="D115" s="178"/>
      <c r="E115" s="179" t="s">
        <v>7</v>
      </c>
      <c r="F115" s="237">
        <v>6055.3</v>
      </c>
      <c r="G115" s="238">
        <f>F115/F116</f>
        <v>1</v>
      </c>
      <c r="H115" s="210"/>
      <c r="I115" s="178"/>
      <c r="J115" s="179" t="s">
        <v>7</v>
      </c>
      <c r="K115" s="235" t="s">
        <v>45</v>
      </c>
      <c r="L115" s="236" t="s">
        <v>45</v>
      </c>
    </row>
    <row r="116" spans="4:12" x14ac:dyDescent="0.35">
      <c r="D116" s="216" t="s">
        <v>19</v>
      </c>
      <c r="E116" s="218"/>
      <c r="F116" s="239">
        <f>SUM(F115)</f>
        <v>6055.3</v>
      </c>
      <c r="G116" s="225">
        <f>SUM(G115)</f>
        <v>1</v>
      </c>
      <c r="H116" s="210"/>
      <c r="I116" s="216" t="s">
        <v>19</v>
      </c>
      <c r="J116" s="218"/>
      <c r="K116" s="221" t="s">
        <v>45</v>
      </c>
      <c r="L116" s="234" t="s">
        <v>45</v>
      </c>
    </row>
    <row r="117" spans="4:12" x14ac:dyDescent="0.35">
      <c r="D117" s="208"/>
      <c r="E117" s="208"/>
      <c r="F117" s="240"/>
      <c r="G117" s="240"/>
      <c r="H117" s="208"/>
      <c r="I117" s="208"/>
      <c r="J117" s="208"/>
      <c r="K117" s="208"/>
    </row>
    <row r="118" spans="4:12" x14ac:dyDescent="0.35">
      <c r="D118" s="419" t="s">
        <v>6</v>
      </c>
      <c r="E118" s="420"/>
      <c r="F118" s="222" t="s">
        <v>2</v>
      </c>
      <c r="G118" s="223" t="s">
        <v>3</v>
      </c>
      <c r="H118" s="209"/>
      <c r="I118" s="419" t="s">
        <v>6</v>
      </c>
      <c r="J118" s="439"/>
      <c r="K118" s="222" t="s">
        <v>2</v>
      </c>
      <c r="L118" s="223" t="s">
        <v>3</v>
      </c>
    </row>
    <row r="119" spans="4:12" x14ac:dyDescent="0.35">
      <c r="D119" s="178"/>
      <c r="E119" s="241" t="s">
        <v>35</v>
      </c>
      <c r="F119" s="242" t="s">
        <v>45</v>
      </c>
      <c r="G119" s="199" t="s">
        <v>45</v>
      </c>
      <c r="H119" s="211"/>
      <c r="I119" s="212"/>
      <c r="J119" s="241" t="s">
        <v>35</v>
      </c>
      <c r="K119" s="187">
        <v>730</v>
      </c>
      <c r="L119" s="10">
        <f>K119/$K$129</f>
        <v>1.4290991604923382E-2</v>
      </c>
    </row>
    <row r="120" spans="4:12" x14ac:dyDescent="0.35">
      <c r="D120" s="178"/>
      <c r="E120" s="241" t="s">
        <v>22</v>
      </c>
      <c r="F120" s="243">
        <v>195297.34</v>
      </c>
      <c r="G120" s="124">
        <f t="shared" ref="G120:G127" si="20">F120/$F$129</f>
        <v>0.242673345870343</v>
      </c>
      <c r="H120" s="213"/>
      <c r="I120" s="212"/>
      <c r="J120" s="241" t="s">
        <v>22</v>
      </c>
      <c r="K120" s="188">
        <v>3731.35</v>
      </c>
      <c r="L120" s="6">
        <f t="shared" ref="L120:L123" si="21">K120/$K$129</f>
        <v>7.3047522637028572E-2</v>
      </c>
    </row>
    <row r="121" spans="4:12" x14ac:dyDescent="0.35">
      <c r="D121" s="178"/>
      <c r="E121" s="241" t="s">
        <v>25</v>
      </c>
      <c r="F121" s="243">
        <v>67211.3</v>
      </c>
      <c r="G121" s="124">
        <f t="shared" si="20"/>
        <v>8.3515684603258741E-2</v>
      </c>
      <c r="H121" s="213"/>
      <c r="I121" s="212"/>
      <c r="J121" s="241" t="s">
        <v>25</v>
      </c>
      <c r="K121" s="188">
        <v>8999</v>
      </c>
      <c r="L121" s="6">
        <f t="shared" si="21"/>
        <v>0.17617073075713086</v>
      </c>
    </row>
    <row r="122" spans="4:12" x14ac:dyDescent="0.35">
      <c r="D122" s="178"/>
      <c r="E122" s="241" t="s">
        <v>49</v>
      </c>
      <c r="F122" s="243">
        <v>255690.54999999996</v>
      </c>
      <c r="G122" s="124">
        <f t="shared" si="20"/>
        <v>0.31771698107064961</v>
      </c>
      <c r="H122" s="213"/>
      <c r="I122" s="212"/>
      <c r="J122" s="241" t="s">
        <v>49</v>
      </c>
      <c r="K122" s="188">
        <v>28367.27</v>
      </c>
      <c r="L122" s="6">
        <f t="shared" si="21"/>
        <v>0.55533755811588348</v>
      </c>
    </row>
    <row r="123" spans="4:12" x14ac:dyDescent="0.35">
      <c r="D123" s="178"/>
      <c r="E123" s="241" t="s">
        <v>20</v>
      </c>
      <c r="F123" s="243">
        <v>256165.43</v>
      </c>
      <c r="G123" s="124">
        <f t="shared" si="20"/>
        <v>0.31830705935070669</v>
      </c>
      <c r="H123" s="213"/>
      <c r="I123" s="212"/>
      <c r="J123" s="241" t="s">
        <v>20</v>
      </c>
      <c r="K123" s="188">
        <v>9253.51</v>
      </c>
      <c r="L123" s="6">
        <f t="shared" si="21"/>
        <v>0.18115319688503365</v>
      </c>
    </row>
    <row r="124" spans="4:12" x14ac:dyDescent="0.35">
      <c r="D124" s="178"/>
      <c r="E124" s="241" t="s">
        <v>32</v>
      </c>
      <c r="F124" s="243">
        <v>7977.2</v>
      </c>
      <c r="G124" s="124">
        <f t="shared" si="20"/>
        <v>9.9123409191179991E-3</v>
      </c>
      <c r="H124" s="213"/>
      <c r="I124" s="212"/>
      <c r="J124" s="241" t="s">
        <v>32</v>
      </c>
      <c r="K124" s="188" t="s">
        <v>45</v>
      </c>
      <c r="L124" s="124" t="s">
        <v>45</v>
      </c>
    </row>
    <row r="125" spans="4:12" x14ac:dyDescent="0.35">
      <c r="D125" s="178"/>
      <c r="E125" s="241" t="s">
        <v>34</v>
      </c>
      <c r="F125" s="243">
        <v>7659.76</v>
      </c>
      <c r="G125" s="124">
        <f t="shared" si="20"/>
        <v>9.5178950607510519E-3</v>
      </c>
      <c r="H125" s="213"/>
      <c r="I125" s="212"/>
      <c r="J125" s="241" t="s">
        <v>34</v>
      </c>
      <c r="K125" s="188" t="s">
        <v>45</v>
      </c>
      <c r="L125" s="124" t="s">
        <v>45</v>
      </c>
    </row>
    <row r="126" spans="4:12" x14ac:dyDescent="0.35">
      <c r="D126" s="178"/>
      <c r="E126" s="241" t="s">
        <v>37</v>
      </c>
      <c r="F126" s="243" t="s">
        <v>45</v>
      </c>
      <c r="G126" s="124" t="s">
        <v>45</v>
      </c>
      <c r="H126" s="211"/>
      <c r="I126" s="212"/>
      <c r="J126" s="241" t="s">
        <v>37</v>
      </c>
      <c r="K126" s="188" t="s">
        <v>45</v>
      </c>
      <c r="L126" s="124" t="s">
        <v>45</v>
      </c>
    </row>
    <row r="127" spans="4:12" x14ac:dyDescent="0.35">
      <c r="D127" s="178"/>
      <c r="E127" s="241" t="s">
        <v>29</v>
      </c>
      <c r="F127" s="243">
        <v>14773</v>
      </c>
      <c r="G127" s="124">
        <f t="shared" si="20"/>
        <v>1.8356693125173018E-2</v>
      </c>
      <c r="H127" s="211"/>
      <c r="I127" s="212"/>
      <c r="J127" s="241" t="s">
        <v>29</v>
      </c>
      <c r="K127" s="188" t="s">
        <v>45</v>
      </c>
      <c r="L127" s="124" t="s">
        <v>45</v>
      </c>
    </row>
    <row r="128" spans="4:12" x14ac:dyDescent="0.35">
      <c r="D128" s="178"/>
      <c r="E128" s="241" t="s">
        <v>27</v>
      </c>
      <c r="F128" s="244" t="s">
        <v>45</v>
      </c>
      <c r="G128" s="233" t="s">
        <v>45</v>
      </c>
      <c r="H128" s="211"/>
      <c r="I128" s="212"/>
      <c r="J128" s="241" t="s">
        <v>27</v>
      </c>
      <c r="K128" s="232" t="s">
        <v>45</v>
      </c>
      <c r="L128" s="233" t="s">
        <v>45</v>
      </c>
    </row>
    <row r="129" spans="4:12" x14ac:dyDescent="0.35">
      <c r="D129" s="216" t="s">
        <v>92</v>
      </c>
      <c r="E129" s="218"/>
      <c r="F129" s="227">
        <f>SUM(F119:F128)</f>
        <v>804774.57999999984</v>
      </c>
      <c r="G129" s="225">
        <f>SUM(G119:G128)</f>
        <v>1.0000000000000002</v>
      </c>
      <c r="H129" s="210"/>
      <c r="I129" s="216" t="s">
        <v>92</v>
      </c>
      <c r="J129" s="218"/>
      <c r="K129" s="227">
        <f>SUM(K119:K128)</f>
        <v>51081.130000000005</v>
      </c>
      <c r="L129" s="225">
        <f>SUM(L119:L128)</f>
        <v>0.99999999999999989</v>
      </c>
    </row>
    <row r="130" spans="4:12" x14ac:dyDescent="0.35">
      <c r="D130" s="208"/>
      <c r="E130" s="208"/>
      <c r="F130" s="208"/>
      <c r="G130" s="208"/>
      <c r="H130" s="208"/>
      <c r="I130" s="208"/>
      <c r="J130" s="208"/>
      <c r="K130" s="208"/>
    </row>
    <row r="131" spans="4:12" x14ac:dyDescent="0.35">
      <c r="D131" s="419" t="s">
        <v>15</v>
      </c>
      <c r="E131" s="420"/>
      <c r="F131" s="222" t="s">
        <v>2</v>
      </c>
      <c r="G131" s="223" t="s">
        <v>3</v>
      </c>
      <c r="H131" s="209"/>
      <c r="I131" s="419" t="s">
        <v>15</v>
      </c>
      <c r="J131" s="439"/>
      <c r="K131" s="222" t="s">
        <v>2</v>
      </c>
      <c r="L131" s="223" t="s">
        <v>3</v>
      </c>
    </row>
    <row r="132" spans="4:12" ht="14.5" customHeight="1" x14ac:dyDescent="0.35">
      <c r="D132" s="178"/>
      <c r="E132" s="164" t="s">
        <v>93</v>
      </c>
      <c r="F132" s="246">
        <v>68964.13</v>
      </c>
      <c r="G132" s="238">
        <f>F132/F133</f>
        <v>1</v>
      </c>
      <c r="H132" s="214"/>
      <c r="I132" s="212"/>
      <c r="J132" s="164" t="s">
        <v>93</v>
      </c>
      <c r="K132" s="247">
        <v>1254</v>
      </c>
      <c r="L132" s="238">
        <f>K132/K133</f>
        <v>1</v>
      </c>
    </row>
    <row r="133" spans="4:12" x14ac:dyDescent="0.35">
      <c r="D133" s="216" t="s">
        <v>92</v>
      </c>
      <c r="E133" s="245"/>
      <c r="F133" s="227">
        <f>SUM(F132)</f>
        <v>68964.13</v>
      </c>
      <c r="G133" s="225">
        <f>SUM(G132)</f>
        <v>1</v>
      </c>
      <c r="H133" s="210"/>
      <c r="I133" s="216" t="s">
        <v>92</v>
      </c>
      <c r="J133" s="245"/>
      <c r="K133" s="227">
        <f>SUM(K132)</f>
        <v>1254</v>
      </c>
      <c r="L133" s="225">
        <f>SUM(L132)</f>
        <v>1</v>
      </c>
    </row>
    <row r="134" spans="4:12" x14ac:dyDescent="0.35">
      <c r="D134" s="179"/>
      <c r="E134" s="163"/>
      <c r="F134" s="208"/>
      <c r="G134" s="208"/>
      <c r="H134" s="208"/>
      <c r="I134" s="179"/>
      <c r="J134" s="163"/>
      <c r="K134" s="209"/>
    </row>
    <row r="135" spans="4:12" x14ac:dyDescent="0.35">
      <c r="D135" s="215" t="s">
        <v>17</v>
      </c>
      <c r="E135" s="217"/>
      <c r="F135" s="222" t="s">
        <v>2</v>
      </c>
      <c r="G135" s="223" t="s">
        <v>3</v>
      </c>
      <c r="H135" s="209"/>
      <c r="I135" s="419" t="s">
        <v>17</v>
      </c>
      <c r="J135" s="439"/>
      <c r="K135" s="222" t="s">
        <v>2</v>
      </c>
      <c r="L135" s="223" t="s">
        <v>3</v>
      </c>
    </row>
    <row r="136" spans="4:12" x14ac:dyDescent="0.35">
      <c r="D136" s="178"/>
      <c r="E136" s="164" t="s">
        <v>17</v>
      </c>
      <c r="F136" s="247">
        <v>5060</v>
      </c>
      <c r="G136" s="238">
        <f>F136/F137</f>
        <v>1</v>
      </c>
      <c r="H136" s="209"/>
      <c r="I136" s="178"/>
      <c r="J136" s="164" t="s">
        <v>17</v>
      </c>
      <c r="K136" s="247">
        <v>21088</v>
      </c>
      <c r="L136" s="238">
        <f>K136/K137</f>
        <v>1</v>
      </c>
    </row>
    <row r="137" spans="4:12" x14ac:dyDescent="0.35">
      <c r="D137" s="216" t="s">
        <v>92</v>
      </c>
      <c r="E137" s="248"/>
      <c r="F137" s="227">
        <f>SUM(F136)</f>
        <v>5060</v>
      </c>
      <c r="G137" s="225">
        <f>SUM(G136)</f>
        <v>1</v>
      </c>
      <c r="H137" s="209"/>
      <c r="I137" s="216" t="s">
        <v>92</v>
      </c>
      <c r="J137" s="248"/>
      <c r="K137" s="227">
        <f>SUM(K136)</f>
        <v>21088</v>
      </c>
      <c r="L137" s="225">
        <f>SUM(L136)</f>
        <v>1</v>
      </c>
    </row>
    <row r="138" spans="4:12" x14ac:dyDescent="0.35">
      <c r="D138" s="208"/>
      <c r="E138" s="163"/>
      <c r="F138" s="208"/>
      <c r="G138" s="208"/>
      <c r="H138" s="208"/>
      <c r="I138" s="208"/>
      <c r="J138" s="163"/>
      <c r="K138" s="208"/>
    </row>
    <row r="139" spans="4:12" x14ac:dyDescent="0.35">
      <c r="D139" s="179"/>
      <c r="E139" s="163"/>
      <c r="F139" s="208"/>
      <c r="G139" s="208"/>
      <c r="H139" s="208"/>
      <c r="I139" s="179"/>
      <c r="J139" s="163"/>
      <c r="K139" s="208"/>
    </row>
    <row r="140" spans="4:12" x14ac:dyDescent="0.35">
      <c r="D140" s="419" t="s">
        <v>9</v>
      </c>
      <c r="E140" s="420"/>
      <c r="F140" s="222" t="s">
        <v>2</v>
      </c>
      <c r="G140" s="223" t="s">
        <v>3</v>
      </c>
      <c r="H140" s="209"/>
      <c r="I140" s="419" t="s">
        <v>9</v>
      </c>
      <c r="J140" s="439"/>
      <c r="K140" s="220" t="s">
        <v>2</v>
      </c>
      <c r="L140" s="177" t="s">
        <v>3</v>
      </c>
    </row>
    <row r="141" spans="4:12" x14ac:dyDescent="0.35">
      <c r="D141" s="178"/>
      <c r="E141" s="241" t="s">
        <v>48</v>
      </c>
      <c r="F141" s="226" t="s">
        <v>45</v>
      </c>
      <c r="G141" s="224" t="s">
        <v>45</v>
      </c>
      <c r="H141" s="209"/>
      <c r="I141" s="178"/>
      <c r="J141" s="241" t="s">
        <v>48</v>
      </c>
      <c r="K141" s="187">
        <v>2698</v>
      </c>
      <c r="L141" s="199">
        <f>K141/$K$150</f>
        <v>2.4246997277200606E-2</v>
      </c>
    </row>
    <row r="142" spans="4:12" x14ac:dyDescent="0.35">
      <c r="D142" s="178"/>
      <c r="E142" s="241" t="s">
        <v>47</v>
      </c>
      <c r="F142" s="226" t="s">
        <v>45</v>
      </c>
      <c r="G142" s="224" t="s">
        <v>45</v>
      </c>
      <c r="H142" s="209"/>
      <c r="I142" s="178"/>
      <c r="J142" s="241" t="s">
        <v>47</v>
      </c>
      <c r="K142" s="188">
        <v>3311</v>
      </c>
      <c r="L142" s="124">
        <f t="shared" ref="L142:L148" si="22">K142/$K$150</f>
        <v>2.9756044471761008E-2</v>
      </c>
    </row>
    <row r="143" spans="4:12" x14ac:dyDescent="0.35">
      <c r="D143" s="178"/>
      <c r="E143" s="241" t="s">
        <v>62</v>
      </c>
      <c r="F143" s="188">
        <v>140</v>
      </c>
      <c r="G143" s="124">
        <f>F143/$F$150</f>
        <v>5.205735694461688E-4</v>
      </c>
      <c r="H143" s="209"/>
      <c r="I143" s="178"/>
      <c r="J143" s="241" t="s">
        <v>62</v>
      </c>
      <c r="K143" s="188" t="s">
        <v>45</v>
      </c>
      <c r="L143" s="124" t="s">
        <v>45</v>
      </c>
    </row>
    <row r="144" spans="4:12" x14ac:dyDescent="0.35">
      <c r="D144" s="178"/>
      <c r="E144" s="241" t="s">
        <v>43</v>
      </c>
      <c r="F144" s="188">
        <v>1076</v>
      </c>
      <c r="G144" s="124">
        <f t="shared" ref="G144:G149" si="23">F144/$F$150</f>
        <v>4.0009797194576974E-3</v>
      </c>
      <c r="H144" s="209"/>
      <c r="I144" s="178"/>
      <c r="J144" s="241" t="s">
        <v>43</v>
      </c>
      <c r="K144" s="188">
        <v>3479.6</v>
      </c>
      <c r="L144" s="124">
        <f t="shared" si="22"/>
        <v>3.1271257125925579E-2</v>
      </c>
    </row>
    <row r="145" spans="4:12" x14ac:dyDescent="0.35">
      <c r="D145" s="178"/>
      <c r="E145" s="249" t="s">
        <v>51</v>
      </c>
      <c r="F145" s="188">
        <v>19912</v>
      </c>
      <c r="G145" s="124">
        <f t="shared" si="23"/>
        <v>7.4040435105800814E-2</v>
      </c>
      <c r="H145" s="209"/>
      <c r="I145" s="178"/>
      <c r="J145" s="249" t="s">
        <v>51</v>
      </c>
      <c r="K145" s="188">
        <v>52686.91</v>
      </c>
      <c r="L145" s="124">
        <f t="shared" si="22"/>
        <v>0.47349865208084263</v>
      </c>
    </row>
    <row r="146" spans="4:12" x14ac:dyDescent="0.35">
      <c r="D146" s="178"/>
      <c r="E146" s="241" t="s">
        <v>42</v>
      </c>
      <c r="F146" s="188">
        <v>3577.2</v>
      </c>
      <c r="G146" s="124">
        <f t="shared" si="23"/>
        <v>1.3301398375877392E-2</v>
      </c>
      <c r="H146" s="209"/>
      <c r="I146" s="178"/>
      <c r="J146" s="241" t="s">
        <v>42</v>
      </c>
      <c r="K146" s="188">
        <v>27658</v>
      </c>
      <c r="L146" s="124">
        <f t="shared" si="22"/>
        <v>0.24856317668377106</v>
      </c>
    </row>
    <row r="147" spans="4:12" x14ac:dyDescent="0.35">
      <c r="D147" s="178"/>
      <c r="E147" s="241" t="s">
        <v>39</v>
      </c>
      <c r="F147" s="188">
        <v>140289.34</v>
      </c>
      <c r="G147" s="124">
        <f t="shared" si="23"/>
        <v>0.52164944627890852</v>
      </c>
      <c r="H147" s="210"/>
      <c r="I147" s="178"/>
      <c r="J147" s="241" t="s">
        <v>39</v>
      </c>
      <c r="K147" s="188">
        <v>16048</v>
      </c>
      <c r="L147" s="124">
        <f t="shared" si="22"/>
        <v>0.14422379996460907</v>
      </c>
    </row>
    <row r="148" spans="4:12" x14ac:dyDescent="0.35">
      <c r="D148" s="178"/>
      <c r="E148" s="249" t="s">
        <v>94</v>
      </c>
      <c r="F148" s="188">
        <v>1752</v>
      </c>
      <c r="G148" s="124">
        <f t="shared" si="23"/>
        <v>6.514606383354913E-3</v>
      </c>
      <c r="H148" s="210"/>
      <c r="I148" s="178"/>
      <c r="J148" s="249" t="s">
        <v>94</v>
      </c>
      <c r="K148" s="188">
        <v>5390</v>
      </c>
      <c r="L148" s="124">
        <f t="shared" si="22"/>
        <v>4.8440072395890016E-2</v>
      </c>
    </row>
    <row r="149" spans="4:12" x14ac:dyDescent="0.35">
      <c r="D149" s="178"/>
      <c r="E149" s="241" t="s">
        <v>40</v>
      </c>
      <c r="F149" s="188">
        <v>102187.59</v>
      </c>
      <c r="G149" s="124">
        <f t="shared" si="23"/>
        <v>0.37997256056715445</v>
      </c>
      <c r="H149" s="209"/>
      <c r="I149" s="178"/>
      <c r="J149" s="241" t="s">
        <v>40</v>
      </c>
      <c r="K149" s="232" t="s">
        <v>45</v>
      </c>
      <c r="L149" s="233" t="s">
        <v>45</v>
      </c>
    </row>
    <row r="150" spans="4:12" x14ac:dyDescent="0.35">
      <c r="D150" s="216" t="s">
        <v>19</v>
      </c>
      <c r="E150" s="218"/>
      <c r="F150" s="227">
        <f>SUM(F141:F149)</f>
        <v>268934.13</v>
      </c>
      <c r="G150" s="225">
        <f>SUM(G141:G149)</f>
        <v>0.99999999999999989</v>
      </c>
      <c r="H150" s="209"/>
      <c r="I150" s="216" t="s">
        <v>19</v>
      </c>
      <c r="J150" s="218"/>
      <c r="K150" s="228">
        <f>SUM(K141:K149)</f>
        <v>111271.51000000001</v>
      </c>
      <c r="L150" s="229">
        <f>SUM(L141:L149)</f>
        <v>0.99999999999999989</v>
      </c>
    </row>
    <row r="151" spans="4:12" x14ac:dyDescent="0.35">
      <c r="D151" s="208"/>
      <c r="E151" s="208"/>
      <c r="F151" s="208"/>
      <c r="G151" s="208"/>
      <c r="H151" s="210"/>
      <c r="I151" s="210"/>
      <c r="J151" s="210"/>
      <c r="K151" s="210"/>
      <c r="L151" s="207"/>
    </row>
    <row r="152" spans="4:12" x14ac:dyDescent="0.35">
      <c r="D152" s="208"/>
      <c r="E152" s="208"/>
      <c r="F152" s="208"/>
      <c r="G152" s="208"/>
      <c r="H152" s="208"/>
      <c r="I152" s="208"/>
      <c r="J152" s="208"/>
      <c r="K152" s="208"/>
    </row>
    <row r="153" spans="4:12" x14ac:dyDescent="0.35">
      <c r="K153"/>
    </row>
  </sheetData>
  <mergeCells count="44">
    <mergeCell ref="D84:F84"/>
    <mergeCell ref="I84:K84"/>
    <mergeCell ref="D140:E140"/>
    <mergeCell ref="D85:E85"/>
    <mergeCell ref="I135:J135"/>
    <mergeCell ref="I140:J140"/>
    <mergeCell ref="I114:J114"/>
    <mergeCell ref="I118:J118"/>
    <mergeCell ref="I131:J131"/>
    <mergeCell ref="D118:E118"/>
    <mergeCell ref="D131:E131"/>
    <mergeCell ref="D104:E104"/>
    <mergeCell ref="D114:E114"/>
    <mergeCell ref="D94:E94"/>
    <mergeCell ref="N93:P93"/>
    <mergeCell ref="I94:J94"/>
    <mergeCell ref="I104:J104"/>
    <mergeCell ref="N87:P87"/>
    <mergeCell ref="N88:P88"/>
    <mergeCell ref="N89:P89"/>
    <mergeCell ref="N90:P90"/>
    <mergeCell ref="N91:P91"/>
    <mergeCell ref="N92:P92"/>
    <mergeCell ref="N86:P86"/>
    <mergeCell ref="V23:W23"/>
    <mergeCell ref="I33:J33"/>
    <mergeCell ref="I85:J85"/>
    <mergeCell ref="N85:P85"/>
    <mergeCell ref="V51:W51"/>
    <mergeCell ref="I55:J55"/>
    <mergeCell ref="I60:J60"/>
    <mergeCell ref="J51:J52"/>
    <mergeCell ref="K51:K52"/>
    <mergeCell ref="L51:L52"/>
    <mergeCell ref="O51:P51"/>
    <mergeCell ref="O23:P23"/>
    <mergeCell ref="A1:D1"/>
    <mergeCell ref="B3:D3"/>
    <mergeCell ref="I3:L3"/>
    <mergeCell ref="I37:J37"/>
    <mergeCell ref="I50:J50"/>
    <mergeCell ref="I4:J4"/>
    <mergeCell ref="I13:J13"/>
    <mergeCell ref="I23:J2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Z143"/>
  <sheetViews>
    <sheetView zoomScale="80" zoomScaleNormal="80" workbookViewId="0">
      <selection activeCell="F6" sqref="F6"/>
    </sheetView>
  </sheetViews>
  <sheetFormatPr defaultRowHeight="14.5" x14ac:dyDescent="0.35"/>
  <cols>
    <col min="1" max="1" width="9.81640625" style="266" customWidth="1"/>
    <col min="2" max="2" width="32.7265625" style="265" bestFit="1" customWidth="1"/>
    <col min="3" max="3" width="9.26953125" style="266" bestFit="1" customWidth="1"/>
    <col min="4" max="5" width="8.7265625" style="266"/>
    <col min="6" max="6" width="57.90625" style="266" bestFit="1" customWidth="1"/>
    <col min="7" max="8" width="9.26953125" style="266" bestFit="1" customWidth="1"/>
    <col min="9" max="9" width="31.7265625" style="267" customWidth="1"/>
    <col min="10" max="10" width="8.7265625" style="268"/>
    <col min="11" max="11" width="59.81640625" style="269" customWidth="1"/>
    <col min="12" max="12" width="9.26953125" style="266" bestFit="1" customWidth="1"/>
    <col min="13" max="13" width="8.7265625" style="266"/>
    <col min="14" max="14" width="21.1796875" style="267" customWidth="1"/>
    <col min="15" max="15" width="23.90625" style="270" customWidth="1"/>
    <col min="16" max="16" width="9.26953125" style="266" bestFit="1" customWidth="1"/>
    <col min="17" max="17" width="18.1796875" style="266" customWidth="1"/>
    <col min="18" max="18" width="9.26953125" style="266" bestFit="1" customWidth="1"/>
    <col min="19" max="20" width="8.7265625" style="266"/>
    <col min="21" max="21" width="19.453125" style="266" customWidth="1"/>
    <col min="22" max="22" width="10" style="271" customWidth="1"/>
    <col min="23" max="23" width="8.7265625" style="270"/>
    <col min="24" max="24" width="11.453125" style="266" bestFit="1" customWidth="1"/>
    <col min="25" max="25" width="14.26953125" bestFit="1" customWidth="1"/>
    <col min="26" max="26" width="14.90625" bestFit="1" customWidth="1"/>
  </cols>
  <sheetData>
    <row r="1" spans="1:13" ht="31" x14ac:dyDescent="0.7">
      <c r="A1" s="417" t="s">
        <v>100</v>
      </c>
      <c r="B1" s="417"/>
      <c r="C1" s="417"/>
      <c r="D1" s="417"/>
      <c r="E1" s="417"/>
      <c r="F1" s="417"/>
    </row>
    <row r="3" spans="1:13" ht="21" x14ac:dyDescent="0.35">
      <c r="B3" s="446" t="s">
        <v>0</v>
      </c>
      <c r="C3" s="446"/>
      <c r="D3" s="446"/>
      <c r="J3" s="446" t="s">
        <v>5</v>
      </c>
      <c r="K3" s="446"/>
      <c r="L3" s="446"/>
      <c r="M3" s="446"/>
    </row>
    <row r="4" spans="1:13" x14ac:dyDescent="0.35">
      <c r="B4" s="286" t="s">
        <v>1</v>
      </c>
      <c r="C4" s="288" t="s">
        <v>2</v>
      </c>
      <c r="D4" s="289" t="s">
        <v>3</v>
      </c>
      <c r="J4" s="440" t="s">
        <v>4</v>
      </c>
      <c r="K4" s="445"/>
      <c r="L4" s="316" t="s">
        <v>2</v>
      </c>
      <c r="M4" s="317" t="s">
        <v>8</v>
      </c>
    </row>
    <row r="5" spans="1:13" x14ac:dyDescent="0.35">
      <c r="B5" s="272" t="s">
        <v>4</v>
      </c>
      <c r="C5" s="294">
        <v>4157310.5320000006</v>
      </c>
      <c r="D5" s="295">
        <f t="shared" ref="D5:D12" si="0">C5/$C$13</f>
        <v>0.48237966007445165</v>
      </c>
      <c r="J5" s="303"/>
      <c r="K5" s="304" t="s">
        <v>10</v>
      </c>
      <c r="L5" s="340">
        <v>2139231.02</v>
      </c>
      <c r="M5" s="336">
        <v>0.51457089951153057</v>
      </c>
    </row>
    <row r="6" spans="1:13" x14ac:dyDescent="0.35">
      <c r="B6" s="272" t="s">
        <v>6</v>
      </c>
      <c r="C6" s="290">
        <v>2552328.0249999999</v>
      </c>
      <c r="D6" s="296">
        <f t="shared" si="0"/>
        <v>0.29615086860150774</v>
      </c>
      <c r="J6" s="303"/>
      <c r="K6" s="304" t="s">
        <v>12</v>
      </c>
      <c r="L6" s="341">
        <v>1589313.2320000001</v>
      </c>
      <c r="M6" s="337">
        <v>0.38229360538901402</v>
      </c>
    </row>
    <row r="7" spans="1:13" x14ac:dyDescent="0.35">
      <c r="B7" s="272" t="s">
        <v>69</v>
      </c>
      <c r="C7" s="290">
        <v>1199598.4764150945</v>
      </c>
      <c r="D7" s="296">
        <f t="shared" si="0"/>
        <v>0.13919140772016386</v>
      </c>
      <c r="J7" s="303"/>
      <c r="K7" s="304" t="s">
        <v>16</v>
      </c>
      <c r="L7" s="341">
        <v>114625.14000000001</v>
      </c>
      <c r="M7" s="337">
        <v>2.7571945640744836E-2</v>
      </c>
    </row>
    <row r="8" spans="1:13" x14ac:dyDescent="0.35">
      <c r="B8" s="272" t="s">
        <v>9</v>
      </c>
      <c r="C8" s="290">
        <v>352922.57999999996</v>
      </c>
      <c r="D8" s="296">
        <f t="shared" si="0"/>
        <v>4.0950194329384876E-2</v>
      </c>
      <c r="J8" s="303"/>
      <c r="K8" s="304" t="s">
        <v>18</v>
      </c>
      <c r="L8" s="341">
        <v>6034</v>
      </c>
      <c r="M8" s="337">
        <v>1.4514191214619614E-3</v>
      </c>
    </row>
    <row r="9" spans="1:13" x14ac:dyDescent="0.35">
      <c r="B9" s="272" t="s">
        <v>11</v>
      </c>
      <c r="C9" s="290">
        <v>189574.28999999998</v>
      </c>
      <c r="D9" s="296">
        <f t="shared" si="0"/>
        <v>2.199662037876739E-2</v>
      </c>
      <c r="J9" s="303"/>
      <c r="K9" s="304" t="s">
        <v>14</v>
      </c>
      <c r="L9" s="341">
        <v>299129</v>
      </c>
      <c r="M9" s="337">
        <v>7.1952527408650158E-2</v>
      </c>
    </row>
    <row r="10" spans="1:13" x14ac:dyDescent="0.35">
      <c r="B10" s="272" t="s">
        <v>13</v>
      </c>
      <c r="C10" s="290">
        <v>107538.73999999999</v>
      </c>
      <c r="D10" s="296">
        <f t="shared" si="0"/>
        <v>1.2477898979819298E-2</v>
      </c>
      <c r="J10" s="303"/>
      <c r="K10" s="304" t="s">
        <v>88</v>
      </c>
      <c r="L10" s="341">
        <v>8978.14</v>
      </c>
      <c r="M10" s="337">
        <v>2.159602928598358E-3</v>
      </c>
    </row>
    <row r="11" spans="1:13" x14ac:dyDescent="0.35">
      <c r="B11" s="272" t="s">
        <v>15</v>
      </c>
      <c r="C11" s="290">
        <v>45481.01</v>
      </c>
      <c r="D11" s="296">
        <f t="shared" si="0"/>
        <v>5.2772372847231745E-3</v>
      </c>
      <c r="J11" s="318" t="s">
        <v>19</v>
      </c>
      <c r="K11" s="319"/>
      <c r="L11" s="342">
        <v>4157310.5320000006</v>
      </c>
      <c r="M11" s="339">
        <v>1</v>
      </c>
    </row>
    <row r="12" spans="1:13" x14ac:dyDescent="0.35">
      <c r="B12" s="272" t="s">
        <v>17</v>
      </c>
      <c r="C12" s="292">
        <v>13583.47</v>
      </c>
      <c r="D12" s="297">
        <f t="shared" si="0"/>
        <v>1.5761126311820844E-3</v>
      </c>
      <c r="J12" s="305"/>
      <c r="K12" s="306"/>
      <c r="L12" s="307"/>
      <c r="M12" s="308"/>
    </row>
    <row r="13" spans="1:13" x14ac:dyDescent="0.35">
      <c r="B13" s="300" t="s">
        <v>92</v>
      </c>
      <c r="C13" s="301">
        <f>SUM(C5:C12)</f>
        <v>8618337.1234150939</v>
      </c>
      <c r="D13" s="302">
        <f>SUM(D5:D12)</f>
        <v>1.0000000000000002</v>
      </c>
      <c r="J13" s="440" t="s">
        <v>89</v>
      </c>
      <c r="K13" s="445"/>
      <c r="L13" s="316" t="s">
        <v>2</v>
      </c>
      <c r="M13" s="317" t="s">
        <v>8</v>
      </c>
    </row>
    <row r="14" spans="1:13" x14ac:dyDescent="0.35">
      <c r="J14" s="303"/>
      <c r="K14" s="304" t="s">
        <v>50</v>
      </c>
      <c r="L14" s="340">
        <v>96659.42</v>
      </c>
      <c r="M14" s="336">
        <v>0.50987620736968087</v>
      </c>
    </row>
    <row r="15" spans="1:13" x14ac:dyDescent="0.35">
      <c r="J15" s="303"/>
      <c r="K15" s="304" t="s">
        <v>55</v>
      </c>
      <c r="L15" s="341">
        <v>27157.559999999998</v>
      </c>
      <c r="M15" s="337">
        <v>0.14325550157671696</v>
      </c>
    </row>
    <row r="16" spans="1:13" x14ac:dyDescent="0.35">
      <c r="J16" s="303"/>
      <c r="K16" s="304" t="s">
        <v>90</v>
      </c>
      <c r="L16" s="341">
        <v>20233.41</v>
      </c>
      <c r="M16" s="337">
        <v>0.10673077029590881</v>
      </c>
    </row>
    <row r="17" spans="10:24" x14ac:dyDescent="0.35">
      <c r="J17" s="303"/>
      <c r="K17" s="304" t="s">
        <v>84</v>
      </c>
      <c r="L17" s="341">
        <v>10958.1</v>
      </c>
      <c r="M17" s="337">
        <v>5.7803724334138357E-2</v>
      </c>
    </row>
    <row r="18" spans="10:24" x14ac:dyDescent="0.35">
      <c r="J18" s="303"/>
      <c r="K18" s="304" t="s">
        <v>61</v>
      </c>
      <c r="L18" s="341">
        <v>26</v>
      </c>
      <c r="M18" s="337">
        <v>1.3714939931991834E-4</v>
      </c>
    </row>
    <row r="19" spans="10:24" x14ac:dyDescent="0.35">
      <c r="J19" s="303"/>
      <c r="K19" s="304" t="s">
        <v>85</v>
      </c>
      <c r="L19" s="341">
        <v>10343</v>
      </c>
      <c r="M19" s="337">
        <v>5.45590860448429E-2</v>
      </c>
    </row>
    <row r="20" spans="10:24" x14ac:dyDescent="0.35">
      <c r="J20" s="303"/>
      <c r="K20" s="304" t="s">
        <v>59</v>
      </c>
      <c r="L20" s="341">
        <v>24196.799999999999</v>
      </c>
      <c r="M20" s="337">
        <v>0.1276375609793923</v>
      </c>
    </row>
    <row r="21" spans="10:24" x14ac:dyDescent="0.35">
      <c r="J21" s="318" t="s">
        <v>19</v>
      </c>
      <c r="K21" s="319"/>
      <c r="L21" s="338">
        <v>189574.28999999998</v>
      </c>
      <c r="M21" s="339">
        <v>1</v>
      </c>
    </row>
    <row r="22" spans="10:24" x14ac:dyDescent="0.35">
      <c r="J22" s="305"/>
      <c r="K22" s="306"/>
      <c r="L22" s="309"/>
      <c r="M22" s="310"/>
    </row>
    <row r="23" spans="10:24" x14ac:dyDescent="0.35">
      <c r="J23" s="440" t="s">
        <v>13</v>
      </c>
      <c r="K23" s="445"/>
      <c r="L23" s="316" t="s">
        <v>2</v>
      </c>
      <c r="M23" s="317" t="s">
        <v>8</v>
      </c>
      <c r="Q23" s="273" t="s">
        <v>21</v>
      </c>
      <c r="R23" s="334"/>
      <c r="S23" s="267"/>
      <c r="T23" s="267"/>
      <c r="U23" s="267"/>
      <c r="W23" s="273" t="s">
        <v>21</v>
      </c>
      <c r="X23" s="334"/>
    </row>
    <row r="24" spans="10:24" x14ac:dyDescent="0.35">
      <c r="J24" s="303"/>
      <c r="K24" s="304" t="s">
        <v>23</v>
      </c>
      <c r="L24" s="346">
        <v>69683.3</v>
      </c>
      <c r="M24" s="343">
        <v>0.64798322911352702</v>
      </c>
      <c r="Q24" s="275" t="s">
        <v>10</v>
      </c>
      <c r="R24" s="322">
        <v>2139231.02</v>
      </c>
      <c r="S24" s="267"/>
      <c r="T24" s="267"/>
      <c r="U24" s="267"/>
      <c r="W24" s="275" t="s">
        <v>23</v>
      </c>
      <c r="X24" s="322">
        <v>69683.3</v>
      </c>
    </row>
    <row r="25" spans="10:24" x14ac:dyDescent="0.35">
      <c r="J25" s="303"/>
      <c r="K25" s="304" t="s">
        <v>24</v>
      </c>
      <c r="L25" s="347">
        <v>19335.599999999999</v>
      </c>
      <c r="M25" s="344">
        <v>0.17980125115841974</v>
      </c>
      <c r="Q25" s="275" t="s">
        <v>12</v>
      </c>
      <c r="R25" s="322">
        <v>1589313.2320000001</v>
      </c>
      <c r="S25" s="267"/>
      <c r="T25" s="267"/>
      <c r="U25" s="267"/>
      <c r="W25" s="275" t="s">
        <v>24</v>
      </c>
      <c r="X25" s="322">
        <v>19335.599999999999</v>
      </c>
    </row>
    <row r="26" spans="10:24" x14ac:dyDescent="0.35">
      <c r="J26" s="303"/>
      <c r="K26" s="304" t="s">
        <v>26</v>
      </c>
      <c r="L26" s="347">
        <v>9629.94</v>
      </c>
      <c r="M26" s="344">
        <v>8.9548566404999738E-2</v>
      </c>
      <c r="Q26" s="275" t="s">
        <v>16</v>
      </c>
      <c r="R26" s="322">
        <v>114625.14000000001</v>
      </c>
      <c r="S26" s="267"/>
      <c r="T26" s="267"/>
      <c r="U26" s="267"/>
      <c r="W26" s="275" t="s">
        <v>26</v>
      </c>
      <c r="X26" s="322">
        <v>9629.94</v>
      </c>
    </row>
    <row r="27" spans="10:24" x14ac:dyDescent="0.35">
      <c r="J27" s="303"/>
      <c r="K27" s="304" t="s">
        <v>28</v>
      </c>
      <c r="L27" s="347">
        <v>6135.9</v>
      </c>
      <c r="M27" s="344">
        <v>5.7057577576229743E-2</v>
      </c>
      <c r="Q27" s="275" t="s">
        <v>14</v>
      </c>
      <c r="R27" s="322">
        <v>299129</v>
      </c>
      <c r="S27" s="267"/>
      <c r="T27" s="267"/>
      <c r="U27" s="267"/>
      <c r="W27" s="275" t="s">
        <v>28</v>
      </c>
      <c r="X27" s="322">
        <v>6135.9</v>
      </c>
    </row>
    <row r="28" spans="10:24" ht="15" customHeight="1" x14ac:dyDescent="0.35">
      <c r="J28" s="303"/>
      <c r="K28" s="304" t="s">
        <v>63</v>
      </c>
      <c r="L28" s="341" t="s">
        <v>45</v>
      </c>
      <c r="M28" s="337" t="s">
        <v>45</v>
      </c>
      <c r="Q28" s="275" t="s">
        <v>30</v>
      </c>
      <c r="R28" s="322">
        <v>144050.38999999998</v>
      </c>
      <c r="S28" s="267"/>
      <c r="T28" s="267"/>
      <c r="U28" s="267"/>
      <c r="W28" s="315" t="s">
        <v>31</v>
      </c>
      <c r="X28" s="323">
        <v>2754</v>
      </c>
    </row>
    <row r="29" spans="10:24" ht="13.5" customHeight="1" x14ac:dyDescent="0.35">
      <c r="J29" s="303"/>
      <c r="K29" s="304" t="s">
        <v>64</v>
      </c>
      <c r="L29" s="341" t="s">
        <v>45</v>
      </c>
      <c r="M29" s="337" t="s">
        <v>45</v>
      </c>
      <c r="Q29" s="277" t="s">
        <v>33</v>
      </c>
      <c r="R29" s="323">
        <v>51557.899999999994</v>
      </c>
      <c r="S29" s="267"/>
      <c r="T29" s="267"/>
      <c r="U29" s="267"/>
      <c r="W29" s="271"/>
      <c r="X29" s="267"/>
    </row>
    <row r="30" spans="10:24" x14ac:dyDescent="0.35">
      <c r="J30" s="303"/>
      <c r="K30" s="304" t="s">
        <v>31</v>
      </c>
      <c r="L30" s="347">
        <v>2754</v>
      </c>
      <c r="M30" s="344">
        <v>2.5609375746823891E-2</v>
      </c>
      <c r="Q30" s="267"/>
      <c r="R30" s="267"/>
      <c r="S30" s="267"/>
      <c r="T30" s="267"/>
      <c r="U30" s="267"/>
      <c r="W30" s="271"/>
      <c r="X30" s="267"/>
    </row>
    <row r="31" spans="10:24" x14ac:dyDescent="0.35">
      <c r="J31" s="318" t="s">
        <v>19</v>
      </c>
      <c r="K31" s="319"/>
      <c r="L31" s="348">
        <v>107538.73999999999</v>
      </c>
      <c r="M31" s="345">
        <v>1</v>
      </c>
      <c r="Q31" s="267"/>
      <c r="R31" s="267"/>
      <c r="S31" s="267"/>
      <c r="T31" s="267"/>
      <c r="U31" s="267"/>
      <c r="W31" s="271"/>
      <c r="X31" s="267"/>
    </row>
    <row r="32" spans="10:24" x14ac:dyDescent="0.35">
      <c r="J32" s="305"/>
      <c r="K32" s="306"/>
      <c r="L32" s="307"/>
      <c r="M32" s="308"/>
    </row>
    <row r="33" spans="10:23" x14ac:dyDescent="0.35">
      <c r="J33" s="440" t="s">
        <v>69</v>
      </c>
      <c r="K33" s="445"/>
      <c r="L33" s="316" t="s">
        <v>2</v>
      </c>
      <c r="M33" s="317" t="s">
        <v>8</v>
      </c>
    </row>
    <row r="34" spans="10:23" x14ac:dyDescent="0.35">
      <c r="J34" s="303"/>
      <c r="K34" s="304" t="s">
        <v>7</v>
      </c>
      <c r="L34" s="340">
        <v>1199598.4764150945</v>
      </c>
      <c r="M34" s="336">
        <v>1</v>
      </c>
    </row>
    <row r="35" spans="10:23" x14ac:dyDescent="0.35">
      <c r="J35" s="318" t="s">
        <v>19</v>
      </c>
      <c r="K35" s="319"/>
      <c r="L35" s="342">
        <v>1199598.4764150945</v>
      </c>
      <c r="M35" s="339">
        <v>1</v>
      </c>
    </row>
    <row r="36" spans="10:23" x14ac:dyDescent="0.35">
      <c r="J36" s="305"/>
      <c r="K36" s="306"/>
      <c r="L36" s="307"/>
      <c r="M36" s="308"/>
    </row>
    <row r="37" spans="10:23" x14ac:dyDescent="0.35">
      <c r="J37" s="440" t="s">
        <v>6</v>
      </c>
      <c r="K37" s="445"/>
      <c r="L37" s="316" t="s">
        <v>2</v>
      </c>
      <c r="M37" s="317" t="s">
        <v>91</v>
      </c>
    </row>
    <row r="38" spans="10:23" x14ac:dyDescent="0.35">
      <c r="J38" s="303"/>
      <c r="K38" s="335" t="s">
        <v>35</v>
      </c>
      <c r="L38" s="340">
        <v>573</v>
      </c>
      <c r="M38" s="336">
        <v>2.2450092401426341E-4</v>
      </c>
    </row>
    <row r="39" spans="10:23" x14ac:dyDescent="0.35">
      <c r="J39" s="303"/>
      <c r="K39" s="335" t="s">
        <v>22</v>
      </c>
      <c r="L39" s="341">
        <v>95747.76</v>
      </c>
      <c r="M39" s="337">
        <v>3.7513892831231986E-2</v>
      </c>
    </row>
    <row r="40" spans="10:23" x14ac:dyDescent="0.35">
      <c r="J40" s="303"/>
      <c r="K40" s="335" t="s">
        <v>25</v>
      </c>
      <c r="L40" s="341">
        <v>133792.47</v>
      </c>
      <c r="M40" s="337">
        <v>5.2419778605847504E-2</v>
      </c>
    </row>
    <row r="41" spans="10:23" x14ac:dyDescent="0.35">
      <c r="J41" s="303"/>
      <c r="K41" s="335" t="s">
        <v>49</v>
      </c>
      <c r="L41" s="341">
        <v>260651.05799999999</v>
      </c>
      <c r="M41" s="337">
        <v>0.10212286800400587</v>
      </c>
    </row>
    <row r="42" spans="10:23" x14ac:dyDescent="0.35">
      <c r="J42" s="303"/>
      <c r="K42" s="335" t="s">
        <v>20</v>
      </c>
      <c r="L42" s="341">
        <v>2038835.507</v>
      </c>
      <c r="M42" s="337">
        <v>0.79881405800102834</v>
      </c>
    </row>
    <row r="43" spans="10:23" x14ac:dyDescent="0.35">
      <c r="J43" s="303"/>
      <c r="K43" s="335" t="s">
        <v>32</v>
      </c>
      <c r="L43" s="341">
        <v>18119.43</v>
      </c>
      <c r="M43" s="337">
        <v>7.0991776223591017E-3</v>
      </c>
    </row>
    <row r="44" spans="10:23" x14ac:dyDescent="0.35">
      <c r="J44" s="303"/>
      <c r="K44" s="335" t="s">
        <v>34</v>
      </c>
      <c r="L44" s="341">
        <v>702.8</v>
      </c>
      <c r="M44" s="337">
        <v>2.7535645619061836E-4</v>
      </c>
    </row>
    <row r="45" spans="10:23" x14ac:dyDescent="0.35">
      <c r="J45" s="303"/>
      <c r="K45" s="335" t="s">
        <v>37</v>
      </c>
      <c r="L45" s="341" t="s">
        <v>45</v>
      </c>
      <c r="M45" s="337" t="s">
        <v>45</v>
      </c>
    </row>
    <row r="46" spans="10:23" x14ac:dyDescent="0.35">
      <c r="J46" s="303"/>
      <c r="K46" s="335" t="s">
        <v>29</v>
      </c>
      <c r="L46" s="341">
        <v>495</v>
      </c>
      <c r="M46" s="337">
        <v>1.9394058880813333E-4</v>
      </c>
    </row>
    <row r="47" spans="10:23" x14ac:dyDescent="0.35">
      <c r="J47" s="303"/>
      <c r="K47" s="335" t="s">
        <v>27</v>
      </c>
      <c r="L47" s="341">
        <v>3411</v>
      </c>
      <c r="M47" s="337">
        <v>1.3364269665142277E-3</v>
      </c>
    </row>
    <row r="48" spans="10:23" x14ac:dyDescent="0.35">
      <c r="J48" s="318" t="s">
        <v>92</v>
      </c>
      <c r="K48" s="319"/>
      <c r="L48" s="342">
        <v>2552328.0249999999</v>
      </c>
      <c r="M48" s="339">
        <v>1</v>
      </c>
      <c r="Q48" s="273" t="s">
        <v>21</v>
      </c>
      <c r="R48" s="274"/>
      <c r="V48" s="280" t="s">
        <v>21</v>
      </c>
      <c r="W48" s="274"/>
    </row>
    <row r="49" spans="10:24" x14ac:dyDescent="0.35">
      <c r="J49" s="305"/>
      <c r="K49" s="306"/>
      <c r="L49" s="307"/>
      <c r="M49" s="308"/>
      <c r="Q49" s="321" t="s">
        <v>20</v>
      </c>
      <c r="R49" s="276">
        <v>2038835.507</v>
      </c>
      <c r="V49" s="324" t="s">
        <v>39</v>
      </c>
      <c r="W49" s="276">
        <v>156799.56</v>
      </c>
    </row>
    <row r="50" spans="10:24" x14ac:dyDescent="0.35">
      <c r="J50" s="440" t="s">
        <v>15</v>
      </c>
      <c r="K50" s="445"/>
      <c r="L50" s="316" t="s">
        <v>2</v>
      </c>
      <c r="M50" s="317" t="s">
        <v>8</v>
      </c>
      <c r="Q50" s="321" t="s">
        <v>49</v>
      </c>
      <c r="R50" s="276">
        <v>260651.05799999999</v>
      </c>
      <c r="V50" s="324" t="s">
        <v>40</v>
      </c>
      <c r="W50" s="276">
        <v>85253</v>
      </c>
    </row>
    <row r="51" spans="10:24" x14ac:dyDescent="0.35">
      <c r="J51" s="311"/>
      <c r="K51" s="312" t="s">
        <v>93</v>
      </c>
      <c r="L51" s="340">
        <v>45481.01</v>
      </c>
      <c r="M51" s="336">
        <v>1</v>
      </c>
      <c r="Q51" s="321" t="s">
        <v>25</v>
      </c>
      <c r="R51" s="276">
        <v>133792.47</v>
      </c>
      <c r="V51" s="324" t="s">
        <v>51</v>
      </c>
      <c r="W51" s="276">
        <v>49835.600000000006</v>
      </c>
    </row>
    <row r="52" spans="10:24" x14ac:dyDescent="0.35">
      <c r="J52" s="318" t="s">
        <v>92</v>
      </c>
      <c r="K52" s="319"/>
      <c r="L52" s="342">
        <v>45481.01</v>
      </c>
      <c r="M52" s="339">
        <v>1</v>
      </c>
      <c r="Q52" s="321" t="s">
        <v>22</v>
      </c>
      <c r="R52" s="276">
        <v>95747.76</v>
      </c>
      <c r="V52" s="324" t="s">
        <v>98</v>
      </c>
      <c r="W52" s="276">
        <v>15513.289999999994</v>
      </c>
    </row>
    <row r="53" spans="10:24" x14ac:dyDescent="0.35">
      <c r="J53" s="313"/>
      <c r="K53" s="314"/>
      <c r="L53" s="307"/>
      <c r="M53" s="308"/>
      <c r="Q53" s="321" t="s">
        <v>32</v>
      </c>
      <c r="R53" s="276">
        <v>18119.43</v>
      </c>
      <c r="V53" s="324" t="s">
        <v>94</v>
      </c>
      <c r="W53" s="276">
        <v>13962.08</v>
      </c>
    </row>
    <row r="54" spans="10:24" ht="17" customHeight="1" x14ac:dyDescent="0.35">
      <c r="J54" s="440" t="s">
        <v>17</v>
      </c>
      <c r="K54" s="445"/>
      <c r="L54" s="316" t="s">
        <v>2</v>
      </c>
      <c r="M54" s="317" t="s">
        <v>8</v>
      </c>
      <c r="Q54" s="325" t="s">
        <v>56</v>
      </c>
      <c r="R54" s="278">
        <v>5181.8</v>
      </c>
      <c r="V54" s="324" t="s">
        <v>42</v>
      </c>
      <c r="W54" s="276">
        <v>9043.7099999999991</v>
      </c>
    </row>
    <row r="55" spans="10:24" ht="16.5" customHeight="1" x14ac:dyDescent="0.35">
      <c r="J55" s="303"/>
      <c r="K55" s="304" t="s">
        <v>17</v>
      </c>
      <c r="L55" s="340">
        <v>13583.47</v>
      </c>
      <c r="M55" s="336">
        <v>1</v>
      </c>
      <c r="R55" s="270"/>
      <c r="V55" s="326" t="s">
        <v>57</v>
      </c>
      <c r="W55" s="278">
        <v>6411.6</v>
      </c>
    </row>
    <row r="56" spans="10:24" ht="14" customHeight="1" x14ac:dyDescent="0.35">
      <c r="J56" s="318" t="s">
        <v>92</v>
      </c>
      <c r="K56" s="319"/>
      <c r="L56" s="342">
        <v>13583.47</v>
      </c>
      <c r="M56" s="339">
        <v>1</v>
      </c>
      <c r="Q56" s="327" t="s">
        <v>58</v>
      </c>
      <c r="R56" s="281"/>
      <c r="V56" s="270"/>
      <c r="X56" s="270"/>
    </row>
    <row r="57" spans="10:24" x14ac:dyDescent="0.35">
      <c r="J57" s="305"/>
      <c r="K57" s="306"/>
      <c r="L57" s="307"/>
      <c r="M57" s="308"/>
      <c r="Q57" s="328" t="s">
        <v>34</v>
      </c>
      <c r="R57" s="282">
        <v>702.8</v>
      </c>
      <c r="V57" s="327" t="s">
        <v>60</v>
      </c>
      <c r="W57" s="281"/>
    </row>
    <row r="58" spans="10:24" x14ac:dyDescent="0.35">
      <c r="J58" s="305"/>
      <c r="K58" s="306"/>
      <c r="L58" s="307"/>
      <c r="M58" s="308"/>
      <c r="Q58" s="329" t="s">
        <v>37</v>
      </c>
      <c r="R58" s="283">
        <v>0</v>
      </c>
      <c r="V58" s="330" t="s">
        <v>48</v>
      </c>
      <c r="W58" s="282">
        <v>1909</v>
      </c>
    </row>
    <row r="59" spans="10:24" x14ac:dyDescent="0.35">
      <c r="J59" s="440" t="s">
        <v>9</v>
      </c>
      <c r="K59" s="445"/>
      <c r="L59" s="316" t="s">
        <v>2</v>
      </c>
      <c r="M59" s="317" t="s">
        <v>8</v>
      </c>
      <c r="Q59" s="329" t="s">
        <v>29</v>
      </c>
      <c r="R59" s="283">
        <v>495</v>
      </c>
      <c r="V59" s="331" t="s">
        <v>47</v>
      </c>
      <c r="W59" s="283">
        <v>1458.6</v>
      </c>
    </row>
    <row r="60" spans="10:24" x14ac:dyDescent="0.35">
      <c r="J60" s="303"/>
      <c r="K60" s="304" t="s">
        <v>48</v>
      </c>
      <c r="L60" s="340">
        <v>1909</v>
      </c>
      <c r="M60" s="336">
        <v>5.6677352133865204E-3</v>
      </c>
      <c r="Q60" s="329" t="s">
        <v>27</v>
      </c>
      <c r="R60" s="283">
        <v>3411</v>
      </c>
      <c r="V60" s="332" t="s">
        <v>62</v>
      </c>
      <c r="W60" s="285">
        <v>3044</v>
      </c>
    </row>
    <row r="61" spans="10:24" x14ac:dyDescent="0.35">
      <c r="J61" s="303"/>
      <c r="K61" s="304" t="s">
        <v>47</v>
      </c>
      <c r="L61" s="341">
        <v>1458.6</v>
      </c>
      <c r="M61" s="337">
        <v>4.3305178534549906E-3</v>
      </c>
      <c r="Q61" s="333" t="s">
        <v>35</v>
      </c>
      <c r="R61" s="285">
        <v>573</v>
      </c>
      <c r="V61" s="270"/>
    </row>
    <row r="62" spans="10:24" ht="15" customHeight="1" x14ac:dyDescent="0.35">
      <c r="J62" s="303"/>
      <c r="K62" s="304" t="s">
        <v>62</v>
      </c>
      <c r="L62" s="341">
        <v>3044</v>
      </c>
      <c r="M62" s="337">
        <v>9.0374992087734769E-3</v>
      </c>
    </row>
    <row r="63" spans="10:24" ht="15" customHeight="1" x14ac:dyDescent="0.35">
      <c r="J63" s="303"/>
      <c r="K63" s="304" t="s">
        <v>43</v>
      </c>
      <c r="L63" s="341">
        <v>65348.89</v>
      </c>
      <c r="M63" s="337">
        <v>0.19401791776255747</v>
      </c>
      <c r="X63" s="270"/>
    </row>
    <row r="64" spans="10:24" x14ac:dyDescent="0.35">
      <c r="J64" s="303"/>
      <c r="K64" s="284" t="s">
        <v>99</v>
      </c>
      <c r="L64" s="350">
        <v>49835.600000000006</v>
      </c>
      <c r="M64" s="349">
        <v>0.14795965688855175</v>
      </c>
    </row>
    <row r="65" spans="1:26" ht="15.5" customHeight="1" x14ac:dyDescent="0.35">
      <c r="J65" s="303"/>
      <c r="K65" s="304" t="s">
        <v>42</v>
      </c>
      <c r="L65" s="341">
        <v>9043.7099999999991</v>
      </c>
      <c r="M65" s="337">
        <v>2.685036858389513E-2</v>
      </c>
    </row>
    <row r="66" spans="1:26" x14ac:dyDescent="0.35">
      <c r="J66" s="303"/>
      <c r="K66" s="304" t="s">
        <v>39</v>
      </c>
      <c r="L66" s="341">
        <v>156799.56</v>
      </c>
      <c r="M66" s="337">
        <v>0.46553084738371525</v>
      </c>
    </row>
    <row r="67" spans="1:26" x14ac:dyDescent="0.35">
      <c r="J67" s="303"/>
      <c r="K67" s="304" t="s">
        <v>94</v>
      </c>
      <c r="L67" s="341">
        <v>13962.08</v>
      </c>
      <c r="M67" s="337">
        <v>4.1452788092257553E-2</v>
      </c>
    </row>
    <row r="68" spans="1:26" ht="14" customHeight="1" x14ac:dyDescent="0.35">
      <c r="J68" s="303"/>
      <c r="K68" s="304" t="s">
        <v>40</v>
      </c>
      <c r="L68" s="341">
        <v>85253</v>
      </c>
      <c r="M68" s="337">
        <v>0.25311232590195964</v>
      </c>
    </row>
    <row r="69" spans="1:26" x14ac:dyDescent="0.35">
      <c r="J69" s="318" t="s">
        <v>19</v>
      </c>
      <c r="K69" s="319"/>
      <c r="L69" s="342">
        <v>336818.83999999997</v>
      </c>
      <c r="M69" s="339">
        <v>1</v>
      </c>
    </row>
    <row r="72" spans="1:26" s="120" customFormat="1" ht="15" thickBot="1" x14ac:dyDescent="0.4">
      <c r="A72" s="351"/>
      <c r="B72" s="352"/>
      <c r="C72" s="351"/>
      <c r="D72" s="351"/>
      <c r="E72" s="351"/>
      <c r="F72" s="351"/>
      <c r="G72" s="351"/>
      <c r="H72" s="351"/>
      <c r="I72" s="353"/>
      <c r="J72" s="354"/>
      <c r="K72" s="355"/>
      <c r="L72" s="351"/>
      <c r="M72" s="351"/>
      <c r="N72" s="353"/>
      <c r="O72" s="356"/>
      <c r="P72" s="351"/>
      <c r="Q72" s="351"/>
      <c r="R72" s="351"/>
      <c r="S72" s="351"/>
      <c r="T72" s="351"/>
      <c r="U72" s="351"/>
      <c r="V72" s="357"/>
      <c r="W72" s="356"/>
      <c r="X72" s="351"/>
    </row>
    <row r="75" spans="1:26" x14ac:dyDescent="0.35">
      <c r="F75" s="268"/>
      <c r="I75" s="266"/>
      <c r="K75" s="358"/>
      <c r="N75" s="266"/>
      <c r="O75" s="266"/>
      <c r="T75" s="270"/>
      <c r="U75" s="270"/>
      <c r="V75" s="270"/>
      <c r="X75" s="270"/>
      <c r="Y75" s="266"/>
    </row>
    <row r="76" spans="1:26" ht="18.5" x14ac:dyDescent="0.35">
      <c r="E76" s="442" t="s">
        <v>67</v>
      </c>
      <c r="F76" s="442"/>
      <c r="G76" s="442"/>
      <c r="H76" s="442"/>
      <c r="I76" s="266"/>
      <c r="J76" s="443" t="s">
        <v>68</v>
      </c>
      <c r="K76" s="443"/>
      <c r="L76" s="444"/>
      <c r="M76" s="444"/>
      <c r="O76" s="202" t="s">
        <v>96</v>
      </c>
      <c r="P76" s="359"/>
      <c r="Q76" s="359"/>
      <c r="R76" s="359"/>
      <c r="S76" s="359"/>
      <c r="T76" s="359"/>
      <c r="U76" s="203" t="s">
        <v>76</v>
      </c>
      <c r="V76" s="279"/>
      <c r="W76" s="279"/>
      <c r="X76" s="279"/>
      <c r="Y76" s="279"/>
      <c r="Z76" s="279"/>
    </row>
    <row r="77" spans="1:26" x14ac:dyDescent="0.35">
      <c r="E77" s="440" t="s">
        <v>4</v>
      </c>
      <c r="F77" s="441"/>
      <c r="G77" s="371" t="s">
        <v>2</v>
      </c>
      <c r="H77" s="372" t="s">
        <v>3</v>
      </c>
      <c r="I77" s="305"/>
      <c r="J77" s="440" t="s">
        <v>4</v>
      </c>
      <c r="K77" s="441"/>
      <c r="L77" s="371" t="s">
        <v>2</v>
      </c>
      <c r="M77" s="368" t="s">
        <v>3</v>
      </c>
      <c r="O77" s="395" t="s">
        <v>72</v>
      </c>
      <c r="P77" s="360" t="s">
        <v>73</v>
      </c>
      <c r="Q77" s="360" t="s">
        <v>74</v>
      </c>
      <c r="R77" s="361" t="s">
        <v>75</v>
      </c>
      <c r="U77" s="391"/>
      <c r="V77" s="383" t="s">
        <v>77</v>
      </c>
      <c r="W77" s="392" t="s">
        <v>101</v>
      </c>
      <c r="X77" s="383" t="s">
        <v>78</v>
      </c>
      <c r="Y77" s="392" t="s">
        <v>79</v>
      </c>
      <c r="Z77" s="393" t="s">
        <v>80</v>
      </c>
    </row>
    <row r="78" spans="1:26" x14ac:dyDescent="0.35">
      <c r="E78" s="303"/>
      <c r="F78" s="313" t="s">
        <v>10</v>
      </c>
      <c r="G78" s="340">
        <v>1869685</v>
      </c>
      <c r="H78" s="295">
        <f>G78/$G$84</f>
        <v>0.56095466341299272</v>
      </c>
      <c r="I78" s="305"/>
      <c r="J78" s="303"/>
      <c r="K78" s="313" t="s">
        <v>10</v>
      </c>
      <c r="L78" s="340">
        <v>255962.02000000002</v>
      </c>
      <c r="M78" s="295">
        <f>L78/$L$84</f>
        <v>0.32477674249417127</v>
      </c>
      <c r="O78" s="396" t="s">
        <v>4</v>
      </c>
      <c r="P78" s="287">
        <v>3333041.1919999998</v>
      </c>
      <c r="Q78" s="287">
        <v>788116.84000000008</v>
      </c>
      <c r="R78" s="291">
        <v>4121158.0319999997</v>
      </c>
      <c r="U78" s="303" t="s">
        <v>10</v>
      </c>
      <c r="V78" s="341">
        <v>2125647.02</v>
      </c>
      <c r="W78" s="362">
        <v>37.995734403562977</v>
      </c>
      <c r="X78" s="341">
        <v>935284.6888</v>
      </c>
      <c r="Y78" s="362">
        <v>13.813473371305575</v>
      </c>
      <c r="Z78" s="365">
        <v>0.44</v>
      </c>
    </row>
    <row r="79" spans="1:26" x14ac:dyDescent="0.35">
      <c r="E79" s="303"/>
      <c r="F79" s="313" t="s">
        <v>12</v>
      </c>
      <c r="G79" s="341">
        <v>1124683.652</v>
      </c>
      <c r="H79" s="296">
        <f t="shared" ref="H79:H83" si="1">G79/$G$84</f>
        <v>0.33743466918425052</v>
      </c>
      <c r="I79" s="305"/>
      <c r="J79" s="303"/>
      <c r="K79" s="313" t="s">
        <v>12</v>
      </c>
      <c r="L79" s="341">
        <v>463055.58</v>
      </c>
      <c r="M79" s="296">
        <f t="shared" ref="M79:M83" si="2">L79/$L$84</f>
        <v>0.58754686678183399</v>
      </c>
      <c r="O79" s="396" t="s">
        <v>11</v>
      </c>
      <c r="P79" s="287">
        <v>152278.46</v>
      </c>
      <c r="Q79" s="287">
        <v>36700.83</v>
      </c>
      <c r="R79" s="291">
        <v>188979.28999999998</v>
      </c>
      <c r="U79" s="303" t="s">
        <v>12</v>
      </c>
      <c r="V79" s="341">
        <v>1587739.2320000001</v>
      </c>
      <c r="W79" s="362">
        <v>28.380684842579868</v>
      </c>
      <c r="X79" s="341">
        <v>698605.26208000001</v>
      </c>
      <c r="Y79" s="362">
        <v>10.317890691846461</v>
      </c>
      <c r="Z79" s="365">
        <v>0.44</v>
      </c>
    </row>
    <row r="80" spans="1:26" x14ac:dyDescent="0.35">
      <c r="E80" s="303"/>
      <c r="F80" s="313" t="s">
        <v>16</v>
      </c>
      <c r="G80" s="341">
        <v>88250.540000000008</v>
      </c>
      <c r="H80" s="296">
        <f t="shared" si="1"/>
        <v>2.6477482550116654E-2</v>
      </c>
      <c r="I80" s="305"/>
      <c r="J80" s="303"/>
      <c r="K80" s="313" t="s">
        <v>16</v>
      </c>
      <c r="L80" s="341">
        <v>9355.1</v>
      </c>
      <c r="M80" s="296">
        <f t="shared" si="2"/>
        <v>1.1870194272209688E-2</v>
      </c>
      <c r="O80" s="396" t="s">
        <v>13</v>
      </c>
      <c r="P80" s="287">
        <v>37061</v>
      </c>
      <c r="Q80" s="287">
        <v>70477.739999999991</v>
      </c>
      <c r="R80" s="291">
        <v>107538.74</v>
      </c>
      <c r="U80" s="303" t="s">
        <v>30</v>
      </c>
      <c r="V80" s="341">
        <v>143481.38999999998</v>
      </c>
      <c r="W80" s="362">
        <v>2.5647159359007952</v>
      </c>
      <c r="X80" s="341">
        <v>286962.77999999997</v>
      </c>
      <c r="Y80" s="362">
        <v>4.238231169133857</v>
      </c>
      <c r="Z80" s="365">
        <v>2</v>
      </c>
    </row>
    <row r="81" spans="5:26" x14ac:dyDescent="0.35">
      <c r="E81" s="303"/>
      <c r="F81" s="313" t="s">
        <v>18</v>
      </c>
      <c r="G81" s="341">
        <v>6034</v>
      </c>
      <c r="H81" s="296">
        <f t="shared" si="1"/>
        <v>1.8103586641781894E-3</v>
      </c>
      <c r="I81" s="305"/>
      <c r="J81" s="303"/>
      <c r="K81" s="313" t="s">
        <v>18</v>
      </c>
      <c r="L81" s="341" t="s">
        <v>45</v>
      </c>
      <c r="M81" s="296" t="s">
        <v>45</v>
      </c>
      <c r="O81" s="396" t="s">
        <v>69</v>
      </c>
      <c r="P81" s="287">
        <v>8901.08</v>
      </c>
      <c r="Q81" s="287">
        <v>0</v>
      </c>
      <c r="R81" s="291">
        <v>8901.08</v>
      </c>
      <c r="U81" s="303" t="s">
        <v>11</v>
      </c>
      <c r="V81" s="341">
        <v>453269.68000000005</v>
      </c>
      <c r="W81" s="362">
        <v>8.1021515860464852</v>
      </c>
      <c r="X81" s="341">
        <v>199438.65920000002</v>
      </c>
      <c r="Y81" s="362">
        <v>2.9455636781596035</v>
      </c>
      <c r="Z81" s="365">
        <v>0.44</v>
      </c>
    </row>
    <row r="82" spans="5:26" x14ac:dyDescent="0.35">
      <c r="E82" s="303"/>
      <c r="F82" s="313" t="s">
        <v>14</v>
      </c>
      <c r="G82" s="341">
        <v>241835</v>
      </c>
      <c r="H82" s="296">
        <f t="shared" si="1"/>
        <v>7.255685905726425E-2</v>
      </c>
      <c r="I82" s="305"/>
      <c r="J82" s="303"/>
      <c r="K82" s="313" t="s">
        <v>14</v>
      </c>
      <c r="L82" s="341">
        <v>53319</v>
      </c>
      <c r="M82" s="296">
        <f t="shared" si="2"/>
        <v>6.7653674295298644E-2</v>
      </c>
      <c r="O82" s="396" t="s">
        <v>6</v>
      </c>
      <c r="P82" s="287">
        <v>705013.52500000014</v>
      </c>
      <c r="Q82" s="287">
        <v>44177.35</v>
      </c>
      <c r="R82" s="291">
        <v>749190.87500000012</v>
      </c>
      <c r="U82" s="303" t="s">
        <v>13</v>
      </c>
      <c r="V82" s="341">
        <v>107538.73999999999</v>
      </c>
      <c r="W82" s="362">
        <v>1.9222445517477373</v>
      </c>
      <c r="X82" s="341">
        <v>268846.84999999998</v>
      </c>
      <c r="Y82" s="362">
        <v>3.9706720829560358</v>
      </c>
      <c r="Z82" s="365">
        <v>2.5</v>
      </c>
    </row>
    <row r="83" spans="5:26" x14ac:dyDescent="0.35">
      <c r="E83" s="303"/>
      <c r="F83" s="313" t="s">
        <v>88</v>
      </c>
      <c r="G83" s="375">
        <v>2553</v>
      </c>
      <c r="H83" s="297">
        <f t="shared" si="1"/>
        <v>7.6596713119769929E-4</v>
      </c>
      <c r="I83" s="305"/>
      <c r="J83" s="303"/>
      <c r="K83" s="313" t="s">
        <v>88</v>
      </c>
      <c r="L83" s="341">
        <v>6425.14</v>
      </c>
      <c r="M83" s="296">
        <f t="shared" si="2"/>
        <v>8.1525221564863401E-3</v>
      </c>
      <c r="O83" s="396" t="s">
        <v>15</v>
      </c>
      <c r="P83" s="287">
        <v>13486.21</v>
      </c>
      <c r="Q83" s="287">
        <v>8216.7999999999993</v>
      </c>
      <c r="R83" s="291">
        <v>21703.01</v>
      </c>
      <c r="U83" s="303" t="s">
        <v>69</v>
      </c>
      <c r="V83" s="341">
        <v>8901.08</v>
      </c>
      <c r="W83" s="362">
        <v>0.15910594205093673</v>
      </c>
      <c r="X83" s="341">
        <v>13351.619999999999</v>
      </c>
      <c r="Y83" s="362">
        <v>0.19719369892649841</v>
      </c>
      <c r="Z83" s="365">
        <v>1.5</v>
      </c>
    </row>
    <row r="84" spans="5:26" x14ac:dyDescent="0.35">
      <c r="E84" s="318" t="s">
        <v>19</v>
      </c>
      <c r="F84" s="369"/>
      <c r="G84" s="374">
        <v>3333041.1919999998</v>
      </c>
      <c r="H84" s="376">
        <f>SUM(H78:H83)</f>
        <v>1</v>
      </c>
      <c r="I84" s="305"/>
      <c r="J84" s="318" t="s">
        <v>19</v>
      </c>
      <c r="K84" s="369"/>
      <c r="L84" s="342">
        <v>788116.84000000008</v>
      </c>
      <c r="M84" s="378">
        <f>SUM(M78:M83)</f>
        <v>0.99999999999999989</v>
      </c>
      <c r="O84" s="397" t="s">
        <v>17</v>
      </c>
      <c r="P84" s="373">
        <v>159</v>
      </c>
      <c r="Q84" s="373">
        <v>13424.47</v>
      </c>
      <c r="R84" s="399">
        <v>13583.47</v>
      </c>
      <c r="U84" s="303" t="s">
        <v>17</v>
      </c>
      <c r="V84" s="341">
        <v>13583.47</v>
      </c>
      <c r="W84" s="362">
        <v>0.24280320934882479</v>
      </c>
      <c r="X84" s="341">
        <v>100653.51269999999</v>
      </c>
      <c r="Y84" s="362">
        <v>1.4865790427871886</v>
      </c>
      <c r="Z84" s="365">
        <v>7.41</v>
      </c>
    </row>
    <row r="85" spans="5:26" x14ac:dyDescent="0.35">
      <c r="E85" s="305"/>
      <c r="F85" s="305"/>
      <c r="G85" s="307"/>
      <c r="H85" s="305"/>
      <c r="I85" s="305"/>
      <c r="J85" s="305"/>
      <c r="K85" s="305"/>
      <c r="L85" s="307"/>
      <c r="O85" s="398" t="s">
        <v>9</v>
      </c>
      <c r="P85" s="400">
        <v>251495.84</v>
      </c>
      <c r="Q85" s="400">
        <v>82050</v>
      </c>
      <c r="R85" s="293">
        <v>333545.83999999997</v>
      </c>
      <c r="U85" s="303" t="s">
        <v>6</v>
      </c>
      <c r="V85" s="341">
        <v>749190.87500000012</v>
      </c>
      <c r="W85" s="362">
        <v>13.391714257465454</v>
      </c>
      <c r="X85" s="341">
        <v>3618591.9262500005</v>
      </c>
      <c r="Y85" s="362">
        <v>53.443966113685121</v>
      </c>
      <c r="Z85" s="365">
        <v>4.83</v>
      </c>
    </row>
    <row r="86" spans="5:26" x14ac:dyDescent="0.35">
      <c r="E86" s="440" t="s">
        <v>89</v>
      </c>
      <c r="F86" s="441"/>
      <c r="G86" s="371" t="s">
        <v>2</v>
      </c>
      <c r="H86" s="372" t="s">
        <v>3</v>
      </c>
      <c r="I86" s="305"/>
      <c r="J86" s="440" t="s">
        <v>89</v>
      </c>
      <c r="K86" s="441"/>
      <c r="L86" s="371" t="s">
        <v>2</v>
      </c>
      <c r="M86" s="368" t="s">
        <v>3</v>
      </c>
      <c r="O86" s="266"/>
      <c r="U86" s="303" t="s">
        <v>15</v>
      </c>
      <c r="V86" s="341">
        <v>21703.01</v>
      </c>
      <c r="W86" s="362">
        <v>0.38793919966913004</v>
      </c>
      <c r="X86" s="341">
        <v>74007.2641</v>
      </c>
      <c r="Y86" s="362">
        <v>1.0930333663861953</v>
      </c>
      <c r="Z86" s="365">
        <v>3.41</v>
      </c>
    </row>
    <row r="87" spans="5:26" x14ac:dyDescent="0.35">
      <c r="E87" s="303"/>
      <c r="F87" s="313" t="s">
        <v>50</v>
      </c>
      <c r="G87" s="340">
        <v>79852</v>
      </c>
      <c r="H87" s="380">
        <f>G87/$G$94</f>
        <v>0.52438145224216215</v>
      </c>
      <c r="I87" s="305"/>
      <c r="J87" s="303"/>
      <c r="K87" s="313" t="s">
        <v>50</v>
      </c>
      <c r="L87" s="340">
        <v>16238.42</v>
      </c>
      <c r="M87" s="295">
        <f>L87/$L$94</f>
        <v>0.44245375377069129</v>
      </c>
      <c r="O87" s="266"/>
      <c r="U87" s="303" t="s">
        <v>59</v>
      </c>
      <c r="V87" s="341">
        <v>383381.43999999994</v>
      </c>
      <c r="W87" s="362">
        <v>6.8529060716277872</v>
      </c>
      <c r="X87" s="341">
        <v>575072.15999999992</v>
      </c>
      <c r="Y87" s="362">
        <v>8.4933967848134611</v>
      </c>
      <c r="Z87" s="365">
        <v>1.5</v>
      </c>
    </row>
    <row r="88" spans="5:26" x14ac:dyDescent="0.35">
      <c r="E88" s="303"/>
      <c r="F88" s="313" t="s">
        <v>55</v>
      </c>
      <c r="G88" s="341">
        <v>16773.559999999998</v>
      </c>
      <c r="H88" s="379">
        <f t="shared" ref="H88:H93" si="3">G88/$G$94</f>
        <v>0.11015057546549918</v>
      </c>
      <c r="I88" s="305"/>
      <c r="J88" s="303"/>
      <c r="K88" s="313" t="s">
        <v>55</v>
      </c>
      <c r="L88" s="341">
        <v>10384</v>
      </c>
      <c r="M88" s="296">
        <f t="shared" ref="M88:M93" si="4">L88/$L$94</f>
        <v>0.28293638045788067</v>
      </c>
      <c r="O88" s="266"/>
      <c r="U88" s="394" t="s">
        <v>75</v>
      </c>
      <c r="V88" s="386">
        <v>5594435.9370000008</v>
      </c>
      <c r="W88" s="392">
        <v>100</v>
      </c>
      <c r="X88" s="386">
        <v>6770814.7231300008</v>
      </c>
      <c r="Y88" s="392">
        <v>99.999999999999986</v>
      </c>
      <c r="Z88" s="393"/>
    </row>
    <row r="89" spans="5:26" x14ac:dyDescent="0.35">
      <c r="E89" s="303"/>
      <c r="F89" s="313" t="s">
        <v>90</v>
      </c>
      <c r="G89" s="341">
        <v>18603</v>
      </c>
      <c r="H89" s="379">
        <f t="shared" si="3"/>
        <v>0.12216435600937914</v>
      </c>
      <c r="I89" s="305"/>
      <c r="J89" s="303"/>
      <c r="K89" s="313" t="s">
        <v>90</v>
      </c>
      <c r="L89" s="341">
        <v>1630.41</v>
      </c>
      <c r="M89" s="296">
        <f t="shared" si="4"/>
        <v>4.4424335907389562E-2</v>
      </c>
      <c r="O89" s="363"/>
      <c r="P89" s="363"/>
      <c r="Q89" s="363"/>
      <c r="R89" s="363"/>
      <c r="S89" s="363"/>
      <c r="T89" s="363"/>
      <c r="U89" s="363"/>
      <c r="V89" s="363"/>
      <c r="W89" s="363"/>
      <c r="X89" s="363"/>
      <c r="Y89" s="363"/>
      <c r="Z89" s="363"/>
    </row>
    <row r="90" spans="5:26" x14ac:dyDescent="0.35">
      <c r="E90" s="303"/>
      <c r="F90" s="313" t="s">
        <v>84</v>
      </c>
      <c r="G90" s="341">
        <v>10958.1</v>
      </c>
      <c r="H90" s="379">
        <f t="shared" si="3"/>
        <v>7.1960932623038085E-2</v>
      </c>
      <c r="I90" s="305"/>
      <c r="J90" s="303"/>
      <c r="K90" s="313" t="s">
        <v>84</v>
      </c>
      <c r="L90" s="341" t="s">
        <v>45</v>
      </c>
      <c r="M90" s="296" t="s">
        <v>45</v>
      </c>
      <c r="O90" s="266"/>
      <c r="V90" s="270"/>
      <c r="X90" s="270"/>
      <c r="Y90" s="270"/>
      <c r="Z90" s="270"/>
    </row>
    <row r="91" spans="5:26" x14ac:dyDescent="0.35">
      <c r="E91" s="303"/>
      <c r="F91" s="313" t="s">
        <v>61</v>
      </c>
      <c r="G91" s="341" t="s">
        <v>45</v>
      </c>
      <c r="H91" s="296" t="s">
        <v>45</v>
      </c>
      <c r="I91" s="305"/>
      <c r="J91" s="303"/>
      <c r="K91" s="313" t="s">
        <v>61</v>
      </c>
      <c r="L91" s="341" t="s">
        <v>45</v>
      </c>
      <c r="M91" s="296" t="s">
        <v>45</v>
      </c>
      <c r="O91" s="266"/>
      <c r="V91" s="270"/>
      <c r="X91" s="270"/>
      <c r="Y91" s="270"/>
      <c r="Z91" s="270"/>
    </row>
    <row r="92" spans="5:26" x14ac:dyDescent="0.35">
      <c r="E92" s="303"/>
      <c r="F92" s="313" t="s">
        <v>85</v>
      </c>
      <c r="G92" s="341">
        <v>7895</v>
      </c>
      <c r="H92" s="379">
        <f t="shared" si="3"/>
        <v>5.1845809315381838E-2</v>
      </c>
      <c r="I92" s="305"/>
      <c r="J92" s="303"/>
      <c r="K92" s="313" t="s">
        <v>85</v>
      </c>
      <c r="L92" s="341">
        <v>2448</v>
      </c>
      <c r="M92" s="296">
        <f t="shared" si="4"/>
        <v>6.6701488767420242E-2</v>
      </c>
      <c r="O92" s="266"/>
      <c r="V92" s="270"/>
      <c r="X92" s="270"/>
      <c r="Y92" s="270"/>
      <c r="Z92" s="270"/>
    </row>
    <row r="93" spans="5:26" x14ac:dyDescent="0.35">
      <c r="E93" s="303"/>
      <c r="F93" s="313" t="s">
        <v>59</v>
      </c>
      <c r="G93" s="341">
        <v>18196.8</v>
      </c>
      <c r="H93" s="379">
        <f t="shared" si="3"/>
        <v>0.11949687434453961</v>
      </c>
      <c r="I93" s="305"/>
      <c r="J93" s="303"/>
      <c r="K93" s="313" t="s">
        <v>59</v>
      </c>
      <c r="L93" s="375">
        <v>6000</v>
      </c>
      <c r="M93" s="297">
        <f t="shared" si="4"/>
        <v>0.16348404109661824</v>
      </c>
      <c r="O93" s="266"/>
      <c r="V93" s="270"/>
      <c r="X93" s="270"/>
      <c r="Y93" s="270"/>
      <c r="Z93" s="270"/>
    </row>
    <row r="94" spans="5:26" x14ac:dyDescent="0.35">
      <c r="E94" s="318" t="s">
        <v>19</v>
      </c>
      <c r="F94" s="369"/>
      <c r="G94" s="342">
        <v>152278.46</v>
      </c>
      <c r="H94" s="381">
        <f>SUM(H87:H93)</f>
        <v>1</v>
      </c>
      <c r="I94" s="305"/>
      <c r="J94" s="318" t="s">
        <v>19</v>
      </c>
      <c r="K94" s="369"/>
      <c r="L94" s="374">
        <v>36700.83</v>
      </c>
      <c r="M94" s="376">
        <f>SUM(M87:M93)</f>
        <v>1</v>
      </c>
      <c r="O94" s="266"/>
      <c r="V94" s="270"/>
      <c r="X94" s="270"/>
      <c r="Y94" s="270"/>
      <c r="Z94" s="270"/>
    </row>
    <row r="95" spans="5:26" x14ac:dyDescent="0.35">
      <c r="E95" s="305"/>
      <c r="F95" s="305"/>
      <c r="G95" s="307"/>
      <c r="H95" s="305"/>
      <c r="I95" s="305"/>
      <c r="J95" s="305"/>
      <c r="K95" s="305"/>
      <c r="L95" s="307"/>
      <c r="O95" s="266"/>
      <c r="V95" s="268"/>
      <c r="W95" s="268"/>
      <c r="X95" s="268"/>
      <c r="Y95" s="268"/>
      <c r="Z95" s="268"/>
    </row>
    <row r="96" spans="5:26" x14ac:dyDescent="0.35">
      <c r="E96" s="440" t="s">
        <v>13</v>
      </c>
      <c r="F96" s="441"/>
      <c r="G96" s="371" t="s">
        <v>2</v>
      </c>
      <c r="H96" s="368" t="s">
        <v>3</v>
      </c>
      <c r="I96" s="305"/>
      <c r="J96" s="440" t="s">
        <v>13</v>
      </c>
      <c r="K96" s="441"/>
      <c r="L96" s="371" t="s">
        <v>2</v>
      </c>
      <c r="M96" s="368" t="s">
        <v>3</v>
      </c>
      <c r="O96" s="266"/>
      <c r="V96" s="270"/>
      <c r="X96" s="270"/>
      <c r="Y96" s="270"/>
      <c r="Z96" s="270"/>
    </row>
    <row r="97" spans="5:26" x14ac:dyDescent="0.35">
      <c r="E97" s="303"/>
      <c r="F97" s="313" t="s">
        <v>23</v>
      </c>
      <c r="G97" s="340">
        <v>34930.82</v>
      </c>
      <c r="H97" s="295">
        <f>G97/$G$104</f>
        <v>0.94252232805374925</v>
      </c>
      <c r="I97" s="305"/>
      <c r="J97" s="303"/>
      <c r="K97" s="313" t="s">
        <v>23</v>
      </c>
      <c r="L97" s="340">
        <v>34752.479999999996</v>
      </c>
      <c r="M97" s="295">
        <f>L97/$L$104</f>
        <v>0.49309867200622493</v>
      </c>
      <c r="O97" s="266"/>
      <c r="V97" s="270"/>
      <c r="X97" s="270"/>
      <c r="Y97" s="270"/>
      <c r="Z97" s="270"/>
    </row>
    <row r="98" spans="5:26" x14ac:dyDescent="0.35">
      <c r="E98" s="303"/>
      <c r="F98" s="313" t="s">
        <v>24</v>
      </c>
      <c r="G98" s="341">
        <v>1458</v>
      </c>
      <c r="H98" s="296">
        <f>G98/$G$104</f>
        <v>3.9340546666306903E-2</v>
      </c>
      <c r="I98" s="305"/>
      <c r="J98" s="303"/>
      <c r="K98" s="313" t="s">
        <v>24</v>
      </c>
      <c r="L98" s="341">
        <v>17877.599999999999</v>
      </c>
      <c r="M98" s="296">
        <f t="shared" ref="M98:M103" si="5">L98/$L$104</f>
        <v>0.25366307148895523</v>
      </c>
      <c r="O98" s="266"/>
      <c r="V98" s="270"/>
      <c r="X98" s="270"/>
      <c r="Y98" s="270"/>
      <c r="Z98" s="270"/>
    </row>
    <row r="99" spans="5:26" x14ac:dyDescent="0.35">
      <c r="E99" s="303"/>
      <c r="F99" s="313" t="s">
        <v>26</v>
      </c>
      <c r="G99" s="341">
        <v>13.94</v>
      </c>
      <c r="H99" s="296">
        <f>G99/$G$104</f>
        <v>3.7613663959418253E-4</v>
      </c>
      <c r="I99" s="305"/>
      <c r="J99" s="303"/>
      <c r="K99" s="313" t="s">
        <v>26</v>
      </c>
      <c r="L99" s="341">
        <v>9616</v>
      </c>
      <c r="M99" s="296">
        <f t="shared" si="5"/>
        <v>0.13644024340167549</v>
      </c>
      <c r="O99" s="363"/>
      <c r="P99" s="363"/>
      <c r="Q99" s="363"/>
      <c r="R99" s="363"/>
      <c r="S99" s="363"/>
      <c r="T99" s="363"/>
      <c r="U99" s="363"/>
      <c r="V99" s="364"/>
      <c r="W99" s="364"/>
      <c r="X99" s="364"/>
      <c r="Y99" s="364"/>
      <c r="Z99" s="364"/>
    </row>
    <row r="100" spans="5:26" x14ac:dyDescent="0.35">
      <c r="E100" s="303"/>
      <c r="F100" s="313" t="s">
        <v>28</v>
      </c>
      <c r="G100" s="341">
        <v>200.24</v>
      </c>
      <c r="H100" s="296">
        <f>G100/$G$104</f>
        <v>5.4029842691778419E-3</v>
      </c>
      <c r="I100" s="305"/>
      <c r="J100" s="303"/>
      <c r="K100" s="313" t="s">
        <v>28</v>
      </c>
      <c r="L100" s="341">
        <v>5935.66</v>
      </c>
      <c r="M100" s="296">
        <f t="shared" si="5"/>
        <v>8.4220350993093718E-2</v>
      </c>
      <c r="O100" s="266"/>
      <c r="V100" s="270"/>
      <c r="X100" s="270"/>
      <c r="Y100" s="270"/>
      <c r="Z100" s="270"/>
    </row>
    <row r="101" spans="5:26" x14ac:dyDescent="0.35">
      <c r="E101" s="303"/>
      <c r="F101" s="313" t="s">
        <v>63</v>
      </c>
      <c r="G101" s="341" t="s">
        <v>45</v>
      </c>
      <c r="H101" s="296" t="s">
        <v>45</v>
      </c>
      <c r="I101" s="305"/>
      <c r="J101" s="303"/>
      <c r="K101" s="313" t="s">
        <v>63</v>
      </c>
      <c r="L101" s="341" t="s">
        <v>45</v>
      </c>
      <c r="M101" s="296" t="s">
        <v>45</v>
      </c>
      <c r="O101" s="266"/>
      <c r="V101" s="270"/>
      <c r="X101" s="270"/>
      <c r="Y101" s="270"/>
      <c r="Z101" s="270"/>
    </row>
    <row r="102" spans="5:26" x14ac:dyDescent="0.35">
      <c r="E102" s="303"/>
      <c r="F102" s="313" t="s">
        <v>64</v>
      </c>
      <c r="G102" s="341" t="s">
        <v>45</v>
      </c>
      <c r="H102" s="296" t="s">
        <v>45</v>
      </c>
      <c r="I102" s="305"/>
      <c r="J102" s="303"/>
      <c r="K102" s="313" t="s">
        <v>64</v>
      </c>
      <c r="L102" s="341" t="s">
        <v>45</v>
      </c>
      <c r="M102" s="296" t="s">
        <v>45</v>
      </c>
      <c r="O102" s="266"/>
      <c r="V102" s="270"/>
      <c r="X102" s="270"/>
      <c r="Y102" s="270"/>
      <c r="Z102" s="270"/>
    </row>
    <row r="103" spans="5:26" x14ac:dyDescent="0.35">
      <c r="E103" s="303"/>
      <c r="F103" s="313" t="s">
        <v>31</v>
      </c>
      <c r="G103" s="375">
        <v>458</v>
      </c>
      <c r="H103" s="297">
        <f>G103/$G$104</f>
        <v>1.2358004371171852E-2</v>
      </c>
      <c r="I103" s="305"/>
      <c r="J103" s="303"/>
      <c r="K103" s="313" t="s">
        <v>31</v>
      </c>
      <c r="L103" s="375">
        <v>2296</v>
      </c>
      <c r="M103" s="297">
        <f t="shared" si="5"/>
        <v>3.2577662110050636E-2</v>
      </c>
      <c r="O103" s="266"/>
      <c r="V103" s="270"/>
      <c r="X103" s="270"/>
      <c r="Y103" s="270"/>
      <c r="Z103" s="270"/>
    </row>
    <row r="104" spans="5:26" x14ac:dyDescent="0.35">
      <c r="E104" s="318" t="s">
        <v>19</v>
      </c>
      <c r="F104" s="369"/>
      <c r="G104" s="374">
        <v>37061</v>
      </c>
      <c r="H104" s="376">
        <f>SUM(H97:H103)</f>
        <v>1.0000000000000002</v>
      </c>
      <c r="I104" s="305"/>
      <c r="J104" s="318" t="s">
        <v>19</v>
      </c>
      <c r="K104" s="369"/>
      <c r="L104" s="374">
        <v>70477.739999999991</v>
      </c>
      <c r="M104" s="376">
        <f>SUM(M97:M103)</f>
        <v>1</v>
      </c>
      <c r="O104" s="266"/>
      <c r="V104" s="270"/>
      <c r="X104" s="270"/>
      <c r="Y104" s="270"/>
      <c r="Z104" s="270"/>
    </row>
    <row r="105" spans="5:26" x14ac:dyDescent="0.35">
      <c r="E105" s="305"/>
      <c r="F105" s="305"/>
      <c r="G105" s="307"/>
      <c r="H105" s="305"/>
      <c r="I105" s="305"/>
      <c r="J105" s="305"/>
      <c r="K105" s="305"/>
      <c r="L105" s="307"/>
      <c r="O105" s="266"/>
      <c r="V105" s="270"/>
      <c r="X105" s="270"/>
      <c r="Y105" s="270"/>
      <c r="Z105" s="270"/>
    </row>
    <row r="106" spans="5:26" x14ac:dyDescent="0.35">
      <c r="E106" s="440" t="s">
        <v>69</v>
      </c>
      <c r="F106" s="441"/>
      <c r="G106" s="316" t="s">
        <v>2</v>
      </c>
      <c r="H106" s="320" t="s">
        <v>3</v>
      </c>
      <c r="I106" s="305"/>
      <c r="J106" s="440" t="s">
        <v>69</v>
      </c>
      <c r="K106" s="445"/>
      <c r="L106" s="367" t="s">
        <v>2</v>
      </c>
      <c r="M106" s="368" t="s">
        <v>3</v>
      </c>
      <c r="O106" s="266"/>
      <c r="V106" s="270"/>
      <c r="X106" s="270"/>
      <c r="Y106" s="270"/>
      <c r="Z106" s="270"/>
    </row>
    <row r="107" spans="5:26" x14ac:dyDescent="0.35">
      <c r="E107" s="303"/>
      <c r="F107" s="313" t="s">
        <v>7</v>
      </c>
      <c r="G107" s="341">
        <v>8901.08</v>
      </c>
      <c r="H107" s="296">
        <f>G107/$G$108</f>
        <v>1</v>
      </c>
      <c r="I107" s="305"/>
      <c r="J107" s="303"/>
      <c r="K107" s="335" t="s">
        <v>7</v>
      </c>
      <c r="L107" s="366" t="s">
        <v>45</v>
      </c>
      <c r="M107" s="295" t="s">
        <v>45</v>
      </c>
      <c r="O107" s="266"/>
      <c r="V107" s="270"/>
      <c r="X107" s="270"/>
      <c r="Y107" s="270"/>
      <c r="Z107" s="270"/>
    </row>
    <row r="108" spans="5:26" x14ac:dyDescent="0.35">
      <c r="E108" s="318" t="s">
        <v>19</v>
      </c>
      <c r="F108" s="369"/>
      <c r="G108" s="342">
        <v>8901.08</v>
      </c>
      <c r="H108" s="378">
        <f>SUM(H107:H107)</f>
        <v>1</v>
      </c>
      <c r="I108" s="305"/>
      <c r="J108" s="318" t="s">
        <v>19</v>
      </c>
      <c r="K108" s="370"/>
      <c r="L108" s="382" t="s">
        <v>45</v>
      </c>
      <c r="M108" s="378" t="s">
        <v>45</v>
      </c>
      <c r="O108" s="266"/>
      <c r="V108" s="270"/>
      <c r="X108" s="270"/>
      <c r="Y108" s="270"/>
      <c r="Z108" s="270"/>
    </row>
    <row r="109" spans="5:26" x14ac:dyDescent="0.35">
      <c r="E109" s="305"/>
      <c r="F109" s="305"/>
      <c r="G109" s="307"/>
      <c r="H109" s="305"/>
      <c r="I109" s="305"/>
      <c r="J109" s="305"/>
      <c r="K109" s="305"/>
      <c r="L109" s="307"/>
      <c r="O109" s="363"/>
      <c r="P109" s="363"/>
      <c r="Q109" s="363"/>
      <c r="R109" s="363"/>
      <c r="S109" s="363"/>
      <c r="T109" s="363"/>
      <c r="U109" s="363"/>
      <c r="V109" s="364"/>
      <c r="W109" s="364"/>
      <c r="X109" s="364"/>
      <c r="Y109" s="364"/>
      <c r="Z109" s="364"/>
    </row>
    <row r="110" spans="5:26" x14ac:dyDescent="0.35">
      <c r="E110" s="440" t="s">
        <v>6</v>
      </c>
      <c r="F110" s="441"/>
      <c r="G110" s="371" t="s">
        <v>2</v>
      </c>
      <c r="H110" s="368" t="s">
        <v>3</v>
      </c>
      <c r="I110" s="305"/>
      <c r="J110" s="440" t="s">
        <v>6</v>
      </c>
      <c r="K110" s="441"/>
      <c r="L110" s="371" t="s">
        <v>2</v>
      </c>
      <c r="M110" s="368" t="s">
        <v>3</v>
      </c>
      <c r="O110" s="266"/>
      <c r="V110" s="270"/>
      <c r="X110" s="270"/>
      <c r="Y110" s="270"/>
      <c r="Z110" s="270"/>
    </row>
    <row r="111" spans="5:26" x14ac:dyDescent="0.35">
      <c r="E111" s="303"/>
      <c r="F111" s="313" t="s">
        <v>35</v>
      </c>
      <c r="G111" s="340">
        <v>258</v>
      </c>
      <c r="H111" s="295">
        <f>G111/$G$121</f>
        <v>3.65950426270191E-4</v>
      </c>
      <c r="I111" s="305"/>
      <c r="J111" s="303"/>
      <c r="K111" s="313" t="s">
        <v>35</v>
      </c>
      <c r="L111" s="340">
        <v>315</v>
      </c>
      <c r="M111" s="295">
        <f>L111/$L$121</f>
        <v>7.1303507340299953E-3</v>
      </c>
      <c r="O111" s="266"/>
      <c r="V111" s="270"/>
      <c r="X111" s="270"/>
      <c r="Y111" s="270"/>
      <c r="Z111" s="270"/>
    </row>
    <row r="112" spans="5:26" x14ac:dyDescent="0.35">
      <c r="E112" s="303"/>
      <c r="F112" s="313" t="s">
        <v>22</v>
      </c>
      <c r="G112" s="341">
        <v>88964.32</v>
      </c>
      <c r="H112" s="296">
        <f t="shared" ref="H112:H120" si="6">G112/$G$121</f>
        <v>0.126188103979991</v>
      </c>
      <c r="I112" s="305"/>
      <c r="J112" s="303"/>
      <c r="K112" s="313" t="s">
        <v>22</v>
      </c>
      <c r="L112" s="341">
        <v>1421</v>
      </c>
      <c r="M112" s="296">
        <f t="shared" ref="M112:M115" si="7">L112/$L$121</f>
        <v>3.2165804422401981E-2</v>
      </c>
      <c r="O112" s="266"/>
      <c r="V112" s="270"/>
      <c r="X112" s="270"/>
      <c r="Y112" s="270"/>
      <c r="Z112" s="270"/>
    </row>
    <row r="113" spans="5:26" x14ac:dyDescent="0.35">
      <c r="E113" s="303"/>
      <c r="F113" s="313" t="s">
        <v>25</v>
      </c>
      <c r="G113" s="341">
        <v>120588.58</v>
      </c>
      <c r="H113" s="296">
        <f t="shared" si="6"/>
        <v>0.17104434982293421</v>
      </c>
      <c r="I113" s="305"/>
      <c r="J113" s="303"/>
      <c r="K113" s="313" t="s">
        <v>25</v>
      </c>
      <c r="L113" s="341">
        <v>13203.89</v>
      </c>
      <c r="M113" s="296">
        <f t="shared" si="7"/>
        <v>0.29888370397952796</v>
      </c>
      <c r="O113" s="363"/>
      <c r="P113" s="363"/>
      <c r="Q113" s="363"/>
      <c r="R113" s="363"/>
      <c r="S113" s="363"/>
      <c r="T113" s="363"/>
      <c r="U113" s="363"/>
      <c r="V113" s="364"/>
      <c r="W113" s="364"/>
      <c r="X113" s="364"/>
      <c r="Y113" s="364"/>
      <c r="Z113" s="364"/>
    </row>
    <row r="114" spans="5:26" x14ac:dyDescent="0.35">
      <c r="E114" s="303"/>
      <c r="F114" s="313" t="s">
        <v>49</v>
      </c>
      <c r="G114" s="341">
        <v>239546.59799999997</v>
      </c>
      <c r="H114" s="296">
        <f t="shared" si="6"/>
        <v>0.33977589011501574</v>
      </c>
      <c r="I114" s="305"/>
      <c r="J114" s="303"/>
      <c r="K114" s="313" t="s">
        <v>49</v>
      </c>
      <c r="L114" s="341">
        <v>20271.46</v>
      </c>
      <c r="M114" s="296">
        <f t="shared" si="7"/>
        <v>0.45886545933606249</v>
      </c>
      <c r="O114" s="266"/>
      <c r="V114" s="270"/>
      <c r="X114" s="270"/>
      <c r="Y114" s="270"/>
      <c r="Z114" s="270"/>
    </row>
    <row r="115" spans="5:26" x14ac:dyDescent="0.35">
      <c r="E115" s="303"/>
      <c r="F115" s="313" t="s">
        <v>20</v>
      </c>
      <c r="G115" s="341">
        <v>232927.79699999999</v>
      </c>
      <c r="H115" s="296">
        <f t="shared" si="6"/>
        <v>0.33038770000901746</v>
      </c>
      <c r="I115" s="305"/>
      <c r="J115" s="303"/>
      <c r="K115" s="313" t="s">
        <v>20</v>
      </c>
      <c r="L115" s="341">
        <v>8966</v>
      </c>
      <c r="M115" s="296">
        <f t="shared" si="7"/>
        <v>0.20295468152797758</v>
      </c>
      <c r="O115" s="266"/>
      <c r="V115" s="270"/>
      <c r="X115" s="270"/>
      <c r="Y115" s="270"/>
      <c r="Z115" s="270"/>
    </row>
    <row r="116" spans="5:26" x14ac:dyDescent="0.35">
      <c r="E116" s="303"/>
      <c r="F116" s="313" t="s">
        <v>32</v>
      </c>
      <c r="G116" s="341">
        <v>18119.43</v>
      </c>
      <c r="H116" s="296">
        <f t="shared" si="6"/>
        <v>2.5700826094080958E-2</v>
      </c>
      <c r="I116" s="305"/>
      <c r="J116" s="303"/>
      <c r="K116" s="313" t="s">
        <v>32</v>
      </c>
      <c r="L116" s="341" t="s">
        <v>45</v>
      </c>
      <c r="M116" s="296" t="s">
        <v>45</v>
      </c>
      <c r="O116" s="266"/>
      <c r="V116" s="270"/>
      <c r="X116" s="270"/>
      <c r="Y116" s="270"/>
      <c r="Z116" s="270"/>
    </row>
    <row r="117" spans="5:26" x14ac:dyDescent="0.35">
      <c r="E117" s="303"/>
      <c r="F117" s="313" t="s">
        <v>34</v>
      </c>
      <c r="G117" s="341">
        <v>702.8</v>
      </c>
      <c r="H117" s="296">
        <f>G117/$G$121</f>
        <v>9.9686030846003965E-4</v>
      </c>
      <c r="I117" s="305"/>
      <c r="J117" s="303"/>
      <c r="K117" s="313" t="s">
        <v>34</v>
      </c>
      <c r="L117" s="341" t="s">
        <v>45</v>
      </c>
      <c r="M117" s="296" t="s">
        <v>45</v>
      </c>
      <c r="O117" s="266"/>
      <c r="V117" s="270"/>
      <c r="X117" s="270"/>
      <c r="Y117" s="270"/>
      <c r="Z117" s="270"/>
    </row>
    <row r="118" spans="5:26" x14ac:dyDescent="0.35">
      <c r="E118" s="303"/>
      <c r="F118" s="313" t="s">
        <v>37</v>
      </c>
      <c r="G118" s="341" t="s">
        <v>45</v>
      </c>
      <c r="H118" s="296" t="s">
        <v>45</v>
      </c>
      <c r="I118" s="305"/>
      <c r="J118" s="303"/>
      <c r="K118" s="313" t="s">
        <v>37</v>
      </c>
      <c r="L118" s="341" t="s">
        <v>45</v>
      </c>
      <c r="M118" s="296" t="s">
        <v>45</v>
      </c>
      <c r="O118" s="266"/>
      <c r="V118" s="270"/>
      <c r="X118" s="270"/>
      <c r="Y118" s="270"/>
      <c r="Z118" s="270"/>
    </row>
    <row r="119" spans="5:26" x14ac:dyDescent="0.35">
      <c r="E119" s="303"/>
      <c r="F119" s="313" t="s">
        <v>29</v>
      </c>
      <c r="G119" s="341">
        <v>495</v>
      </c>
      <c r="H119" s="296">
        <f t="shared" si="6"/>
        <v>7.0211418993699429E-4</v>
      </c>
      <c r="I119" s="305"/>
      <c r="J119" s="303"/>
      <c r="K119" s="313" t="s">
        <v>29</v>
      </c>
      <c r="L119" s="341" t="s">
        <v>45</v>
      </c>
      <c r="M119" s="296" t="s">
        <v>45</v>
      </c>
      <c r="O119" s="266"/>
      <c r="V119" s="270"/>
      <c r="X119" s="270"/>
      <c r="Y119" s="270"/>
      <c r="Z119" s="270"/>
    </row>
    <row r="120" spans="5:26" x14ac:dyDescent="0.35">
      <c r="E120" s="303"/>
      <c r="F120" s="313" t="s">
        <v>27</v>
      </c>
      <c r="G120" s="375">
        <v>3411</v>
      </c>
      <c r="H120" s="297">
        <f t="shared" si="6"/>
        <v>4.8382050542931064E-3</v>
      </c>
      <c r="I120" s="305"/>
      <c r="J120" s="303"/>
      <c r="K120" s="313" t="s">
        <v>27</v>
      </c>
      <c r="L120" s="375" t="s">
        <v>45</v>
      </c>
      <c r="M120" s="297" t="s">
        <v>45</v>
      </c>
      <c r="O120" s="266"/>
      <c r="V120" s="270"/>
      <c r="X120" s="270"/>
      <c r="Y120" s="270"/>
      <c r="Z120" s="270"/>
    </row>
    <row r="121" spans="5:26" x14ac:dyDescent="0.35">
      <c r="E121" s="318" t="s">
        <v>92</v>
      </c>
      <c r="F121" s="369"/>
      <c r="G121" s="374">
        <v>705013.52500000014</v>
      </c>
      <c r="H121" s="376">
        <f>SUM(H111:H120)</f>
        <v>0.99999999999999967</v>
      </c>
      <c r="I121" s="305"/>
      <c r="J121" s="318" t="s">
        <v>92</v>
      </c>
      <c r="K121" s="369"/>
      <c r="L121" s="374">
        <v>44177.35</v>
      </c>
      <c r="M121" s="376">
        <f>SUM(M111:M120)</f>
        <v>1</v>
      </c>
      <c r="N121" s="266"/>
      <c r="O121" s="266"/>
      <c r="T121" s="270"/>
      <c r="U121" s="270"/>
      <c r="V121" s="270"/>
      <c r="X121" s="270"/>
      <c r="Y121" s="266"/>
    </row>
    <row r="122" spans="5:26" x14ac:dyDescent="0.35">
      <c r="E122" s="305"/>
      <c r="F122" s="305"/>
      <c r="G122" s="307"/>
      <c r="H122" s="305"/>
      <c r="I122" s="305"/>
      <c r="J122" s="305"/>
      <c r="K122" s="305"/>
      <c r="L122" s="307"/>
      <c r="N122" s="266"/>
      <c r="O122" s="266"/>
      <c r="T122" s="270"/>
      <c r="U122" s="270"/>
      <c r="V122" s="270"/>
      <c r="X122" s="270"/>
      <c r="Y122" s="266"/>
    </row>
    <row r="123" spans="5:26" x14ac:dyDescent="0.35">
      <c r="E123" s="440" t="s">
        <v>15</v>
      </c>
      <c r="F123" s="441"/>
      <c r="G123" s="371" t="s">
        <v>2</v>
      </c>
      <c r="H123" s="368" t="s">
        <v>3</v>
      </c>
      <c r="I123" s="305"/>
      <c r="J123" s="440" t="s">
        <v>15</v>
      </c>
      <c r="K123" s="441"/>
      <c r="L123" s="371" t="s">
        <v>2</v>
      </c>
      <c r="M123" s="368" t="s">
        <v>3</v>
      </c>
      <c r="N123" s="266"/>
      <c r="O123" s="266"/>
      <c r="T123" s="270"/>
      <c r="U123" s="270"/>
      <c r="V123" s="270"/>
      <c r="X123" s="270"/>
      <c r="Y123" s="266"/>
    </row>
    <row r="124" spans="5:26" x14ac:dyDescent="0.35">
      <c r="E124" s="303"/>
      <c r="F124" s="313" t="s">
        <v>93</v>
      </c>
      <c r="G124" s="386">
        <v>13486.21</v>
      </c>
      <c r="H124" s="384">
        <f>G124/$G$125</f>
        <v>1</v>
      </c>
      <c r="I124" s="305"/>
      <c r="J124" s="303"/>
      <c r="K124" s="313" t="s">
        <v>93</v>
      </c>
      <c r="L124" s="386">
        <v>8216.7999999999993</v>
      </c>
      <c r="M124" s="388">
        <f>L124/L125</f>
        <v>1</v>
      </c>
      <c r="N124" s="266"/>
      <c r="O124" s="266"/>
      <c r="T124" s="270"/>
      <c r="U124" s="270"/>
      <c r="V124" s="270"/>
      <c r="X124" s="270"/>
      <c r="Y124" s="266"/>
    </row>
    <row r="125" spans="5:26" x14ac:dyDescent="0.35">
      <c r="E125" s="318" t="s">
        <v>92</v>
      </c>
      <c r="F125" s="369"/>
      <c r="G125" s="374">
        <v>13486.21</v>
      </c>
      <c r="H125" s="376">
        <f>SUM(H124)</f>
        <v>1</v>
      </c>
      <c r="I125" s="305"/>
      <c r="J125" s="318" t="s">
        <v>92</v>
      </c>
      <c r="K125" s="369"/>
      <c r="L125" s="374">
        <v>8216.7999999999993</v>
      </c>
      <c r="M125" s="376">
        <f>SUM(M124:M124)</f>
        <v>1</v>
      </c>
      <c r="N125" s="266"/>
      <c r="O125" s="266"/>
      <c r="T125" s="270"/>
      <c r="U125" s="270"/>
      <c r="V125" s="270"/>
      <c r="X125" s="270"/>
      <c r="Y125" s="266"/>
    </row>
    <row r="126" spans="5:26" x14ac:dyDescent="0.35">
      <c r="E126" s="305"/>
      <c r="F126" s="305"/>
      <c r="G126" s="307"/>
      <c r="H126" s="305"/>
      <c r="I126" s="305"/>
      <c r="J126" s="305"/>
      <c r="K126" s="305"/>
      <c r="L126" s="307"/>
      <c r="M126" s="363"/>
      <c r="N126" s="363"/>
      <c r="O126" s="363"/>
      <c r="P126" s="363"/>
      <c r="Q126" s="363"/>
      <c r="R126" s="363"/>
      <c r="S126" s="363"/>
      <c r="T126" s="364"/>
      <c r="U126" s="364"/>
      <c r="V126" s="364"/>
      <c r="W126" s="364"/>
      <c r="X126" s="364"/>
      <c r="Y126" s="363"/>
    </row>
    <row r="127" spans="5:26" x14ac:dyDescent="0.35">
      <c r="E127" s="440" t="s">
        <v>17</v>
      </c>
      <c r="F127" s="445"/>
      <c r="G127" s="367" t="s">
        <v>2</v>
      </c>
      <c r="H127" s="368" t="s">
        <v>3</v>
      </c>
      <c r="I127" s="305"/>
      <c r="J127" s="440" t="s">
        <v>17</v>
      </c>
      <c r="K127" s="441"/>
      <c r="L127" s="371" t="s">
        <v>2</v>
      </c>
      <c r="M127" s="368" t="s">
        <v>3</v>
      </c>
      <c r="N127" s="266"/>
      <c r="O127" s="266"/>
      <c r="T127" s="270"/>
      <c r="U127" s="270"/>
      <c r="V127" s="270"/>
      <c r="X127" s="270"/>
      <c r="Y127" s="266"/>
    </row>
    <row r="128" spans="5:26" x14ac:dyDescent="0.35">
      <c r="E128" s="303"/>
      <c r="F128" s="335" t="s">
        <v>17</v>
      </c>
      <c r="G128" s="377">
        <v>159</v>
      </c>
      <c r="H128" s="295">
        <f>G128/$G$129</f>
        <v>1</v>
      </c>
      <c r="I128" s="305"/>
      <c r="J128" s="303"/>
      <c r="K128" s="313" t="s">
        <v>17</v>
      </c>
      <c r="L128" s="386">
        <v>13424.47</v>
      </c>
      <c r="M128" s="384">
        <f>L128/$L$94</f>
        <v>0.36578110086338644</v>
      </c>
      <c r="N128" s="266"/>
      <c r="O128" s="266"/>
      <c r="T128" s="270"/>
      <c r="U128" s="270"/>
      <c r="V128" s="270"/>
      <c r="X128" s="270"/>
      <c r="Y128" s="266"/>
    </row>
    <row r="129" spans="5:25" x14ac:dyDescent="0.35">
      <c r="E129" s="318" t="s">
        <v>92</v>
      </c>
      <c r="F129" s="370"/>
      <c r="G129" s="385">
        <v>159</v>
      </c>
      <c r="H129" s="378">
        <f>SUM(H128)</f>
        <v>1</v>
      </c>
      <c r="I129" s="305"/>
      <c r="J129" s="318" t="s">
        <v>92</v>
      </c>
      <c r="K129" s="369"/>
      <c r="L129" s="374">
        <v>13424.47</v>
      </c>
      <c r="M129" s="376">
        <f>SUM(M122:M128)</f>
        <v>2.3657811008633862</v>
      </c>
      <c r="N129" s="266"/>
      <c r="O129" s="266"/>
      <c r="T129" s="270"/>
      <c r="U129" s="270"/>
      <c r="V129" s="270"/>
      <c r="X129" s="270"/>
      <c r="Y129" s="266"/>
    </row>
    <row r="130" spans="5:25" x14ac:dyDescent="0.35">
      <c r="E130" s="305"/>
      <c r="F130" s="305"/>
      <c r="G130" s="307"/>
      <c r="H130" s="305"/>
      <c r="I130" s="305"/>
      <c r="J130" s="305"/>
      <c r="K130" s="305"/>
      <c r="L130" s="307"/>
      <c r="M130" s="363"/>
      <c r="N130" s="363"/>
      <c r="O130" s="363"/>
      <c r="P130" s="363"/>
      <c r="Q130" s="363"/>
      <c r="R130" s="363"/>
      <c r="S130" s="363"/>
      <c r="T130" s="364"/>
      <c r="U130" s="364"/>
      <c r="V130" s="364"/>
      <c r="W130" s="364"/>
      <c r="X130" s="364"/>
      <c r="Y130" s="363"/>
    </row>
    <row r="131" spans="5:25" x14ac:dyDescent="0.35">
      <c r="E131" s="440" t="s">
        <v>9</v>
      </c>
      <c r="F131" s="441"/>
      <c r="G131" s="371" t="s">
        <v>2</v>
      </c>
      <c r="H131" s="368" t="s">
        <v>3</v>
      </c>
      <c r="I131" s="305"/>
      <c r="J131" s="440" t="s">
        <v>9</v>
      </c>
      <c r="K131" s="441"/>
      <c r="L131" s="371" t="s">
        <v>2</v>
      </c>
      <c r="M131" s="368" t="s">
        <v>3</v>
      </c>
      <c r="N131" s="266"/>
      <c r="O131" s="266"/>
      <c r="T131" s="270"/>
      <c r="U131" s="270"/>
      <c r="V131" s="270"/>
      <c r="X131" s="270"/>
      <c r="Y131" s="266"/>
    </row>
    <row r="132" spans="5:25" x14ac:dyDescent="0.35">
      <c r="E132" s="303"/>
      <c r="F132" s="313" t="s">
        <v>48</v>
      </c>
      <c r="G132" s="340">
        <v>0</v>
      </c>
      <c r="H132" s="295">
        <f>G132/$G$141</f>
        <v>0</v>
      </c>
      <c r="I132" s="305"/>
      <c r="J132" s="303"/>
      <c r="K132" s="313" t="s">
        <v>48</v>
      </c>
      <c r="L132" s="340">
        <v>1909</v>
      </c>
      <c r="M132" s="295">
        <f>L132/$L$141</f>
        <v>2.3266301035953688E-2</v>
      </c>
      <c r="N132" s="266"/>
      <c r="O132" s="266"/>
      <c r="T132" s="270"/>
      <c r="U132" s="270"/>
      <c r="V132" s="270"/>
      <c r="X132" s="270"/>
      <c r="Y132" s="266"/>
    </row>
    <row r="133" spans="5:25" x14ac:dyDescent="0.35">
      <c r="E133" s="303"/>
      <c r="F133" s="313" t="s">
        <v>47</v>
      </c>
      <c r="G133" s="341">
        <v>37</v>
      </c>
      <c r="H133" s="296">
        <f t="shared" ref="H133:H140" si="8">G133/$G$141</f>
        <v>1.4711972969413728E-4</v>
      </c>
      <c r="I133" s="305"/>
      <c r="J133" s="303"/>
      <c r="K133" s="313" t="s">
        <v>47</v>
      </c>
      <c r="L133" s="341">
        <v>1421.6</v>
      </c>
      <c r="M133" s="296">
        <f t="shared" ref="M133:M139" si="9">L133/$L$141</f>
        <v>1.7326020719073736E-2</v>
      </c>
      <c r="N133" s="266"/>
      <c r="O133" s="266"/>
      <c r="T133" s="270"/>
      <c r="U133" s="270"/>
      <c r="V133" s="270"/>
      <c r="X133" s="270"/>
      <c r="Y133" s="266"/>
    </row>
    <row r="134" spans="5:25" x14ac:dyDescent="0.35">
      <c r="E134" s="303"/>
      <c r="F134" s="313" t="s">
        <v>62</v>
      </c>
      <c r="G134" s="341">
        <v>0</v>
      </c>
      <c r="H134" s="296">
        <f t="shared" si="8"/>
        <v>0</v>
      </c>
      <c r="I134" s="305"/>
      <c r="J134" s="303"/>
      <c r="K134" s="313" t="s">
        <v>62</v>
      </c>
      <c r="L134" s="341">
        <v>217</v>
      </c>
      <c r="M134" s="296">
        <f t="shared" si="9"/>
        <v>2.6447288238878731E-3</v>
      </c>
      <c r="N134" s="363"/>
      <c r="O134" s="363"/>
      <c r="P134" s="363"/>
      <c r="Q134" s="363"/>
      <c r="R134" s="363"/>
      <c r="S134" s="363"/>
      <c r="T134" s="364"/>
      <c r="U134" s="364"/>
      <c r="V134" s="364"/>
      <c r="W134" s="364"/>
      <c r="X134" s="364"/>
      <c r="Y134" s="363"/>
    </row>
    <row r="135" spans="5:25" x14ac:dyDescent="0.35">
      <c r="E135" s="303"/>
      <c r="F135" s="313" t="s">
        <v>43</v>
      </c>
      <c r="G135" s="341">
        <v>11041</v>
      </c>
      <c r="H135" s="296">
        <f t="shared" si="8"/>
        <v>4.3901322582512697E-2</v>
      </c>
      <c r="I135" s="305"/>
      <c r="J135" s="303"/>
      <c r="K135" s="313" t="s">
        <v>43</v>
      </c>
      <c r="L135" s="341">
        <v>54307.89</v>
      </c>
      <c r="M135" s="296">
        <f t="shared" si="9"/>
        <v>0.66188775137111522</v>
      </c>
      <c r="N135" s="266"/>
      <c r="O135" s="266"/>
      <c r="T135" s="270"/>
      <c r="U135" s="270"/>
      <c r="V135" s="270"/>
      <c r="X135" s="270"/>
      <c r="Y135" s="266"/>
    </row>
    <row r="136" spans="5:25" x14ac:dyDescent="0.35">
      <c r="E136" s="303"/>
      <c r="F136" s="387" t="s">
        <v>102</v>
      </c>
      <c r="G136" s="389">
        <v>11041</v>
      </c>
      <c r="H136" s="390">
        <f t="shared" si="8"/>
        <v>4.3901322582512697E-2</v>
      </c>
      <c r="I136" s="305"/>
      <c r="J136" s="303"/>
      <c r="K136" s="387" t="s">
        <v>102</v>
      </c>
      <c r="L136" s="389">
        <v>38794.6</v>
      </c>
      <c r="M136" s="390">
        <f t="shared" si="9"/>
        <v>0.4728165752589884</v>
      </c>
      <c r="N136" s="266"/>
      <c r="O136" s="266"/>
      <c r="T136" s="270"/>
      <c r="U136" s="270"/>
      <c r="V136" s="270"/>
      <c r="X136" s="270"/>
      <c r="Y136" s="266"/>
    </row>
    <row r="137" spans="5:25" x14ac:dyDescent="0.35">
      <c r="E137" s="303"/>
      <c r="F137" s="313" t="s">
        <v>42</v>
      </c>
      <c r="G137" s="341">
        <v>2092</v>
      </c>
      <c r="H137" s="296">
        <f t="shared" si="8"/>
        <v>8.3182290410847362E-3</v>
      </c>
      <c r="I137" s="305"/>
      <c r="J137" s="303"/>
      <c r="K137" s="313" t="s">
        <v>42</v>
      </c>
      <c r="L137" s="341">
        <v>6951.71</v>
      </c>
      <c r="M137" s="296">
        <f t="shared" si="9"/>
        <v>8.4725289457647776E-2</v>
      </c>
      <c r="N137" s="266"/>
      <c r="O137" s="266"/>
      <c r="T137" s="270"/>
      <c r="U137" s="270"/>
      <c r="V137" s="270"/>
      <c r="X137" s="270"/>
      <c r="Y137" s="266"/>
    </row>
    <row r="138" spans="5:25" x14ac:dyDescent="0.35">
      <c r="E138" s="303"/>
      <c r="F138" s="313" t="s">
        <v>39</v>
      </c>
      <c r="G138" s="341">
        <v>145345.26</v>
      </c>
      <c r="H138" s="296">
        <f t="shared" si="8"/>
        <v>0.57792311793308393</v>
      </c>
      <c r="I138" s="305"/>
      <c r="J138" s="303"/>
      <c r="K138" s="313" t="s">
        <v>39</v>
      </c>
      <c r="L138" s="341">
        <v>11454.3</v>
      </c>
      <c r="M138" s="296">
        <f t="shared" si="9"/>
        <v>0.13960146252285191</v>
      </c>
      <c r="N138" s="266"/>
      <c r="O138" s="266"/>
      <c r="T138" s="270"/>
      <c r="U138" s="270"/>
      <c r="V138" s="270"/>
      <c r="X138" s="270"/>
      <c r="Y138" s="266"/>
    </row>
    <row r="139" spans="5:25" x14ac:dyDescent="0.35">
      <c r="E139" s="303"/>
      <c r="F139" s="313" t="s">
        <v>94</v>
      </c>
      <c r="G139" s="341">
        <v>7727.58</v>
      </c>
      <c r="H139" s="296">
        <f t="shared" si="8"/>
        <v>3.0726472453778957E-2</v>
      </c>
      <c r="I139" s="305"/>
      <c r="J139" s="303"/>
      <c r="K139" s="313" t="s">
        <v>94</v>
      </c>
      <c r="L139" s="341">
        <v>5788.5</v>
      </c>
      <c r="M139" s="296">
        <f t="shared" si="9"/>
        <v>7.0548446069469833E-2</v>
      </c>
      <c r="N139" s="266"/>
      <c r="O139" s="266"/>
      <c r="T139" s="270"/>
      <c r="U139" s="270"/>
      <c r="V139" s="270"/>
      <c r="X139" s="270"/>
      <c r="Y139" s="266"/>
    </row>
    <row r="140" spans="5:25" x14ac:dyDescent="0.35">
      <c r="E140" s="303"/>
      <c r="F140" s="313" t="s">
        <v>40</v>
      </c>
      <c r="G140" s="375">
        <v>85253</v>
      </c>
      <c r="H140" s="297">
        <f t="shared" si="8"/>
        <v>0.33898373825984557</v>
      </c>
      <c r="I140" s="305"/>
      <c r="J140" s="303"/>
      <c r="K140" s="313" t="s">
        <v>40</v>
      </c>
      <c r="L140" s="375" t="s">
        <v>45</v>
      </c>
      <c r="M140" s="297" t="s">
        <v>45</v>
      </c>
      <c r="N140" s="266"/>
      <c r="O140" s="266"/>
      <c r="T140" s="270"/>
      <c r="U140" s="270"/>
      <c r="V140" s="270"/>
      <c r="X140" s="270"/>
      <c r="Y140" s="266"/>
    </row>
    <row r="141" spans="5:25" x14ac:dyDescent="0.35">
      <c r="E141" s="318" t="s">
        <v>19</v>
      </c>
      <c r="F141" s="369"/>
      <c r="G141" s="374">
        <f>SUM(G132:G135,G137:G140)</f>
        <v>251495.84</v>
      </c>
      <c r="H141" s="376">
        <f>SUM(H132:H135,H137:H140)</f>
        <v>1</v>
      </c>
      <c r="I141" s="305"/>
      <c r="J141" s="318" t="s">
        <v>19</v>
      </c>
      <c r="K141" s="369"/>
      <c r="L141" s="374">
        <f>SUM(L132:L135,L137:L140)</f>
        <v>82050</v>
      </c>
      <c r="M141" s="376">
        <f>SUM(M132:M135,M137:M140)</f>
        <v>1</v>
      </c>
      <c r="N141" s="266"/>
      <c r="O141" s="266"/>
      <c r="T141" s="270"/>
      <c r="U141" s="270"/>
      <c r="V141" s="270"/>
      <c r="X141" s="270"/>
      <c r="Y141" s="266"/>
    </row>
    <row r="142" spans="5:25" x14ac:dyDescent="0.35">
      <c r="F142" s="268"/>
      <c r="I142" s="266"/>
      <c r="K142" s="358"/>
      <c r="N142" s="266"/>
      <c r="O142" s="266"/>
      <c r="T142" s="270"/>
      <c r="U142" s="270"/>
      <c r="V142" s="270"/>
      <c r="X142" s="270"/>
      <c r="Y142" s="266"/>
    </row>
    <row r="143" spans="5:25" x14ac:dyDescent="0.35">
      <c r="F143" s="268"/>
      <c r="I143" s="266"/>
      <c r="K143" s="358"/>
      <c r="N143" s="266"/>
      <c r="O143" s="266"/>
      <c r="T143" s="270"/>
      <c r="U143" s="270"/>
      <c r="V143" s="270"/>
      <c r="X143" s="270"/>
      <c r="Y143" s="266"/>
    </row>
  </sheetData>
  <mergeCells count="29">
    <mergeCell ref="J33:K33"/>
    <mergeCell ref="J37:K37"/>
    <mergeCell ref="B3:D3"/>
    <mergeCell ref="J3:M3"/>
    <mergeCell ref="J4:K4"/>
    <mergeCell ref="J13:K13"/>
    <mergeCell ref="J23:K23"/>
    <mergeCell ref="E110:F110"/>
    <mergeCell ref="J96:K96"/>
    <mergeCell ref="J106:K106"/>
    <mergeCell ref="J50:K50"/>
    <mergeCell ref="J54:K54"/>
    <mergeCell ref="J59:K59"/>
    <mergeCell ref="J110:K110"/>
    <mergeCell ref="J123:K123"/>
    <mergeCell ref="J127:K127"/>
    <mergeCell ref="A1:F1"/>
    <mergeCell ref="J131:K131"/>
    <mergeCell ref="E77:F77"/>
    <mergeCell ref="E76:H76"/>
    <mergeCell ref="E86:F86"/>
    <mergeCell ref="J77:K77"/>
    <mergeCell ref="J76:M76"/>
    <mergeCell ref="J86:K86"/>
    <mergeCell ref="E123:F123"/>
    <mergeCell ref="E127:F127"/>
    <mergeCell ref="E131:F131"/>
    <mergeCell ref="E96:F96"/>
    <mergeCell ref="E106:F10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2019-20</vt:lpstr>
      <vt:lpstr>2018-19</vt:lpstr>
      <vt:lpstr>2017-18</vt:lpstr>
      <vt:lpstr>2016-17</vt:lpstr>
      <vt:lpstr>2015-16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Bøgebjerg Poulsen</dc:creator>
  <cp:lastModifiedBy>Laura Bøgebjerg Poulsen</cp:lastModifiedBy>
  <dcterms:created xsi:type="dcterms:W3CDTF">2021-01-08T13:14:02Z</dcterms:created>
  <dcterms:modified xsi:type="dcterms:W3CDTF">2021-01-26T09:01:18Z</dcterms:modified>
</cp:coreProperties>
</file>