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B12" i="1"/>
  <c r="C12" i="1"/>
  <c r="D12" i="1"/>
  <c r="E12" i="1"/>
  <c r="F12" i="1"/>
  <c r="G12" i="1"/>
  <c r="H12" i="1"/>
  <c r="C5" i="1"/>
  <c r="D5" i="1"/>
  <c r="E5" i="1"/>
  <c r="F5" i="1"/>
  <c r="G5" i="1"/>
  <c r="B5" i="1"/>
  <c r="H5" i="1"/>
</calcChain>
</file>

<file path=xl/sharedStrings.xml><?xml version="1.0" encoding="utf-8"?>
<sst xmlns="http://schemas.openxmlformats.org/spreadsheetml/2006/main" count="38" uniqueCount="14">
  <si>
    <t>Pristillæg</t>
  </si>
  <si>
    <t>2013</t>
  </si>
  <si>
    <t>2014</t>
  </si>
  <si>
    <t>2015</t>
  </si>
  <si>
    <t>2016</t>
  </si>
  <si>
    <t>2017</t>
  </si>
  <si>
    <t>2018</t>
  </si>
  <si>
    <t>2019</t>
  </si>
  <si>
    <t>79 kr./GJ - Indeksreguleret</t>
  </si>
  <si>
    <t>26 kr./GJ - Naturgasreguleret</t>
  </si>
  <si>
    <t>10 kr./GJ - Fast aftrapning</t>
  </si>
  <si>
    <t>Total</t>
  </si>
  <si>
    <t>Nedre brændværdi - DKK pr. kWh leveret</t>
  </si>
  <si>
    <t>Øvre brændværdi - DKK pr. kWh leveret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</si>
</sst>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8" formatCode="0.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Fill="0" applyProtection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1" applyFill="1" applyProtection="1"/>
    <xf numFmtId="0" fontId="2" fillId="0" borderId="0" xfId="1" applyFill="1" applyAlignment="1" applyProtection="1">
      <alignment horizontal="center"/>
    </xf>
    <xf numFmtId="0" fontId="2" fillId="0" borderId="0" xfId="1" applyFont="1" applyFill="1" applyProtection="1"/>
    <xf numFmtId="168" fontId="2" fillId="0" borderId="0" xfId="1" applyNumberFormat="1" applyFill="1" applyAlignment="1" applyProtection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168" fontId="2" fillId="0" borderId="0" xfId="0" applyNumberFormat="1" applyFont="1" applyFill="1" applyBorder="1" applyAlignment="1" applyProtection="1">
      <alignment horizontal="center"/>
    </xf>
  </cellXfs>
  <cellStyles count="5">
    <cellStyle name="Komma 2" xfId="2"/>
    <cellStyle name="Normal" xfId="0" builtinId="0"/>
    <cellStyle name="Normal 2" xfId="3"/>
    <cellStyle name="Normal 3" xfId="1"/>
    <cellStyle name="Valuta 2" xfId="4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8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H5" totalsRowCount="1" headerRowDxfId="44" dataDxfId="45" headerRowCellStyle="Normal 3" dataCellStyle="Normal 3">
  <tableColumns count="8">
    <tableColumn id="1" name="Pristillæg" totalsRowLabel="Total" dataDxfId="53" totalsRowDxfId="43" dataCellStyle="Normal 3"/>
    <tableColumn id="2" name="2013" totalsRowFunction="sum" dataDxfId="52" totalsRowDxfId="42" dataCellStyle="Normal 3"/>
    <tableColumn id="3" name="2014" totalsRowFunction="sum" dataDxfId="51" totalsRowDxfId="41" dataCellStyle="Normal 3"/>
    <tableColumn id="4" name="2015" totalsRowFunction="sum" dataDxfId="50" totalsRowDxfId="40" dataCellStyle="Normal 3"/>
    <tableColumn id="5" name="2016" totalsRowFunction="sum" dataDxfId="49" totalsRowDxfId="39" dataCellStyle="Normal 3"/>
    <tableColumn id="6" name="2017" totalsRowFunction="sum" dataDxfId="48" totalsRowDxfId="38" dataCellStyle="Normal 3"/>
    <tableColumn id="7" name="2018" totalsRowFunction="sum" dataDxfId="47" totalsRowDxfId="37" dataCellStyle="Normal 3"/>
    <tableColumn id="8" name="2019" totalsRowFunction="sum" dataDxfId="46" totalsRowDxfId="36" dataCellStyle="Normal 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8:H12" totalsRowCount="1" headerRowDxfId="26" dataDxfId="27" headerRowCellStyle="Normal 3" dataCellStyle="Normal 3">
  <tableColumns count="8">
    <tableColumn id="1" name="Pristillæg" totalsRowLabel="Total" dataDxfId="35" totalsRowDxfId="25" dataCellStyle="Normal 3"/>
    <tableColumn id="2" name="2013" totalsRowFunction="sum" dataDxfId="34" totalsRowDxfId="24" dataCellStyle="Normal 3"/>
    <tableColumn id="3" name="2014" totalsRowFunction="sum" dataDxfId="33" totalsRowDxfId="23" dataCellStyle="Normal 3"/>
    <tableColumn id="4" name="2015" totalsRowFunction="sum" dataDxfId="32" totalsRowDxfId="22" dataCellStyle="Normal 3"/>
    <tableColumn id="5" name="2016" totalsRowFunction="sum" dataDxfId="31" totalsRowDxfId="21" dataCellStyle="Normal 3"/>
    <tableColumn id="6" name="2017" totalsRowFunction="sum" dataDxfId="30" totalsRowDxfId="20" dataCellStyle="Normal 3"/>
    <tableColumn id="7" name="2018" totalsRowFunction="sum" dataDxfId="29" totalsRowDxfId="19" dataCellStyle="Normal 3"/>
    <tableColumn id="8" name="2019" totalsRowFunction="sum" dataDxfId="28" totalsRowDxfId="18" dataCellStyle="Normal 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15:H19" totalsRowCount="1" headerRowDxfId="8" dataDxfId="9" headerRowCellStyle="Normal 3" dataCellStyle="Normal 3">
  <tableColumns count="8">
    <tableColumn id="1" name="Pristillæg" totalsRowLabel="Total" dataDxfId="17" totalsRowDxfId="7" dataCellStyle="Normal 3"/>
    <tableColumn id="2" name="2013" totalsRowFunction="sum" dataDxfId="16" totalsRowDxfId="6" dataCellStyle="Normal 3"/>
    <tableColumn id="3" name="2014" totalsRowFunction="sum" dataDxfId="15" totalsRowDxfId="5" dataCellStyle="Normal 3"/>
    <tableColumn id="4" name="2015" totalsRowFunction="sum" dataDxfId="14" totalsRowDxfId="4" dataCellStyle="Normal 3"/>
    <tableColumn id="5" name="2016" totalsRowFunction="sum" dataDxfId="13" totalsRowDxfId="3" dataCellStyle="Normal 3"/>
    <tableColumn id="6" name="2017" totalsRowFunction="sum" dataDxfId="12" totalsRowDxfId="2" dataCellStyle="Normal 3"/>
    <tableColumn id="7" name="2018" totalsRowFunction="sum" dataDxfId="11" totalsRowDxfId="1" dataCellStyle="Normal 3"/>
    <tableColumn id="8" name="2019" totalsRowFunction="sum" dataDxfId="10" totalsRow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6" sqref="K16"/>
    </sheetView>
  </sheetViews>
  <sheetFormatPr defaultRowHeight="15" x14ac:dyDescent="0.25"/>
  <cols>
    <col min="1" max="1" width="38.28515625" bestFit="1" customWidth="1"/>
    <col min="2" max="8" width="7.140625" customWidth="1"/>
  </cols>
  <sheetData>
    <row r="1" spans="1: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3" t="s">
        <v>8</v>
      </c>
      <c r="B2" s="2">
        <v>79.900000000000006</v>
      </c>
      <c r="C2" s="2">
        <v>80.3</v>
      </c>
      <c r="D2" s="2">
        <v>80.7</v>
      </c>
      <c r="E2" s="2">
        <v>81</v>
      </c>
      <c r="F2" s="2">
        <v>81.2</v>
      </c>
      <c r="G2" s="2">
        <v>81.8</v>
      </c>
      <c r="H2" s="2">
        <v>82.2</v>
      </c>
    </row>
    <row r="3" spans="1:8" x14ac:dyDescent="0.25">
      <c r="A3" s="3" t="s">
        <v>9</v>
      </c>
      <c r="B3" s="2">
        <v>21.7</v>
      </c>
      <c r="C3" s="2">
        <v>15.1</v>
      </c>
      <c r="D3" s="2">
        <v>30.7</v>
      </c>
      <c r="E3" s="2">
        <v>33.6</v>
      </c>
      <c r="F3" s="2">
        <v>48.1</v>
      </c>
      <c r="G3" s="2">
        <v>41.5</v>
      </c>
      <c r="H3" s="2">
        <v>23.4</v>
      </c>
    </row>
    <row r="4" spans="1:8" x14ac:dyDescent="0.25">
      <c r="A4" s="3" t="s">
        <v>10</v>
      </c>
      <c r="B4" s="2">
        <v>10</v>
      </c>
      <c r="C4" s="2">
        <v>10</v>
      </c>
      <c r="D4" s="2">
        <v>10</v>
      </c>
      <c r="E4" s="2">
        <v>8</v>
      </c>
      <c r="F4" s="2">
        <v>6</v>
      </c>
      <c r="G4" s="2">
        <v>4</v>
      </c>
      <c r="H4" s="2">
        <v>2</v>
      </c>
    </row>
    <row r="5" spans="1:8" x14ac:dyDescent="0.25">
      <c r="A5" s="7" t="s">
        <v>11</v>
      </c>
      <c r="B5" s="8">
        <f>SUBTOTAL(109,Tabel1[2013])</f>
        <v>111.60000000000001</v>
      </c>
      <c r="C5" s="8">
        <f>SUBTOTAL(109,Tabel1[2014])</f>
        <v>105.39999999999999</v>
      </c>
      <c r="D5" s="8">
        <f>SUBTOTAL(109,Tabel1[2015])</f>
        <v>121.4</v>
      </c>
      <c r="E5" s="8">
        <f>SUBTOTAL(109,Tabel1[2016])</f>
        <v>122.6</v>
      </c>
      <c r="F5" s="8">
        <f>SUBTOTAL(109,Tabel1[2017])</f>
        <v>135.30000000000001</v>
      </c>
      <c r="G5" s="8">
        <f>SUBTOTAL(109,Tabel1[2018])</f>
        <v>127.3</v>
      </c>
      <c r="H5" s="8">
        <f>SUBTOTAL(109,Tabel1[2019])</f>
        <v>107.6</v>
      </c>
    </row>
    <row r="7" spans="1:8" x14ac:dyDescent="0.25">
      <c r="A7" s="3" t="s">
        <v>12</v>
      </c>
      <c r="B7" s="1"/>
      <c r="C7" s="1"/>
      <c r="D7" s="1"/>
      <c r="E7" s="1"/>
      <c r="F7" s="1"/>
      <c r="G7" s="1"/>
      <c r="H7" s="1"/>
    </row>
    <row r="8" spans="1:8" s="9" customFormat="1" x14ac:dyDescent="0.2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</row>
    <row r="9" spans="1:8" x14ac:dyDescent="0.25">
      <c r="A9" s="3" t="s">
        <v>8</v>
      </c>
      <c r="B9" s="4">
        <v>0.28764000000000001</v>
      </c>
      <c r="C9" s="4">
        <v>0.28908</v>
      </c>
      <c r="D9" s="4">
        <v>0.29052</v>
      </c>
      <c r="E9" s="4">
        <v>0.29159999999999997</v>
      </c>
      <c r="F9" s="4">
        <v>0.29232000000000002</v>
      </c>
      <c r="G9" s="4">
        <v>0.29447999999999996</v>
      </c>
      <c r="H9" s="4">
        <v>0.29592000000000002</v>
      </c>
    </row>
    <row r="10" spans="1:8" x14ac:dyDescent="0.25">
      <c r="A10" s="3" t="s">
        <v>9</v>
      </c>
      <c r="B10" s="4">
        <v>7.8119999999999995E-2</v>
      </c>
      <c r="C10" s="4">
        <v>5.4359999999999999E-2</v>
      </c>
      <c r="D10" s="4">
        <v>0.11051999999999999</v>
      </c>
      <c r="E10" s="4">
        <v>0.12096</v>
      </c>
      <c r="F10" s="4">
        <v>0.17316000000000001</v>
      </c>
      <c r="G10" s="4">
        <v>0.14940000000000001</v>
      </c>
      <c r="H10" s="4">
        <v>8.4239999999999995E-2</v>
      </c>
    </row>
    <row r="11" spans="1:8" x14ac:dyDescent="0.25">
      <c r="A11" s="3" t="s">
        <v>10</v>
      </c>
      <c r="B11" s="4">
        <v>3.5999999999999997E-2</v>
      </c>
      <c r="C11" s="4">
        <v>3.5999999999999997E-2</v>
      </c>
      <c r="D11" s="4">
        <v>3.5999999999999997E-2</v>
      </c>
      <c r="E11" s="4">
        <v>2.8799999999999999E-2</v>
      </c>
      <c r="F11" s="4">
        <v>2.1600000000000001E-2</v>
      </c>
      <c r="G11" s="4">
        <v>1.44E-2</v>
      </c>
      <c r="H11" s="4">
        <v>7.1999999999999998E-3</v>
      </c>
    </row>
    <row r="12" spans="1:8" x14ac:dyDescent="0.25">
      <c r="A12" s="7" t="s">
        <v>11</v>
      </c>
      <c r="B12" s="10">
        <f>SUBTOTAL(109,Tabel2[2013])</f>
        <v>0.40175999999999995</v>
      </c>
      <c r="C12" s="10">
        <f>SUBTOTAL(109,Tabel2[2014])</f>
        <v>0.37944</v>
      </c>
      <c r="D12" s="10">
        <f>SUBTOTAL(109,Tabel2[2015])</f>
        <v>0.43703999999999998</v>
      </c>
      <c r="E12" s="10">
        <f>SUBTOTAL(109,Tabel2[2016])</f>
        <v>0.44135999999999997</v>
      </c>
      <c r="F12" s="10">
        <f>SUBTOTAL(109,Tabel2[2017])</f>
        <v>0.48708000000000001</v>
      </c>
      <c r="G12" s="10">
        <f>SUBTOTAL(109,Tabel2[2018])</f>
        <v>0.45827999999999997</v>
      </c>
      <c r="H12" s="10">
        <f>SUBTOTAL(109,Tabel2[2019])</f>
        <v>0.38735999999999998</v>
      </c>
    </row>
    <row r="13" spans="1:8" x14ac:dyDescent="0.25">
      <c r="A13" s="1"/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13</v>
      </c>
      <c r="B14" s="2"/>
      <c r="C14" s="2"/>
      <c r="D14" s="2"/>
      <c r="E14" s="2"/>
      <c r="F14" s="2"/>
      <c r="G14" s="2"/>
      <c r="H14" s="2"/>
    </row>
    <row r="15" spans="1:8" s="9" customFormat="1" x14ac:dyDescent="0.25">
      <c r="A15" s="5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</row>
    <row r="16" spans="1:8" x14ac:dyDescent="0.25">
      <c r="A16" s="3" t="s">
        <v>8</v>
      </c>
      <c r="B16" s="4">
        <v>0.25920966239999998</v>
      </c>
      <c r="C16" s="4">
        <v>0.26050733279999999</v>
      </c>
      <c r="D16" s="4">
        <v>0.2618050032</v>
      </c>
      <c r="E16" s="4">
        <v>0.26277825599999999</v>
      </c>
      <c r="F16" s="4">
        <v>0.26342709120000002</v>
      </c>
      <c r="G16" s="4">
        <v>0.26537359679999994</v>
      </c>
      <c r="H16" s="4">
        <v>0.26667126720000001</v>
      </c>
    </row>
    <row r="17" spans="1:8" x14ac:dyDescent="0.25">
      <c r="A17" s="3" t="s">
        <v>9</v>
      </c>
      <c r="B17" s="4">
        <v>7.0398619199999998E-2</v>
      </c>
      <c r="C17" s="4">
        <v>4.8987057599999995E-2</v>
      </c>
      <c r="D17" s="4">
        <v>9.9596203199999983E-2</v>
      </c>
      <c r="E17" s="4">
        <v>0.1090043136</v>
      </c>
      <c r="F17" s="4">
        <v>0.1560448656</v>
      </c>
      <c r="G17" s="4">
        <v>0.13463330400000001</v>
      </c>
      <c r="H17" s="4">
        <v>7.5913718399999996E-2</v>
      </c>
    </row>
    <row r="18" spans="1:8" x14ac:dyDescent="0.25">
      <c r="A18" s="3" t="s">
        <v>10</v>
      </c>
      <c r="B18" s="4">
        <v>3.2441759999999993E-2</v>
      </c>
      <c r="C18" s="4">
        <v>3.2441759999999993E-2</v>
      </c>
      <c r="D18" s="4">
        <v>3.2441759999999993E-2</v>
      </c>
      <c r="E18" s="4">
        <v>2.5953407999999997E-2</v>
      </c>
      <c r="F18" s="4">
        <v>1.9465056000000001E-2</v>
      </c>
      <c r="G18" s="4">
        <v>1.2976703999999999E-2</v>
      </c>
      <c r="H18" s="4">
        <v>6.4883519999999993E-3</v>
      </c>
    </row>
    <row r="19" spans="1:8" x14ac:dyDescent="0.25">
      <c r="A19" s="7" t="s">
        <v>11</v>
      </c>
      <c r="B19" s="10">
        <f>SUBTOTAL(109,Tabel3[2013])</f>
        <v>0.36205004159999998</v>
      </c>
      <c r="C19" s="10">
        <f>SUBTOTAL(109,Tabel3[2014])</f>
        <v>0.34193615039999997</v>
      </c>
      <c r="D19" s="10">
        <f>SUBTOTAL(109,Tabel3[2015])</f>
        <v>0.39384296639999994</v>
      </c>
      <c r="E19" s="10">
        <f>SUBTOTAL(109,Tabel3[2016])</f>
        <v>0.39773597760000001</v>
      </c>
      <c r="F19" s="10">
        <f>SUBTOTAL(109,Tabel3[2017])</f>
        <v>0.43893701280000003</v>
      </c>
      <c r="G19" s="10">
        <f>SUBTOTAL(109,Tabel3[2018])</f>
        <v>0.41298360479999996</v>
      </c>
      <c r="H19" s="10">
        <f>SUBTOTAL(109,Tabel3[2019])</f>
        <v>0.34907333759999998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Bødker Pedersen</dc:creator>
  <cp:lastModifiedBy>Søren Bødker Pedersen</cp:lastModifiedBy>
  <dcterms:created xsi:type="dcterms:W3CDTF">2019-01-17T13:22:03Z</dcterms:created>
  <dcterms:modified xsi:type="dcterms:W3CDTF">2019-01-17T13:25:51Z</dcterms:modified>
</cp:coreProperties>
</file>