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200" windowHeight="11376"/>
  </bookViews>
  <sheets>
    <sheet name="VG beregner" sheetId="3" r:id="rId1"/>
    <sheet name="Specifik kedelliste" sheetId="7" r:id="rId2"/>
    <sheet name="Type kedeliste" sheetId="8" r:id="rId3"/>
    <sheet name="Ark1" sheetId="2" state="hidden" r:id="rId4"/>
    <sheet name="Ark1 (2)" sheetId="6" state="hidden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6" l="1"/>
  <c r="E3" i="6"/>
  <c r="C4" i="6" l="1"/>
  <c r="C6" i="6"/>
  <c r="C9" i="6" l="1"/>
  <c r="C10" i="6" s="1"/>
  <c r="L2" i="6"/>
  <c r="N34" i="6"/>
  <c r="N33" i="6"/>
  <c r="N32" i="6"/>
  <c r="W6" i="6"/>
  <c r="W5" i="6"/>
  <c r="N39" i="6"/>
  <c r="N7" i="6" s="1"/>
  <c r="E4" i="6"/>
  <c r="C12" i="6" s="1"/>
  <c r="C6" i="2"/>
  <c r="C5" i="2"/>
  <c r="C4" i="2"/>
  <c r="C3" i="2"/>
  <c r="M2" i="6" l="1"/>
  <c r="I13" i="6"/>
  <c r="J15" i="6"/>
  <c r="N12" i="6"/>
  <c r="N4" i="6" s="1"/>
  <c r="N2" i="6" s="1"/>
  <c r="G14" i="6"/>
  <c r="I15" i="6"/>
  <c r="G15" i="6"/>
  <c r="C13" i="6"/>
  <c r="B12" i="3" s="1"/>
  <c r="N21" i="6"/>
  <c r="N5" i="6" s="1"/>
  <c r="J13" i="6"/>
  <c r="H14" i="6"/>
  <c r="G13" i="6"/>
  <c r="I14" i="6"/>
  <c r="H13" i="6"/>
  <c r="J14" i="6"/>
  <c r="H15" i="6"/>
  <c r="N30" i="6"/>
  <c r="N6" i="6" s="1"/>
  <c r="C14" i="6" l="1"/>
  <c r="C15" i="6" l="1"/>
  <c r="N21" i="2" l="1"/>
  <c r="N12" i="2"/>
  <c r="N30" i="2" l="1"/>
  <c r="N39" i="2"/>
  <c r="J15" i="2" l="1"/>
  <c r="J14" i="2"/>
  <c r="H15" i="2"/>
  <c r="H14" i="2"/>
  <c r="H13" i="2"/>
  <c r="G15" i="2"/>
  <c r="G14" i="2"/>
  <c r="G13" i="2"/>
  <c r="J13" i="2" l="1"/>
  <c r="N5" i="2" l="1"/>
  <c r="N6" i="2"/>
  <c r="N7" i="2"/>
  <c r="N34" i="2"/>
  <c r="I15" i="2" s="1"/>
  <c r="N33" i="2"/>
  <c r="I14" i="2" s="1"/>
  <c r="N32" i="2"/>
  <c r="I13" i="2" s="1"/>
  <c r="N4" i="2"/>
  <c r="L2" i="2" l="1"/>
  <c r="M2" i="2" l="1"/>
  <c r="N2" i="2"/>
  <c r="E4" i="2" l="1"/>
  <c r="C12" i="2" s="1"/>
  <c r="W5" i="2" l="1"/>
  <c r="W6" i="2" s="1"/>
  <c r="E3" i="2" l="1"/>
  <c r="C8" i="2" l="1"/>
  <c r="C9" i="2" s="1"/>
  <c r="C13" i="2"/>
  <c r="B6" i="3" s="1"/>
  <c r="C14" i="2" l="1"/>
  <c r="B7" i="3" s="1"/>
  <c r="C15" i="2" l="1"/>
  <c r="C10" i="2"/>
</calcChain>
</file>

<file path=xl/comments1.xml><?xml version="1.0" encoding="utf-8"?>
<comments xmlns="http://schemas.openxmlformats.org/spreadsheetml/2006/main">
  <authors>
    <author>Forfatter</author>
  </authors>
  <commentList>
    <comment ref="B2" authorId="0">
      <text>
        <r>
          <rPr>
            <sz val="9"/>
            <color indexed="81"/>
            <rFont val="Tahoma"/>
            <charset val="1"/>
          </rPr>
          <t>Indtast kedlens nominelle ydelse i kW.</t>
        </r>
      </text>
    </comment>
    <comment ref="B3" authorId="0">
      <text>
        <r>
          <rPr>
            <sz val="9"/>
            <color indexed="81"/>
            <rFont val="Tahoma"/>
            <charset val="1"/>
          </rPr>
          <t>Vælg brændsel i rullemenuen.</t>
        </r>
      </text>
    </comment>
    <comment ref="B4" authorId="0">
      <text>
        <r>
          <rPr>
            <sz val="9"/>
            <color indexed="81"/>
            <rFont val="Tahoma"/>
            <family val="2"/>
          </rPr>
          <t>Indtast den eksisterende kedels alder i hele antal år.</t>
        </r>
      </text>
    </comment>
    <comment ref="B5" authorId="0">
      <text>
        <r>
          <rPr>
            <sz val="9"/>
            <color indexed="81"/>
            <rFont val="Tahoma"/>
            <family val="2"/>
          </rPr>
          <t>Indtast kedlens normvirkningsgrad fra kedelliste eller mærkeplade. Virkningsgraden indtastes som kommatal. Fx 0,90</t>
        </r>
      </text>
    </comment>
    <comment ref="B10" authorId="0">
      <text>
        <r>
          <rPr>
            <sz val="9"/>
            <color indexed="81"/>
            <rFont val="Tahoma"/>
            <charset val="1"/>
          </rPr>
          <t>Indtast kedlens nominelle ydelse i kW.</t>
        </r>
      </text>
    </comment>
    <comment ref="B11" authorId="0">
      <text>
        <r>
          <rPr>
            <sz val="9"/>
            <color indexed="81"/>
            <rFont val="Tahoma"/>
            <family val="2"/>
          </rPr>
          <t>Indtast kedlens normvirkningsgrad fra kedelliste eller mærkeplade. Virkningsgraden indtastes som kommatal. Fx 0,90</t>
        </r>
      </text>
    </comment>
  </commentList>
</comments>
</file>

<file path=xl/sharedStrings.xml><?xml version="1.0" encoding="utf-8"?>
<sst xmlns="http://schemas.openxmlformats.org/spreadsheetml/2006/main" count="1060" uniqueCount="275">
  <si>
    <t>Brændsel</t>
  </si>
  <si>
    <t>Ydelse</t>
  </si>
  <si>
    <t>Alder</t>
  </si>
  <si>
    <t>Virk. ny</t>
  </si>
  <si>
    <t>Virk. nu</t>
  </si>
  <si>
    <t>Halm</t>
  </si>
  <si>
    <t>Træpiller</t>
  </si>
  <si>
    <t>Års virk. nu</t>
  </si>
  <si>
    <t>Korr. til årsvirk.</t>
  </si>
  <si>
    <t>Års virk. ny</t>
  </si>
  <si>
    <t>Fald</t>
  </si>
  <si>
    <t>Korr. virk.</t>
  </si>
  <si>
    <t>Brænde</t>
  </si>
  <si>
    <t>Flis</t>
  </si>
  <si>
    <t>Før-situation</t>
  </si>
  <si>
    <t>Kedlens alder (år)</t>
  </si>
  <si>
    <t>Kedlens normvirkningsgrad, som ny</t>
  </si>
  <si>
    <t>Kedlens årsvirkningsgrad, som ny</t>
  </si>
  <si>
    <t>Kedlens årsvirkningsgrad, ved udskiftningstidspunkt</t>
  </si>
  <si>
    <t>Efter-situation</t>
  </si>
  <si>
    <t>Kedlens ydelse (kW)</t>
  </si>
  <si>
    <t>Testcenter</t>
  </si>
  <si>
    <t>Fabrikat</t>
  </si>
  <si>
    <t>Model</t>
  </si>
  <si>
    <t>Type</t>
  </si>
  <si>
    <t>Nominel ydelse (kW)</t>
  </si>
  <si>
    <t>Normvirkningsgrad (kedel)</t>
  </si>
  <si>
    <t>Bygholm</t>
  </si>
  <si>
    <t>Alcon</t>
  </si>
  <si>
    <t>AKU-250</t>
  </si>
  <si>
    <t>Portionsfyret halmkedel med fyrboksisolering, blæser, iltstyring og røgkøling</t>
  </si>
  <si>
    <t>rundballer</t>
  </si>
  <si>
    <t>AKT-450</t>
  </si>
  <si>
    <t>bigballer</t>
  </si>
  <si>
    <t>Aunslev</t>
  </si>
  <si>
    <t>6A</t>
  </si>
  <si>
    <t>Automatisk halmanlæg</t>
  </si>
  <si>
    <t>småballer</t>
  </si>
  <si>
    <t>Storgårdskedel</t>
  </si>
  <si>
    <t>Portionsfyret halmkedel uden fyrboksisolering med blæser og røgkøling</t>
  </si>
  <si>
    <t>6B-150</t>
  </si>
  <si>
    <t>B. B.</t>
  </si>
  <si>
    <t>2/1-4</t>
  </si>
  <si>
    <t>Portionsfyret halmkedel med fyrboksisolering, blæser, røgtemperaturstyring og røgkøling</t>
  </si>
  <si>
    <t>TI</t>
  </si>
  <si>
    <t>Baxi (HS Tarm)</t>
  </si>
  <si>
    <t>Bonus 30 STD MK2</t>
  </si>
  <si>
    <t>Portionsfyret brændekedel m. modsat forbrænding</t>
  </si>
  <si>
    <t>Bonus Light</t>
  </si>
  <si>
    <t>DBK/Scanpell</t>
  </si>
  <si>
    <t>Automatisk træpilleanlæg</t>
  </si>
  <si>
    <t>MG 25</t>
  </si>
  <si>
    <t>Solo Innova 30 LC MK2</t>
  </si>
  <si>
    <t>Solo Innova 30 STD MK2</t>
  </si>
  <si>
    <t>Solo Innova 50 LC MK2</t>
  </si>
  <si>
    <t>Solo Innova 50 STD MK2</t>
  </si>
  <si>
    <t>TPK HS20 / TPK HS20 LC</t>
  </si>
  <si>
    <t>Blacksmith Kleinsmedie</t>
  </si>
  <si>
    <t>Prima Combi</t>
  </si>
  <si>
    <t>Celcius</t>
  </si>
  <si>
    <t xml:space="preserve"> -</t>
  </si>
  <si>
    <t>CN</t>
  </si>
  <si>
    <t>12 GK</t>
  </si>
  <si>
    <t>CN Maskinfabrik</t>
  </si>
  <si>
    <t>CN 40</t>
  </si>
  <si>
    <t>Cormall</t>
  </si>
  <si>
    <t>RHA 8</t>
  </si>
  <si>
    <t>RH 6</t>
  </si>
  <si>
    <t>Dan Trim</t>
  </si>
  <si>
    <t>UMP 600</t>
  </si>
  <si>
    <t>halmbriketter/snittet halm</t>
  </si>
  <si>
    <t>Danstoker</t>
  </si>
  <si>
    <t>HN-2</t>
  </si>
  <si>
    <t>Portionsfyret halmkedel uden fyrboksisolering med simpel røgkøling (røgkanal, røgvender, røgkøler)</t>
  </si>
  <si>
    <t>Ekopower</t>
  </si>
  <si>
    <t>EkoHeat 1500</t>
  </si>
  <si>
    <t>EkoHeat 2500</t>
  </si>
  <si>
    <t>EkoHeat 4000</t>
  </si>
  <si>
    <t>EkoHeat 900</t>
  </si>
  <si>
    <t>Faust</t>
  </si>
  <si>
    <t>O 210</t>
  </si>
  <si>
    <r>
      <t>Portionsfyret halmkedel med fyrboksisolering,</t>
    </r>
    <r>
      <rPr>
        <sz val="12"/>
        <rFont val="Calibri"/>
        <family val="2"/>
      </rPr>
      <t xml:space="preserve"> blæser, iltstyring og røgkøling</t>
    </r>
  </si>
  <si>
    <t>O-350</t>
  </si>
  <si>
    <t>O 160</t>
  </si>
  <si>
    <t>HB 120 BIO</t>
  </si>
  <si>
    <t>Automatisk flis/kornanlæg</t>
  </si>
  <si>
    <t>flis</t>
  </si>
  <si>
    <t>træpiller</t>
  </si>
  <si>
    <t>O-210</t>
  </si>
  <si>
    <t>Gejs</t>
  </si>
  <si>
    <t>Gejs K115</t>
  </si>
  <si>
    <t>Gejs K-20 + Alcon KA 6100</t>
  </si>
  <si>
    <t>Gejs K50 / 3A50</t>
  </si>
  <si>
    <t>Gejs K-90 stoker + BIO-CK P 100 kedel</t>
  </si>
  <si>
    <t>Halma</t>
  </si>
  <si>
    <t>500/8</t>
  </si>
  <si>
    <t>Hazag</t>
  </si>
  <si>
    <t>HDG</t>
  </si>
  <si>
    <t>Compact 100 Pellets</t>
  </si>
  <si>
    <t>Compact 200 Pellets</t>
  </si>
  <si>
    <t>Compact C 50 Hackgut</t>
  </si>
  <si>
    <t>Compact C 50 Pellet</t>
  </si>
  <si>
    <t>Compact C 65 Hackgut</t>
  </si>
  <si>
    <t>Compact C 65 Pellets</t>
  </si>
  <si>
    <t>Compact C 80 Hackgut</t>
  </si>
  <si>
    <t>Compact C 80 Pellet</t>
  </si>
  <si>
    <t>Holstebro</t>
  </si>
  <si>
    <t>HA 602</t>
  </si>
  <si>
    <t>FF-60</t>
  </si>
  <si>
    <t>HS</t>
  </si>
  <si>
    <t>Tarm 504</t>
  </si>
  <si>
    <t>HSM</t>
  </si>
  <si>
    <t>IN-FIRE</t>
  </si>
  <si>
    <t>Pelburn 16</t>
  </si>
  <si>
    <t>JF</t>
  </si>
  <si>
    <t>CB 50 L</t>
  </si>
  <si>
    <t>JSH Teknik</t>
  </si>
  <si>
    <t>JS20TM træpillerfyr</t>
  </si>
  <si>
    <t>Jøma</t>
  </si>
  <si>
    <t>JK18 + T-280</t>
  </si>
  <si>
    <t>KF</t>
  </si>
  <si>
    <t>p</t>
  </si>
  <si>
    <t>minibigballer</t>
  </si>
  <si>
    <t>Kozlusan</t>
  </si>
  <si>
    <t>MGM Comfort 15</t>
  </si>
  <si>
    <t>MGM Comfort 25</t>
  </si>
  <si>
    <t>MGM Comfort Lux 100</t>
  </si>
  <si>
    <t>MGM Comfort Lux 200</t>
  </si>
  <si>
    <t>MGM Comfort Lux 70</t>
  </si>
  <si>
    <t>MGM Junior</t>
  </si>
  <si>
    <t>KSM STOKER A/S</t>
  </si>
  <si>
    <t>KSM 175-13</t>
  </si>
  <si>
    <t>KSM-Multistoker 275-18</t>
  </si>
  <si>
    <t>KSM-Multistoker 575-50</t>
  </si>
  <si>
    <t>KSM-Multistoker 775-75</t>
  </si>
  <si>
    <t>KSM-Multistoker 975-95</t>
  </si>
  <si>
    <t>Lekea Dan Trim</t>
  </si>
  <si>
    <t>AKL100</t>
  </si>
  <si>
    <t>LINKA</t>
  </si>
  <si>
    <t>P 50</t>
  </si>
  <si>
    <t>LIN-KA</t>
  </si>
  <si>
    <t>VHE</t>
  </si>
  <si>
    <t>Lillesøster</t>
  </si>
  <si>
    <t>4 i 1</t>
  </si>
  <si>
    <t>Multimiser 10</t>
  </si>
  <si>
    <t>H 200</t>
  </si>
  <si>
    <t>F 120</t>
  </si>
  <si>
    <t>P 120</t>
  </si>
  <si>
    <t>F 200</t>
  </si>
  <si>
    <t>P 200</t>
  </si>
  <si>
    <t>100 Max</t>
  </si>
  <si>
    <t>P 100</t>
  </si>
  <si>
    <t>P 250</t>
  </si>
  <si>
    <t>100 kW</t>
  </si>
  <si>
    <t>100 kW med cyklon</t>
  </si>
  <si>
    <t>Korn</t>
  </si>
  <si>
    <t>1000 H</t>
  </si>
  <si>
    <t>1000 H med cyklon</t>
  </si>
  <si>
    <t>1000 H med cyklon og filter</t>
  </si>
  <si>
    <t>250 H</t>
  </si>
  <si>
    <t>250 H med cyklon</t>
  </si>
  <si>
    <t>250 H med cyklon og filter</t>
  </si>
  <si>
    <t>400 H</t>
  </si>
  <si>
    <t>400 H med cyklon</t>
  </si>
  <si>
    <t>400 H med cyklon og filter</t>
  </si>
  <si>
    <t>500 H</t>
  </si>
  <si>
    <t>500 H med cyklon</t>
  </si>
  <si>
    <t>500 H med cyklon og filter</t>
  </si>
  <si>
    <t>600 H</t>
  </si>
  <si>
    <t>600 H med cyklon</t>
  </si>
  <si>
    <t>600 H med cyklon og filter</t>
  </si>
  <si>
    <t>800 H</t>
  </si>
  <si>
    <t>800 H med cyklon</t>
  </si>
  <si>
    <t>800 H med cyklon og filter</t>
  </si>
  <si>
    <t>Lydersen</t>
  </si>
  <si>
    <t>RH 8</t>
  </si>
  <si>
    <t>NBE</t>
  </si>
  <si>
    <t>RTB 10</t>
  </si>
  <si>
    <t>RTB 16</t>
  </si>
  <si>
    <t>RTB 30</t>
  </si>
  <si>
    <t>RTB 50</t>
  </si>
  <si>
    <t>RTB 80</t>
  </si>
  <si>
    <t>Scotte/Woody/BioPel/BMHT/NBE 10+BlackStar 1016</t>
  </si>
  <si>
    <t>Scotte/Woody/BioPel/BMHT/NBE 16+BlackStar 1016</t>
  </si>
  <si>
    <t>Scotte/Woody/BioPel/BMHT/NBE 30+BlackStar 2030</t>
  </si>
  <si>
    <t>Scotte/Woody/BioPel/BMHT/NBE 50+BlackStar 4050</t>
  </si>
  <si>
    <t>Overdahl</t>
  </si>
  <si>
    <t>K 150</t>
  </si>
  <si>
    <t>K 120</t>
  </si>
  <si>
    <t>Passat</t>
  </si>
  <si>
    <t>HO-65</t>
  </si>
  <si>
    <t>HO-100</t>
  </si>
  <si>
    <t>HEO-150</t>
  </si>
  <si>
    <t>HOU 300</t>
  </si>
  <si>
    <t>HO - 140</t>
  </si>
  <si>
    <t>HO - 120</t>
  </si>
  <si>
    <t>HO 180</t>
  </si>
  <si>
    <t>Pilevang</t>
  </si>
  <si>
    <t>PM 130</t>
  </si>
  <si>
    <t>PM 320</t>
  </si>
  <si>
    <t>PM 350</t>
  </si>
  <si>
    <t>Ran Heat</t>
  </si>
  <si>
    <t>RHE 13-6</t>
  </si>
  <si>
    <t>REFO</t>
  </si>
  <si>
    <t>REFO 40</t>
  </si>
  <si>
    <t>REKA</t>
  </si>
  <si>
    <t>HK 65</t>
  </si>
  <si>
    <t>HKRST 80</t>
  </si>
  <si>
    <t>HKRST 60</t>
  </si>
  <si>
    <t>HKRST 10N</t>
  </si>
  <si>
    <t>HKRST 20</t>
  </si>
  <si>
    <t>HKRST 30</t>
  </si>
  <si>
    <t>TPK 12</t>
  </si>
  <si>
    <t>Scandtec</t>
  </si>
  <si>
    <t>TPK 24 + Scandpell</t>
  </si>
  <si>
    <t>Skelhøje</t>
  </si>
  <si>
    <t>RV 75</t>
  </si>
  <si>
    <t>RV 330</t>
  </si>
  <si>
    <t>R-630</t>
  </si>
  <si>
    <t>RVV 150</t>
  </si>
  <si>
    <t>RU-3-930</t>
  </si>
  <si>
    <t>RAU-2-350</t>
  </si>
  <si>
    <t>RAU -2- 330</t>
  </si>
  <si>
    <t>RAU-2-170</t>
  </si>
  <si>
    <t>RAU-2-302</t>
  </si>
  <si>
    <t>Skeltek</t>
  </si>
  <si>
    <t>RM 10</t>
  </si>
  <si>
    <t>RM 25-2</t>
  </si>
  <si>
    <t>Stokergården</t>
  </si>
  <si>
    <t>DB 16 og DB Multi Mini</t>
  </si>
  <si>
    <t>Suno</t>
  </si>
  <si>
    <t>LK 65</t>
  </si>
  <si>
    <t>Sydjysk Stoker</t>
  </si>
  <si>
    <t>Jøma Vulcanus / JK 20</t>
  </si>
  <si>
    <t>Søllinge</t>
  </si>
  <si>
    <t>SA 32</t>
  </si>
  <si>
    <t>Thermo FLUX D.O.O</t>
  </si>
  <si>
    <t>Pelling 25 ECO</t>
  </si>
  <si>
    <t>Pelling 35 ECO</t>
  </si>
  <si>
    <t>Pelling 50 ECO</t>
  </si>
  <si>
    <t>Thyregod</t>
  </si>
  <si>
    <t>U 2</t>
  </si>
  <si>
    <t>Twin Heat</t>
  </si>
  <si>
    <t>M 40 SAR</t>
  </si>
  <si>
    <t>TWIN HEAT</t>
  </si>
  <si>
    <t>Cpi 12</t>
  </si>
  <si>
    <t>CS 150i</t>
  </si>
  <si>
    <t>CS 200i</t>
  </si>
  <si>
    <t>CS120i</t>
  </si>
  <si>
    <t>CS250i</t>
  </si>
  <si>
    <t>M20i+A2 m/iltst.</t>
  </si>
  <si>
    <t>M40i</t>
  </si>
  <si>
    <t>M80i</t>
  </si>
  <si>
    <t>M80i+A8 m/iltst.</t>
  </si>
  <si>
    <t>Veerst</t>
  </si>
  <si>
    <t>STH 70</t>
  </si>
  <si>
    <t>Brande 12 F</t>
  </si>
  <si>
    <t>RR 100</t>
  </si>
  <si>
    <t>VVS-Eksperten</t>
  </si>
  <si>
    <t>BioMax 10</t>
  </si>
  <si>
    <t>BioMax 15</t>
  </si>
  <si>
    <t>BioMax 25</t>
  </si>
  <si>
    <t>Värmebaronen AB</t>
  </si>
  <si>
    <t>Viking Bio 200</t>
  </si>
  <si>
    <t>Vølund Varmeteknik</t>
  </si>
  <si>
    <t>Pellux 100 + PB20 MAX</t>
  </si>
  <si>
    <t>Pellux 100/30 kedel + PBMAX 30 brænder</t>
  </si>
  <si>
    <t>Pellux 200 Exclusive kedel + PBMAX 20.1 brænder</t>
  </si>
  <si>
    <t xml:space="preserve"> </t>
  </si>
  <si>
    <t>Automatisk flis/flisanlæg</t>
  </si>
  <si>
    <t>Portionsfyret fastbrændselskedel uden omvendt forbænding (gennem eller underforbrænding)1</t>
  </si>
  <si>
    <t xml:space="preserve">1 Note: kedellisten er baseret på prøvningsdata fra hhv. Bygholm og Teknologisk Institut og fremgår af standardløsningens tilhørende beregner. Kedeltyper fremgår af den samlede oversigt over prøvningsattester. I hver kategori er der, ud fra forsigtighedsprincipper, anvendt værdien for kedlen med højeste virkningsgrad. </t>
  </si>
  <si>
    <t>Portionsfyret fastbrændselskedel med omvendt forbrænding</t>
  </si>
  <si>
    <t xml:space="preserve">Portionsfyret halmkedel uden fyrboksisolering </t>
  </si>
  <si>
    <t>Portionsfyret halmkedel med fyrboksisolering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</si>
</sst>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\ &quot;%&quot;"/>
    <numFmt numFmtId="165" formatCode="#\ &quot;år&quot;"/>
    <numFmt numFmtId="166" formatCode="0.000"/>
    <numFmt numFmtId="167" formatCode="0.0%"/>
    <numFmt numFmtId="168" formatCode="0.0000"/>
    <numFmt numFmtId="169" formatCode="0.0000000"/>
  </numFmts>
  <fonts count="21" x14ac:knownFonts="1">
    <font>
      <sz val="11"/>
      <color theme="1"/>
      <name val="Calibri"/>
      <family val="2"/>
      <scheme val="minor"/>
    </font>
    <font>
      <sz val="8.5"/>
      <color theme="0"/>
      <name val="Verdana"/>
      <family val="2"/>
    </font>
    <font>
      <sz val="8.5"/>
      <color theme="1"/>
      <name val="Verdana"/>
      <family val="2"/>
    </font>
    <font>
      <sz val="8.5"/>
      <color theme="1" tint="0.14999847407452621"/>
      <name val="Verdana"/>
      <family val="2"/>
    </font>
    <font>
      <sz val="8.5"/>
      <color theme="1" tint="4.9989318521683403E-2"/>
      <name val="Verdana"/>
      <family val="2"/>
    </font>
    <font>
      <sz val="11"/>
      <color rgb="FF3F3F76"/>
      <name val="Calibri"/>
      <family val="2"/>
      <scheme val="minor"/>
    </font>
    <font>
      <sz val="8.5"/>
      <color rgb="FF3F3F76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FA7D00"/>
      <name val="Calibri"/>
      <family val="2"/>
      <scheme val="minor"/>
    </font>
    <font>
      <sz val="9"/>
      <color indexed="81"/>
      <name val="Tahoma"/>
      <charset val="1"/>
    </font>
    <font>
      <sz val="8.5"/>
      <color rgb="FFFA7D00"/>
      <name val="Verdana"/>
      <family val="2"/>
    </font>
    <font>
      <sz val="8.5"/>
      <name val="Verdana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DB4E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4F81BD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95B3D7"/>
      </right>
      <top/>
      <bottom/>
      <diagonal/>
    </border>
  </borders>
  <cellStyleXfs count="4">
    <xf numFmtId="0" fontId="0" fillId="0" borderId="0"/>
    <xf numFmtId="0" fontId="5" fillId="4" borderId="1" applyNumberFormat="0" applyAlignment="0" applyProtection="0"/>
    <xf numFmtId="9" fontId="7" fillId="0" borderId="0" applyFont="0" applyFill="0" applyBorder="0" applyAlignment="0" applyProtection="0"/>
    <xf numFmtId="0" fontId="10" fillId="7" borderId="1" applyNumberFormat="0" applyAlignment="0" applyProtection="0"/>
  </cellStyleXfs>
  <cellXfs count="58">
    <xf numFmtId="0" fontId="0" fillId="0" borderId="0" xfId="0"/>
    <xf numFmtId="0" fontId="8" fillId="0" borderId="0" xfId="0" applyFont="1" applyProtection="1"/>
    <xf numFmtId="2" fontId="0" fillId="0" borderId="0" xfId="0" applyNumberFormat="1" applyProtection="1"/>
    <xf numFmtId="0" fontId="0" fillId="0" borderId="0" xfId="0" applyProtection="1"/>
    <xf numFmtId="0" fontId="0" fillId="0" borderId="2" xfId="0" applyBorder="1" applyProtection="1"/>
    <xf numFmtId="0" fontId="0" fillId="5" borderId="2" xfId="0" applyFill="1" applyBorder="1" applyProtection="1">
      <protection locked="0"/>
    </xf>
    <xf numFmtId="2" fontId="0" fillId="5" borderId="2" xfId="2" applyNumberFormat="1" applyFont="1" applyFill="1" applyBorder="1" applyProtection="1">
      <protection locked="0"/>
    </xf>
    <xf numFmtId="2" fontId="0" fillId="6" borderId="2" xfId="2" applyNumberFormat="1" applyFont="1" applyFill="1" applyBorder="1" applyProtection="1"/>
    <xf numFmtId="167" fontId="0" fillId="0" borderId="0" xfId="0" applyNumberFormat="1" applyProtection="1"/>
    <xf numFmtId="0" fontId="0" fillId="5" borderId="2" xfId="0" applyFill="1" applyBorder="1" applyAlignment="1" applyProtection="1">
      <alignment horizontal="right"/>
      <protection locked="0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/>
    </xf>
    <xf numFmtId="0" fontId="15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/>
    <xf numFmtId="0" fontId="0" fillId="0" borderId="0" xfId="0" applyFont="1" applyFill="1" applyBorder="1" applyAlignment="1">
      <alignment horizontal="left"/>
    </xf>
    <xf numFmtId="14" fontId="0" fillId="0" borderId="0" xfId="0" quotePrefix="1" applyNumberFormat="1" applyFill="1" applyBorder="1" applyAlignment="1">
      <alignment horizontal="left"/>
    </xf>
    <xf numFmtId="0" fontId="16" fillId="0" borderId="0" xfId="0" applyFont="1" applyFill="1" applyBorder="1"/>
    <xf numFmtId="0" fontId="17" fillId="0" borderId="0" xfId="0" applyFont="1" applyFill="1" applyBorder="1" applyAlignment="1">
      <alignment vertical="center"/>
    </xf>
    <xf numFmtId="0" fontId="0" fillId="0" borderId="0" xfId="0" applyFill="1"/>
    <xf numFmtId="0" fontId="0" fillId="0" borderId="0" xfId="0" quotePrefix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2" fontId="0" fillId="0" borderId="0" xfId="0" applyNumberFormat="1"/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17" fillId="0" borderId="0" xfId="0" applyFont="1" applyFill="1" applyBorder="1" applyAlignment="1">
      <alignment vertical="center" wrapText="1"/>
    </xf>
    <xf numFmtId="0" fontId="19" fillId="8" borderId="0" xfId="0" applyFont="1" applyFill="1" applyBorder="1" applyAlignment="1">
      <alignment vertical="center" wrapText="1"/>
    </xf>
    <xf numFmtId="0" fontId="19" fillId="8" borderId="3" xfId="0" applyFont="1" applyFill="1" applyBorder="1" applyAlignment="1">
      <alignment vertical="center" wrapText="1"/>
    </xf>
    <xf numFmtId="0" fontId="1" fillId="0" borderId="0" xfId="0" applyFont="1" applyAlignment="1" applyProtection="1">
      <alignment horizontal="left" vertical="center" indent="1"/>
      <protection locked="0" hidden="1"/>
    </xf>
    <xf numFmtId="0" fontId="2" fillId="0" borderId="0" xfId="0" applyFont="1" applyAlignment="1" applyProtection="1">
      <alignment horizontal="left" vertical="center" indent="1"/>
      <protection locked="0" hidden="1"/>
    </xf>
    <xf numFmtId="166" fontId="1" fillId="0" borderId="0" xfId="0" applyNumberFormat="1" applyFont="1" applyFill="1" applyAlignment="1" applyProtection="1">
      <alignment horizontal="left" vertical="center" indent="1"/>
      <protection locked="0" hidden="1"/>
    </xf>
    <xf numFmtId="0" fontId="4" fillId="0" borderId="0" xfId="0" applyFont="1" applyAlignment="1" applyProtection="1">
      <alignment horizontal="left" vertical="center" indent="1"/>
      <protection locked="0" hidden="1"/>
    </xf>
    <xf numFmtId="0" fontId="1" fillId="2" borderId="0" xfId="0" applyFont="1" applyFill="1" applyAlignment="1" applyProtection="1">
      <alignment horizontal="left" vertical="center" indent="1"/>
      <protection locked="0" hidden="1"/>
    </xf>
    <xf numFmtId="166" fontId="3" fillId="0" borderId="0" xfId="0" applyNumberFormat="1" applyFont="1" applyFill="1" applyAlignment="1" applyProtection="1">
      <alignment horizontal="left" vertical="center" indent="1"/>
      <protection locked="0" hidden="1"/>
    </xf>
    <xf numFmtId="166" fontId="1" fillId="2" borderId="0" xfId="0" applyNumberFormat="1" applyFont="1" applyFill="1" applyAlignment="1" applyProtection="1">
      <alignment horizontal="left" vertical="center" indent="1"/>
      <protection locked="0" hidden="1"/>
    </xf>
    <xf numFmtId="0" fontId="3" fillId="0" borderId="0" xfId="0" applyFont="1" applyAlignment="1" applyProtection="1">
      <alignment horizontal="left" vertical="center" indent="1"/>
      <protection locked="0" hidden="1"/>
    </xf>
    <xf numFmtId="168" fontId="12" fillId="7" borderId="1" xfId="3" applyNumberFormat="1" applyFont="1" applyAlignment="1" applyProtection="1">
      <alignment horizontal="left" vertical="center" indent="1"/>
      <protection locked="0" hidden="1"/>
    </xf>
    <xf numFmtId="2" fontId="6" fillId="4" borderId="1" xfId="1" applyNumberFormat="1" applyFont="1" applyAlignment="1" applyProtection="1">
      <alignment horizontal="left" vertical="center" indent="1"/>
      <protection locked="0" hidden="1"/>
    </xf>
    <xf numFmtId="165" fontId="3" fillId="0" borderId="0" xfId="0" applyNumberFormat="1" applyFont="1" applyAlignment="1" applyProtection="1">
      <alignment horizontal="left" vertical="center" indent="1"/>
      <protection locked="0" hidden="1"/>
    </xf>
    <xf numFmtId="0" fontId="6" fillId="4" borderId="1" xfId="1" applyFont="1" applyAlignment="1" applyProtection="1">
      <alignment horizontal="left" vertical="center" indent="1"/>
      <protection locked="0" hidden="1"/>
    </xf>
    <xf numFmtId="164" fontId="3" fillId="0" borderId="0" xfId="0" applyNumberFormat="1" applyFont="1" applyAlignment="1" applyProtection="1">
      <alignment horizontal="left" vertical="center" indent="1"/>
      <protection locked="0" hidden="1"/>
    </xf>
    <xf numFmtId="166" fontId="3" fillId="0" borderId="0" xfId="0" applyNumberFormat="1" applyFont="1" applyAlignment="1" applyProtection="1">
      <alignment horizontal="left" vertical="center" indent="1"/>
      <protection locked="0" hidden="1"/>
    </xf>
    <xf numFmtId="0" fontId="1" fillId="3" borderId="0" xfId="0" applyFont="1" applyFill="1" applyAlignment="1" applyProtection="1">
      <alignment horizontal="left" vertical="center" indent="1"/>
      <protection locked="0" hidden="1"/>
    </xf>
    <xf numFmtId="2" fontId="1" fillId="3" borderId="0" xfId="0" applyNumberFormat="1" applyFont="1" applyFill="1" applyAlignment="1" applyProtection="1">
      <alignment horizontal="left" vertical="center" indent="1"/>
      <protection locked="0" hidden="1"/>
    </xf>
    <xf numFmtId="2" fontId="3" fillId="0" borderId="0" xfId="0" applyNumberFormat="1" applyFont="1" applyAlignment="1" applyProtection="1">
      <alignment horizontal="left" vertical="center" indent="1"/>
      <protection locked="0" hidden="1"/>
    </xf>
    <xf numFmtId="164" fontId="2" fillId="0" borderId="0" xfId="0" applyNumberFormat="1" applyFont="1" applyAlignment="1" applyProtection="1">
      <alignment horizontal="left" vertical="center" indent="1"/>
      <protection locked="0" hidden="1"/>
    </xf>
    <xf numFmtId="10" fontId="13" fillId="0" borderId="0" xfId="2" applyNumberFormat="1" applyFont="1" applyFill="1" applyAlignment="1" applyProtection="1">
      <alignment horizontal="left" vertical="center" indent="1"/>
      <protection locked="0" hidden="1"/>
    </xf>
    <xf numFmtId="169" fontId="3" fillId="0" borderId="0" xfId="0" applyNumberFormat="1" applyFont="1" applyAlignment="1" applyProtection="1">
      <alignment horizontal="left" vertical="center" indent="1"/>
      <protection locked="0" hidden="1"/>
    </xf>
    <xf numFmtId="0" fontId="2" fillId="0" borderId="0" xfId="0" applyFont="1" applyProtection="1">
      <protection locked="0" hidden="1"/>
    </xf>
    <xf numFmtId="166" fontId="6" fillId="4" borderId="1" xfId="1" applyNumberFormat="1" applyFont="1" applyAlignment="1" applyProtection="1">
      <alignment horizontal="left" vertical="center" indent="1"/>
      <protection locked="0" hidden="1"/>
    </xf>
    <xf numFmtId="0" fontId="4" fillId="0" borderId="0" xfId="0" applyFont="1" applyProtection="1">
      <protection locked="0" hidden="1"/>
    </xf>
    <xf numFmtId="2" fontId="2" fillId="0" borderId="0" xfId="0" applyNumberFormat="1" applyFont="1" applyAlignment="1" applyProtection="1">
      <alignment horizontal="left" vertical="center" indent="1"/>
      <protection locked="0" hidden="1"/>
    </xf>
    <xf numFmtId="0" fontId="20" fillId="0" borderId="0" xfId="0" applyFont="1" applyFill="1" applyBorder="1" applyProtection="1"/>
    <xf numFmtId="0" fontId="0" fillId="0" borderId="0" xfId="0" applyAlignment="1">
      <alignment wrapText="1"/>
    </xf>
  </cellXfs>
  <cellStyles count="4">
    <cellStyle name="Beregning" xfId="3" builtinId="22"/>
    <cellStyle name="Input" xfId="1" builtinId="20"/>
    <cellStyle name="Normal" xfId="0" builtinId="0"/>
    <cellStyle name="Procent" xfId="2" builtinId="5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border outline="0">
        <left style="medium">
          <color rgb="FF95B3D7"/>
        </left>
        <top style="medium">
          <color rgb="FF95B3D7"/>
        </top>
        <bottom style="medium">
          <color rgb="FF95B3D7"/>
        </bottom>
      </border>
    </dxf>
    <dxf>
      <font>
        <strike val="0"/>
        <outline val="0"/>
        <shadow val="0"/>
        <u val="none"/>
        <vertAlign val="baseline"/>
        <color auto="1"/>
        <name val="Calibri"/>
      </font>
      <fill>
        <patternFill patternType="none">
          <fgColor indexed="64"/>
          <bgColor auto="1"/>
        </patternFill>
      </fill>
    </dxf>
    <dxf>
      <border outline="0">
        <bottom style="medium">
          <color rgb="FF95B3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indexed="64"/>
          <bgColor rgb="FF4F81BD"/>
        </patternFill>
      </fill>
      <alignment horizontal="general" vertical="center" textRotation="0" wrapText="1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F2F2F"/>
        <name val="Segoe U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F2F2F"/>
        <name val="Segoe U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2.3846557641833233E-2"/>
                  <c:y val="0.3456790123456789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a-DK"/>
                </a:p>
              </c:txPr>
            </c:trendlineLbl>
          </c:trendline>
          <c:xVal>
            <c:numRef>
              <c:f>'Ark1'!$V$4:$V$6</c:f>
              <c:numCache>
                <c:formatCode>General</c:formatCode>
                <c:ptCount val="3"/>
                <c:pt idx="0">
                  <c:v>1000</c:v>
                </c:pt>
                <c:pt idx="1">
                  <c:v>100</c:v>
                </c:pt>
                <c:pt idx="2">
                  <c:v>10</c:v>
                </c:pt>
              </c:numCache>
            </c:numRef>
          </c:xVal>
          <c:yVal>
            <c:numRef>
              <c:f>'Ark1'!$W$4:$W$6</c:f>
              <c:numCache>
                <c:formatCode>General</c:formatCode>
                <c:ptCount val="3"/>
                <c:pt idx="0" formatCode="0.00">
                  <c:v>0.96</c:v>
                </c:pt>
                <c:pt idx="1">
                  <c:v>0.95</c:v>
                </c:pt>
                <c:pt idx="2">
                  <c:v>0.94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4F0-4F61-B08A-C6B7BE81B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36736"/>
        <c:axId val="48438272"/>
      </c:scatterChart>
      <c:valAx>
        <c:axId val="48436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438272"/>
        <c:crosses val="autoZero"/>
        <c:crossBetween val="midCat"/>
      </c:valAx>
      <c:valAx>
        <c:axId val="4843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436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'Ark1 (2)'!$G$12</c:f>
              <c:strCache>
                <c:ptCount val="1"/>
                <c:pt idx="0">
                  <c:v>Træpiller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'Ark1 (2)'!$F$13:$F$15</c:f>
              <c:numCache>
                <c:formatCode>General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30</c:v>
                </c:pt>
              </c:numCache>
            </c:numRef>
          </c:xVal>
          <c:yVal>
            <c:numRef>
              <c:f>'Ark1 (2)'!$G$13:$G$15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96-4C1E-B37B-C31A0A89EA46}"/>
            </c:ext>
          </c:extLst>
        </c:ser>
        <c:ser>
          <c:idx val="1"/>
          <c:order val="1"/>
          <c:tx>
            <c:strRef>
              <c:f>'Ark1 (2)'!$H$12</c:f>
              <c:strCache>
                <c:ptCount val="1"/>
                <c:pt idx="0">
                  <c:v>Brænde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'Ark1 (2)'!$F$13:$F$15</c:f>
              <c:numCache>
                <c:formatCode>General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30</c:v>
                </c:pt>
              </c:numCache>
            </c:numRef>
          </c:xVal>
          <c:yVal>
            <c:numRef>
              <c:f>'Ark1 (2)'!$H$13:$H$15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F96-4C1E-B37B-C31A0A89EA46}"/>
            </c:ext>
          </c:extLst>
        </c:ser>
        <c:ser>
          <c:idx val="2"/>
          <c:order val="2"/>
          <c:tx>
            <c:strRef>
              <c:f>'Ark1 (2)'!$I$12</c:f>
              <c:strCache>
                <c:ptCount val="1"/>
                <c:pt idx="0">
                  <c:v>Flis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'Ark1 (2)'!$F$13:$F$15</c:f>
              <c:numCache>
                <c:formatCode>General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30</c:v>
                </c:pt>
              </c:numCache>
            </c:numRef>
          </c:xVal>
          <c:yVal>
            <c:numRef>
              <c:f>'Ark1 (2)'!$I$13:$I$15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F96-4C1E-B37B-C31A0A89EA46}"/>
            </c:ext>
          </c:extLst>
        </c:ser>
        <c:ser>
          <c:idx val="3"/>
          <c:order val="3"/>
          <c:tx>
            <c:strRef>
              <c:f>'Ark1 (2)'!$J$12</c:f>
              <c:strCache>
                <c:ptCount val="1"/>
                <c:pt idx="0">
                  <c:v>Halm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7.3438181662749985E-2"/>
                  <c:y val="-0.2789919227185767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5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da-DK"/>
                </a:p>
              </c:txPr>
            </c:trendlineLbl>
          </c:trendline>
          <c:xVal>
            <c:numRef>
              <c:f>'Ark1 (2)'!$F$13:$F$15</c:f>
              <c:numCache>
                <c:formatCode>General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30</c:v>
                </c:pt>
              </c:numCache>
            </c:numRef>
          </c:xVal>
          <c:yVal>
            <c:numRef>
              <c:f>'Ark1 (2)'!$J$13:$J$15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F96-4C1E-B37B-C31A0A89EA46}"/>
            </c:ext>
          </c:extLst>
        </c:ser>
        <c:ser>
          <c:idx val="4"/>
          <c:order val="4"/>
          <c:tx>
            <c:v>ssfsdf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'Ark1 (2)'!$C$5</c:f>
              <c:numCache>
                <c:formatCode>#\ "år"</c:formatCode>
                <c:ptCount val="1"/>
                <c:pt idx="0">
                  <c:v>10</c:v>
                </c:pt>
              </c:numCache>
            </c:numRef>
          </c:xVal>
          <c:yVal>
            <c:numRef>
              <c:f>'Ark1 (2)'!$E$8</c:f>
              <c:numCache>
                <c:formatCode>0.00</c:formatCode>
                <c:ptCount val="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6F96-4C1E-B37B-C31A0A89EA46}"/>
            </c:ext>
          </c:extLst>
        </c:ser>
        <c:ser>
          <c:idx val="5"/>
          <c:order val="5"/>
          <c:tx>
            <c:strRef>
              <c:f>'Ark1 (2)'!$B$25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'Ark1 (2)'!$B$26:$B$29</c:f>
              <c:numCache>
                <c:formatCode>General</c:formatCode>
                <c:ptCount val="4"/>
              </c:numCache>
            </c:numRef>
          </c:xVal>
          <c:yVal>
            <c:numRef>
              <c:f>'Ark1 (2)'!$C$26:$C$29</c:f>
              <c:numCache>
                <c:formatCode>0.00</c:formatCode>
                <c:ptCount val="4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6F96-4C1E-B37B-C31A0A89E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639936"/>
        <c:axId val="173654016"/>
      </c:scatterChart>
      <c:valAx>
        <c:axId val="173639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da-DK"/>
          </a:p>
        </c:txPr>
        <c:crossAx val="173654016"/>
        <c:crosses val="autoZero"/>
        <c:crossBetween val="midCat"/>
      </c:valAx>
      <c:valAx>
        <c:axId val="1736540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da-DK"/>
          </a:p>
        </c:txPr>
        <c:crossAx val="173639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50" b="0" i="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9.3318389681608993E-2"/>
                  <c:y val="-0.151910104986876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a-DK"/>
                </a:p>
              </c:txPr>
            </c:trendlineLbl>
          </c:trendline>
          <c:xVal>
            <c:numRef>
              <c:f>'Ark1 (2)'!$M$14:$M$16</c:f>
              <c:numCache>
                <c:formatCode>General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30</c:v>
                </c:pt>
              </c:numCache>
            </c:numRef>
          </c:xVal>
          <c:yVal>
            <c:numRef>
              <c:f>'Ark1 (2)'!$N$14:$N$16</c:f>
              <c:numCache>
                <c:formatCode>0.000</c:formatCode>
                <c:ptCount val="3"/>
                <c:pt idx="0">
                  <c:v>0.99</c:v>
                </c:pt>
                <c:pt idx="1">
                  <c:v>0.85</c:v>
                </c:pt>
                <c:pt idx="2">
                  <c:v>0.78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34-47E4-B1D3-83729C954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62880"/>
        <c:axId val="49168768"/>
      </c:scatterChart>
      <c:valAx>
        <c:axId val="49162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168768"/>
        <c:crosses val="autoZero"/>
        <c:crossBetween val="midCat"/>
      </c:valAx>
      <c:valAx>
        <c:axId val="4916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162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0.10171345206287175"/>
                  <c:y val="-0.183153543307086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a-DK"/>
                </a:p>
              </c:txPr>
            </c:trendlineLbl>
          </c:trendline>
          <c:xVal>
            <c:numRef>
              <c:f>'Ark1 (2)'!$M$23:$M$25</c:f>
              <c:numCache>
                <c:formatCode>General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30</c:v>
                </c:pt>
              </c:numCache>
            </c:numRef>
          </c:xVal>
          <c:yVal>
            <c:numRef>
              <c:f>'Ark1 (2)'!$N$23:$N$25</c:f>
              <c:numCache>
                <c:formatCode>0.000</c:formatCode>
                <c:ptCount val="3"/>
                <c:pt idx="0">
                  <c:v>0.98504999999999998</c:v>
                </c:pt>
                <c:pt idx="1">
                  <c:v>0.83129999999999993</c:v>
                </c:pt>
                <c:pt idx="2">
                  <c:v>0.75660000000000005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0F-4DDB-8A34-ADF912CF0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3728"/>
        <c:axId val="49195264"/>
      </c:scatterChart>
      <c:valAx>
        <c:axId val="4919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195264"/>
        <c:crosses val="autoZero"/>
        <c:crossBetween val="midCat"/>
      </c:valAx>
      <c:valAx>
        <c:axId val="491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193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0.10171345206287175"/>
                  <c:y val="-0.175703412073490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a-DK"/>
                </a:p>
              </c:txPr>
            </c:trendlineLbl>
          </c:trendline>
          <c:xVal>
            <c:numRef>
              <c:f>'Ark1 (2)'!$M$32:$M$34</c:f>
              <c:numCache>
                <c:formatCode>General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30</c:v>
                </c:pt>
              </c:numCache>
            </c:numRef>
          </c:xVal>
          <c:yVal>
            <c:numRef>
              <c:f>'Ark1 (2)'!$N$32:$N$34</c:f>
              <c:numCache>
                <c:formatCode>0.000</c:formatCode>
                <c:ptCount val="3"/>
                <c:pt idx="0">
                  <c:v>0.96534900000000001</c:v>
                </c:pt>
                <c:pt idx="1">
                  <c:v>0.8146739999999999</c:v>
                </c:pt>
                <c:pt idx="2">
                  <c:v>0.74146800000000002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F7-4A12-A758-B8EC62E96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69696"/>
        <c:axId val="173887872"/>
      </c:scatterChart>
      <c:valAx>
        <c:axId val="173869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73887872"/>
        <c:crosses val="autoZero"/>
        <c:crossBetween val="midCat"/>
      </c:valAx>
      <c:valAx>
        <c:axId val="17388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73869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9.7515920872240369E-2"/>
                  <c:y val="-0.1517572178477690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a-DK"/>
                </a:p>
              </c:txPr>
            </c:trendlineLbl>
          </c:trendline>
          <c:xVal>
            <c:numRef>
              <c:f>'Ark1 (2)'!$M$41:$M$43</c:f>
              <c:numCache>
                <c:formatCode>General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30</c:v>
                </c:pt>
              </c:numCache>
            </c:numRef>
          </c:xVal>
          <c:yVal>
            <c:numRef>
              <c:f>'Ark1 (2)'!$N$41:$N$43</c:f>
              <c:numCache>
                <c:formatCode>0.000</c:formatCode>
                <c:ptCount val="3"/>
                <c:pt idx="0">
                  <c:v>0.92643952499999993</c:v>
                </c:pt>
                <c:pt idx="1">
                  <c:v>0.75649999999999995</c:v>
                </c:pt>
                <c:pt idx="2">
                  <c:v>0.67313999999999996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01-4B0E-9280-CDCEF9EFC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21024"/>
        <c:axId val="173922560"/>
      </c:scatterChart>
      <c:valAx>
        <c:axId val="173921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73922560"/>
        <c:crosses val="autoZero"/>
        <c:crossBetween val="midCat"/>
      </c:valAx>
      <c:valAx>
        <c:axId val="173922560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73921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'Ark1'!$M$4:$M$7</c:f>
              <c:strCache>
                <c:ptCount val="4"/>
                <c:pt idx="0">
                  <c:v>Træpiller</c:v>
                </c:pt>
                <c:pt idx="1">
                  <c:v>Brænde</c:v>
                </c:pt>
                <c:pt idx="2">
                  <c:v>Flis</c:v>
                </c:pt>
                <c:pt idx="3">
                  <c:v>Halm</c:v>
                </c:pt>
              </c:strCache>
            </c:strRef>
          </c:cat>
          <c:val>
            <c:numRef>
              <c:f>'Ark1'!$N$4:$N$7</c:f>
              <c:numCache>
                <c:formatCode>0.00</c:formatCode>
                <c:ptCount val="4"/>
                <c:pt idx="0">
                  <c:v>0.80466459903965248</c:v>
                </c:pt>
                <c:pt idx="1">
                  <c:v>0.78448593767188257</c:v>
                </c:pt>
                <c:pt idx="2">
                  <c:v>0.76778166994543662</c:v>
                </c:pt>
                <c:pt idx="3">
                  <c:v>0.70511581175700466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EE0-40E7-90CF-5B1894894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66176"/>
        <c:axId val="48472448"/>
      </c:lineChart>
      <c:catAx>
        <c:axId val="48466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472448"/>
        <c:crosses val="autoZero"/>
        <c:auto val="1"/>
        <c:lblAlgn val="ctr"/>
        <c:lblOffset val="100"/>
        <c:noMultiLvlLbl val="0"/>
      </c:catAx>
      <c:valAx>
        <c:axId val="4847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466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'Ark1'!$G$12</c:f>
              <c:strCache>
                <c:ptCount val="1"/>
                <c:pt idx="0">
                  <c:v>Træpiller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'Ark1'!$F$13:$F$15</c:f>
              <c:numCache>
                <c:formatCode>General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30</c:v>
                </c:pt>
              </c:numCache>
            </c:numRef>
          </c:xVal>
          <c:yVal>
            <c:numRef>
              <c:f>'Ark1'!$G$13:$G$15</c:f>
              <c:numCache>
                <c:formatCode>0.00</c:formatCode>
                <c:ptCount val="3"/>
                <c:pt idx="0">
                  <c:v>0.8909999999999999</c:v>
                </c:pt>
                <c:pt idx="1">
                  <c:v>0.76500000000000001</c:v>
                </c:pt>
                <c:pt idx="2">
                  <c:v>0.70200000000000007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EA-4B31-874D-4B3831D47BA4}"/>
            </c:ext>
          </c:extLst>
        </c:ser>
        <c:ser>
          <c:idx val="1"/>
          <c:order val="1"/>
          <c:tx>
            <c:strRef>
              <c:f>'Ark1'!$H$12</c:f>
              <c:strCache>
                <c:ptCount val="1"/>
                <c:pt idx="0">
                  <c:v>Brænde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'Ark1'!$F$13:$F$15</c:f>
              <c:numCache>
                <c:formatCode>General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30</c:v>
                </c:pt>
              </c:numCache>
            </c:numRef>
          </c:xVal>
          <c:yVal>
            <c:numRef>
              <c:f>'Ark1'!$H$13:$H$15</c:f>
              <c:numCache>
                <c:formatCode>0.00</c:formatCode>
                <c:ptCount val="3"/>
                <c:pt idx="0">
                  <c:v>0.88654500000000003</c:v>
                </c:pt>
                <c:pt idx="1">
                  <c:v>0.74816999999999989</c:v>
                </c:pt>
                <c:pt idx="2">
                  <c:v>0.6809400000000001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EA-4B31-874D-4B3831D47BA4}"/>
            </c:ext>
          </c:extLst>
        </c:ser>
        <c:ser>
          <c:idx val="2"/>
          <c:order val="2"/>
          <c:tx>
            <c:strRef>
              <c:f>'Ark1'!$I$12</c:f>
              <c:strCache>
                <c:ptCount val="1"/>
                <c:pt idx="0">
                  <c:v>Flis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'Ark1'!$F$13:$F$15</c:f>
              <c:numCache>
                <c:formatCode>General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30</c:v>
                </c:pt>
              </c:numCache>
            </c:numRef>
          </c:xVal>
          <c:yVal>
            <c:numRef>
              <c:f>'Ark1'!$I$13:$I$15</c:f>
              <c:numCache>
                <c:formatCode>0.00</c:formatCode>
                <c:ptCount val="3"/>
                <c:pt idx="0">
                  <c:v>0.86881410000000003</c:v>
                </c:pt>
                <c:pt idx="1">
                  <c:v>0.73320659999999993</c:v>
                </c:pt>
                <c:pt idx="2">
                  <c:v>0.66732119999999995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4EA-4B31-874D-4B3831D47BA4}"/>
            </c:ext>
          </c:extLst>
        </c:ser>
        <c:ser>
          <c:idx val="3"/>
          <c:order val="3"/>
          <c:tx>
            <c:strRef>
              <c:f>'Ark1'!$J$12</c:f>
              <c:strCache>
                <c:ptCount val="1"/>
                <c:pt idx="0">
                  <c:v>Halm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9.8348881543901104E-2"/>
                  <c:y val="-0.3749718743922498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5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da-DK"/>
                </a:p>
              </c:txPr>
            </c:trendlineLbl>
          </c:trendline>
          <c:xVal>
            <c:numRef>
              <c:f>'Ark1'!$F$13:$F$15</c:f>
              <c:numCache>
                <c:formatCode>General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30</c:v>
                </c:pt>
              </c:numCache>
            </c:numRef>
          </c:xVal>
          <c:yVal>
            <c:numRef>
              <c:f>'Ark1'!$J$13:$J$15</c:f>
              <c:numCache>
                <c:formatCode>0.00</c:formatCode>
                <c:ptCount val="3"/>
                <c:pt idx="0">
                  <c:v>0.83379557249999992</c:v>
                </c:pt>
                <c:pt idx="1">
                  <c:v>0.68084999999999996</c:v>
                </c:pt>
                <c:pt idx="2">
                  <c:v>0.60582599999999998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4EA-4B31-874D-4B3831D47BA4}"/>
            </c:ext>
          </c:extLst>
        </c:ser>
        <c:ser>
          <c:idx val="4"/>
          <c:order val="4"/>
          <c:tx>
            <c:v>ssfsdf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'Ark1'!$C$5</c:f>
              <c:numCache>
                <c:formatCode>#\ "år"</c:formatCode>
                <c:ptCount val="1"/>
                <c:pt idx="0">
                  <c:v>20</c:v>
                </c:pt>
              </c:numCache>
            </c:numRef>
          </c:xVal>
          <c:yVal>
            <c:numRef>
              <c:f>'Ark1'!$E$8</c:f>
              <c:numCache>
                <c:formatCode>0.00</c:formatCode>
                <c:ptCount val="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74EA-4B31-874D-4B3831D47BA4}"/>
            </c:ext>
          </c:extLst>
        </c:ser>
        <c:ser>
          <c:idx val="5"/>
          <c:order val="5"/>
          <c:tx>
            <c:strRef>
              <c:f>'Ark1'!$B$25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'Ark1'!$B$26:$B$29</c:f>
              <c:numCache>
                <c:formatCode>General</c:formatCode>
                <c:ptCount val="4"/>
              </c:numCache>
            </c:numRef>
          </c:xVal>
          <c:yVal>
            <c:numRef>
              <c:f>'Ark1'!$C$26:$C$29</c:f>
              <c:numCache>
                <c:formatCode>0.00</c:formatCode>
                <c:ptCount val="4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522-440F-9CF9-56701BBAD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090240"/>
        <c:axId val="144091776"/>
      </c:scatterChart>
      <c:valAx>
        <c:axId val="144090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da-DK"/>
          </a:p>
        </c:txPr>
        <c:crossAx val="144091776"/>
        <c:crosses val="autoZero"/>
        <c:crossBetween val="midCat"/>
      </c:valAx>
      <c:valAx>
        <c:axId val="144091776"/>
        <c:scaling>
          <c:orientation val="minMax"/>
          <c:max val="0.85000000000000009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da-DK"/>
          </a:p>
        </c:txPr>
        <c:crossAx val="144090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50" b="0" i="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9.3318389681608993E-2"/>
                  <c:y val="-0.151910104986876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a-DK"/>
                </a:p>
              </c:txPr>
            </c:trendlineLbl>
          </c:trendline>
          <c:xVal>
            <c:numRef>
              <c:f>'Ark1'!$M$14:$M$16</c:f>
              <c:numCache>
                <c:formatCode>General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30</c:v>
                </c:pt>
              </c:numCache>
            </c:numRef>
          </c:xVal>
          <c:yVal>
            <c:numRef>
              <c:f>'Ark1'!$N$14:$N$16</c:f>
              <c:numCache>
                <c:formatCode>0.000</c:formatCode>
                <c:ptCount val="3"/>
                <c:pt idx="0">
                  <c:v>0.99</c:v>
                </c:pt>
                <c:pt idx="1">
                  <c:v>0.85</c:v>
                </c:pt>
                <c:pt idx="2">
                  <c:v>0.78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67-470D-BBDD-2A040CBD4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299584"/>
        <c:axId val="173301120"/>
      </c:scatterChart>
      <c:valAx>
        <c:axId val="173299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73301120"/>
        <c:crosses val="autoZero"/>
        <c:crossBetween val="midCat"/>
      </c:valAx>
      <c:valAx>
        <c:axId val="17330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73299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0.10171345206287175"/>
                  <c:y val="-0.183153543307086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a-DK"/>
                </a:p>
              </c:txPr>
            </c:trendlineLbl>
          </c:trendline>
          <c:xVal>
            <c:numRef>
              <c:f>'Ark1'!$M$23:$M$25</c:f>
              <c:numCache>
                <c:formatCode>General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30</c:v>
                </c:pt>
              </c:numCache>
            </c:numRef>
          </c:xVal>
          <c:yVal>
            <c:numRef>
              <c:f>'Ark1'!$N$23:$N$25</c:f>
              <c:numCache>
                <c:formatCode>0.000</c:formatCode>
                <c:ptCount val="3"/>
                <c:pt idx="0">
                  <c:v>0.98504999999999998</c:v>
                </c:pt>
                <c:pt idx="1">
                  <c:v>0.83129999999999993</c:v>
                </c:pt>
                <c:pt idx="2">
                  <c:v>0.75660000000000005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11-4055-BA7F-11E822B45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336064"/>
        <c:axId val="173337600"/>
      </c:scatterChart>
      <c:valAx>
        <c:axId val="17333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73337600"/>
        <c:crosses val="autoZero"/>
        <c:crossBetween val="midCat"/>
      </c:valAx>
      <c:valAx>
        <c:axId val="1733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7333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0.10171345206287175"/>
                  <c:y val="-0.175703412073490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a-DK"/>
                </a:p>
              </c:txPr>
            </c:trendlineLbl>
          </c:trendline>
          <c:xVal>
            <c:numRef>
              <c:f>'Ark1'!$M$32:$M$34</c:f>
              <c:numCache>
                <c:formatCode>General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30</c:v>
                </c:pt>
              </c:numCache>
            </c:numRef>
          </c:xVal>
          <c:yVal>
            <c:numRef>
              <c:f>'Ark1'!$N$32:$N$34</c:f>
              <c:numCache>
                <c:formatCode>0.000</c:formatCode>
                <c:ptCount val="3"/>
                <c:pt idx="0">
                  <c:v>0.96534900000000001</c:v>
                </c:pt>
                <c:pt idx="1">
                  <c:v>0.8146739999999999</c:v>
                </c:pt>
                <c:pt idx="2">
                  <c:v>0.74146800000000002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F4-4856-AC6D-ED1CF4E2E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418752"/>
        <c:axId val="173453312"/>
      </c:scatterChart>
      <c:valAx>
        <c:axId val="17341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73453312"/>
        <c:crosses val="autoZero"/>
        <c:crossBetween val="midCat"/>
      </c:valAx>
      <c:valAx>
        <c:axId val="17345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73418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9.7515920872240369E-2"/>
                  <c:y val="-0.1517572178477690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a-DK"/>
                </a:p>
              </c:txPr>
            </c:trendlineLbl>
          </c:trendline>
          <c:xVal>
            <c:numRef>
              <c:f>'Ark1'!$M$41:$M$43</c:f>
              <c:numCache>
                <c:formatCode>General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30</c:v>
                </c:pt>
              </c:numCache>
            </c:numRef>
          </c:xVal>
          <c:yVal>
            <c:numRef>
              <c:f>'Ark1'!$N$41:$N$43</c:f>
              <c:numCache>
                <c:formatCode>0.000</c:formatCode>
                <c:ptCount val="3"/>
                <c:pt idx="0">
                  <c:v>0.92643952499999993</c:v>
                </c:pt>
                <c:pt idx="1">
                  <c:v>0.75649999999999995</c:v>
                </c:pt>
                <c:pt idx="2">
                  <c:v>0.67313999999999996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D7-41AA-BA02-C3D04D24D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539712"/>
        <c:axId val="173541248"/>
      </c:scatterChart>
      <c:valAx>
        <c:axId val="17353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73541248"/>
        <c:crosses val="autoZero"/>
        <c:crossBetween val="midCat"/>
      </c:valAx>
      <c:valAx>
        <c:axId val="173541248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73539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2.3846557641833233E-2"/>
                  <c:y val="0.3456790123456789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a-DK"/>
                </a:p>
              </c:txPr>
            </c:trendlineLbl>
          </c:trendline>
          <c:xVal>
            <c:numRef>
              <c:f>'Ark1 (2)'!$V$4:$V$6</c:f>
              <c:numCache>
                <c:formatCode>General</c:formatCode>
                <c:ptCount val="3"/>
                <c:pt idx="0">
                  <c:v>1000</c:v>
                </c:pt>
                <c:pt idx="1">
                  <c:v>100</c:v>
                </c:pt>
                <c:pt idx="2">
                  <c:v>10</c:v>
                </c:pt>
              </c:numCache>
            </c:numRef>
          </c:xVal>
          <c:yVal>
            <c:numRef>
              <c:f>'Ark1 (2)'!$W$4:$W$6</c:f>
              <c:numCache>
                <c:formatCode>General</c:formatCode>
                <c:ptCount val="3"/>
                <c:pt idx="0" formatCode="0.00">
                  <c:v>0.96</c:v>
                </c:pt>
                <c:pt idx="1">
                  <c:v>0.95</c:v>
                </c:pt>
                <c:pt idx="2">
                  <c:v>0.94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94-42FF-B36C-656F1C1E0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31392"/>
        <c:axId val="49041792"/>
      </c:scatterChart>
      <c:valAx>
        <c:axId val="48331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041792"/>
        <c:crosses val="autoZero"/>
        <c:crossBetween val="midCat"/>
      </c:valAx>
      <c:valAx>
        <c:axId val="4904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331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'Ark1 (2)'!$M$4:$M$7</c:f>
              <c:strCache>
                <c:ptCount val="4"/>
                <c:pt idx="0">
                  <c:v>Træpiller</c:v>
                </c:pt>
                <c:pt idx="1">
                  <c:v>Brænde</c:v>
                </c:pt>
                <c:pt idx="2">
                  <c:v>Flis</c:v>
                </c:pt>
                <c:pt idx="3">
                  <c:v>Halm</c:v>
                </c:pt>
              </c:strCache>
            </c:strRef>
          </c:cat>
          <c:val>
            <c:numRef>
              <c:f>'Ark1 (2)'!$N$4:$N$7</c:f>
              <c:numCache>
                <c:formatCode>0.00</c:formatCode>
                <c:ptCount val="4"/>
                <c:pt idx="0">
                  <c:v>0.84763972423436906</c:v>
                </c:pt>
                <c:pt idx="1">
                  <c:v>0.8309267987693989</c:v>
                </c:pt>
                <c:pt idx="2">
                  <c:v>0.81352938386239293</c:v>
                </c:pt>
                <c:pt idx="3">
                  <c:v>0.75640870311844055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FF5-450D-9AFB-D5BC67EAE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48960"/>
        <c:axId val="49075712"/>
      </c:lineChart>
      <c:catAx>
        <c:axId val="49048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075712"/>
        <c:crosses val="autoZero"/>
        <c:auto val="1"/>
        <c:lblAlgn val="ctr"/>
        <c:lblOffset val="100"/>
        <c:noMultiLvlLbl val="0"/>
      </c:catAx>
      <c:valAx>
        <c:axId val="4907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04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</xdr:colOff>
      <xdr:row>1</xdr:row>
      <xdr:rowOff>0</xdr:rowOff>
    </xdr:from>
    <xdr:to>
      <xdr:col>29</xdr:col>
      <xdr:colOff>1</xdr:colOff>
      <xdr:row>9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3FE0A845-F369-4305-B4DF-1998AD789F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</xdr:row>
      <xdr:rowOff>1</xdr:rowOff>
    </xdr:from>
    <xdr:to>
      <xdr:col>20</xdr:col>
      <xdr:colOff>0</xdr:colOff>
      <xdr:row>9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="" xmlns:a16="http://schemas.microsoft.com/office/drawing/2014/main" id="{6505B91C-C932-4BE9-9052-B725884A0D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840438</xdr:colOff>
      <xdr:row>17</xdr:row>
      <xdr:rowOff>558</xdr:rowOff>
    </xdr:from>
    <xdr:to>
      <xdr:col>9</xdr:col>
      <xdr:colOff>301997</xdr:colOff>
      <xdr:row>39</xdr:row>
      <xdr:rowOff>133909</xdr:rowOff>
    </xdr:to>
    <xdr:graphicFrame macro="">
      <xdr:nvGraphicFramePr>
        <xdr:cNvPr id="5" name="Diagram 4">
          <a:extLst>
            <a:ext uri="{FF2B5EF4-FFF2-40B4-BE49-F238E27FC236}">
              <a16:creationId xmlns="" xmlns:a16="http://schemas.microsoft.com/office/drawing/2014/main" id="{711CC444-FA74-406B-BCB0-46DB9DE156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</xdr:colOff>
      <xdr:row>11</xdr:row>
      <xdr:rowOff>0</xdr:rowOff>
    </xdr:from>
    <xdr:to>
      <xdr:col>20</xdr:col>
      <xdr:colOff>1</xdr:colOff>
      <xdr:row>19</xdr:row>
      <xdr:rowOff>0</xdr:rowOff>
    </xdr:to>
    <xdr:graphicFrame macro="">
      <xdr:nvGraphicFramePr>
        <xdr:cNvPr id="6" name="Diagram 5">
          <a:extLst>
            <a:ext uri="{FF2B5EF4-FFF2-40B4-BE49-F238E27FC236}">
              <a16:creationId xmlns="" xmlns:a16="http://schemas.microsoft.com/office/drawing/2014/main" id="{C2770DCA-05F3-47D0-B45C-3BF352B3E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</xdr:colOff>
      <xdr:row>20</xdr:row>
      <xdr:rowOff>0</xdr:rowOff>
    </xdr:from>
    <xdr:to>
      <xdr:col>20</xdr:col>
      <xdr:colOff>1</xdr:colOff>
      <xdr:row>28</xdr:row>
      <xdr:rowOff>0</xdr:rowOff>
    </xdr:to>
    <xdr:graphicFrame macro="">
      <xdr:nvGraphicFramePr>
        <xdr:cNvPr id="7" name="Diagram 6">
          <a:extLst>
            <a:ext uri="{FF2B5EF4-FFF2-40B4-BE49-F238E27FC236}">
              <a16:creationId xmlns="" xmlns:a16="http://schemas.microsoft.com/office/drawing/2014/main" id="{638E667A-FB66-4B9D-B612-334FFA54F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</xdr:colOff>
      <xdr:row>29</xdr:row>
      <xdr:rowOff>0</xdr:rowOff>
    </xdr:from>
    <xdr:to>
      <xdr:col>20</xdr:col>
      <xdr:colOff>1</xdr:colOff>
      <xdr:row>37</xdr:row>
      <xdr:rowOff>0</xdr:rowOff>
    </xdr:to>
    <xdr:graphicFrame macro="">
      <xdr:nvGraphicFramePr>
        <xdr:cNvPr id="8" name="Diagram 7">
          <a:extLst>
            <a:ext uri="{FF2B5EF4-FFF2-40B4-BE49-F238E27FC236}">
              <a16:creationId xmlns="" xmlns:a16="http://schemas.microsoft.com/office/drawing/2014/main" id="{A84C59AD-D5ED-4C97-AFA1-EF63D75A4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</xdr:colOff>
      <xdr:row>38</xdr:row>
      <xdr:rowOff>0</xdr:rowOff>
    </xdr:from>
    <xdr:to>
      <xdr:col>20</xdr:col>
      <xdr:colOff>1</xdr:colOff>
      <xdr:row>46</xdr:row>
      <xdr:rowOff>0</xdr:rowOff>
    </xdr:to>
    <xdr:graphicFrame macro="">
      <xdr:nvGraphicFramePr>
        <xdr:cNvPr id="9" name="Diagram 8">
          <a:extLst>
            <a:ext uri="{FF2B5EF4-FFF2-40B4-BE49-F238E27FC236}">
              <a16:creationId xmlns="" xmlns:a16="http://schemas.microsoft.com/office/drawing/2014/main" id="{04AE0FB9-2E16-4399-BDA2-A7524B6AB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</xdr:colOff>
      <xdr:row>1</xdr:row>
      <xdr:rowOff>0</xdr:rowOff>
    </xdr:from>
    <xdr:to>
      <xdr:col>29</xdr:col>
      <xdr:colOff>1</xdr:colOff>
      <xdr:row>9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C551A7E1-1695-423F-A13E-A2CA626C2D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</xdr:row>
      <xdr:rowOff>1</xdr:rowOff>
    </xdr:from>
    <xdr:to>
      <xdr:col>20</xdr:col>
      <xdr:colOff>0</xdr:colOff>
      <xdr:row>9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="" xmlns:a16="http://schemas.microsoft.com/office/drawing/2014/main" id="{5A698C30-A440-49C5-8689-EEF2B5928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840438</xdr:colOff>
      <xdr:row>17</xdr:row>
      <xdr:rowOff>558</xdr:rowOff>
    </xdr:from>
    <xdr:to>
      <xdr:col>9</xdr:col>
      <xdr:colOff>301997</xdr:colOff>
      <xdr:row>39</xdr:row>
      <xdr:rowOff>133909</xdr:rowOff>
    </xdr:to>
    <xdr:graphicFrame macro="">
      <xdr:nvGraphicFramePr>
        <xdr:cNvPr id="4" name="Diagram 3">
          <a:extLst>
            <a:ext uri="{FF2B5EF4-FFF2-40B4-BE49-F238E27FC236}">
              <a16:creationId xmlns="" xmlns:a16="http://schemas.microsoft.com/office/drawing/2014/main" id="{C535F20C-8291-4BFB-BB27-E6C677F55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</xdr:colOff>
      <xdr:row>11</xdr:row>
      <xdr:rowOff>0</xdr:rowOff>
    </xdr:from>
    <xdr:to>
      <xdr:col>20</xdr:col>
      <xdr:colOff>1</xdr:colOff>
      <xdr:row>19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="" xmlns:a16="http://schemas.microsoft.com/office/drawing/2014/main" id="{2FBC3361-01BE-4CB5-A2B9-E24C089E22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</xdr:colOff>
      <xdr:row>20</xdr:row>
      <xdr:rowOff>0</xdr:rowOff>
    </xdr:from>
    <xdr:to>
      <xdr:col>20</xdr:col>
      <xdr:colOff>1</xdr:colOff>
      <xdr:row>28</xdr:row>
      <xdr:rowOff>0</xdr:rowOff>
    </xdr:to>
    <xdr:graphicFrame macro="">
      <xdr:nvGraphicFramePr>
        <xdr:cNvPr id="6" name="Diagram 5">
          <a:extLst>
            <a:ext uri="{FF2B5EF4-FFF2-40B4-BE49-F238E27FC236}">
              <a16:creationId xmlns="" xmlns:a16="http://schemas.microsoft.com/office/drawing/2014/main" id="{B5E080EE-71FB-4517-BA97-F1D2B5FC76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</xdr:colOff>
      <xdr:row>29</xdr:row>
      <xdr:rowOff>0</xdr:rowOff>
    </xdr:from>
    <xdr:to>
      <xdr:col>20</xdr:col>
      <xdr:colOff>1</xdr:colOff>
      <xdr:row>37</xdr:row>
      <xdr:rowOff>0</xdr:rowOff>
    </xdr:to>
    <xdr:graphicFrame macro="">
      <xdr:nvGraphicFramePr>
        <xdr:cNvPr id="7" name="Diagram 6">
          <a:extLst>
            <a:ext uri="{FF2B5EF4-FFF2-40B4-BE49-F238E27FC236}">
              <a16:creationId xmlns="" xmlns:a16="http://schemas.microsoft.com/office/drawing/2014/main" id="{157BD8A3-65FF-49DE-971D-47DE1F083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</xdr:colOff>
      <xdr:row>38</xdr:row>
      <xdr:rowOff>0</xdr:rowOff>
    </xdr:from>
    <xdr:to>
      <xdr:col>20</xdr:col>
      <xdr:colOff>1</xdr:colOff>
      <xdr:row>46</xdr:row>
      <xdr:rowOff>0</xdr:rowOff>
    </xdr:to>
    <xdr:graphicFrame macro="">
      <xdr:nvGraphicFramePr>
        <xdr:cNvPr id="8" name="Diagram 7">
          <a:extLst>
            <a:ext uri="{FF2B5EF4-FFF2-40B4-BE49-F238E27FC236}">
              <a16:creationId xmlns="" xmlns:a16="http://schemas.microsoft.com/office/drawing/2014/main" id="{FF58B54D-7EB7-40B8-B5C3-C5997C676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135" displayName="Tabel135" ref="A1:G200" headerRowDxfId="21" dataDxfId="20">
  <autoFilter ref="A1:G200"/>
  <sortState ref="A2:L200">
    <sortCondition ref="B1:B200"/>
  </sortState>
  <tableColumns count="7">
    <tableColumn id="12" name="Testcenter" totalsRowLabel="Total" dataDxfId="19" totalsRowDxfId="18"/>
    <tableColumn id="1" name="Fabrikat" dataDxfId="17" totalsRowDxfId="16"/>
    <tableColumn id="3" name="Model" dataDxfId="15" totalsRowDxfId="14"/>
    <tableColumn id="11" name="Type" dataDxfId="13" totalsRowDxfId="12"/>
    <tableColumn id="8" name="Brændsel" dataDxfId="11" totalsRowDxfId="10"/>
    <tableColumn id="9" name="Nominel ydelse (kW)" dataDxfId="9" totalsRowDxfId="8"/>
    <tableColumn id="10" name="Normvirkningsgrad (kedel)" dataDxfId="7" totalsRow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3" displayName="Tabel3" ref="A1:B7" totalsRowShown="0" headerRowDxfId="5" dataDxfId="3" headerRowBorderDxfId="4" tableBorderDxfId="2">
  <autoFilter ref="A1:B7"/>
  <tableColumns count="2">
    <tableColumn id="1" name=" " dataDxfId="1"/>
    <tableColumn id="2" name="Normvirkningsgrad (kedel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C12"/>
  <sheetViews>
    <sheetView tabSelected="1" zoomScale="115" zoomScaleNormal="115" workbookViewId="0">
      <selection activeCell="B5" sqref="B5"/>
    </sheetView>
  </sheetViews>
  <sheetFormatPr defaultColWidth="9.109375" defaultRowHeight="14.4" x14ac:dyDescent="0.3"/>
  <cols>
    <col min="1" max="1" width="48.33203125" style="3" customWidth="1"/>
    <col min="2" max="2" width="28.44140625" style="3" customWidth="1"/>
    <col min="3" max="16384" width="9.109375" style="3"/>
  </cols>
  <sheetData>
    <row r="1" spans="1:3" x14ac:dyDescent="0.3">
      <c r="A1" s="1" t="s">
        <v>14</v>
      </c>
      <c r="B1" s="2"/>
    </row>
    <row r="2" spans="1:3" ht="15" x14ac:dyDescent="0.25">
      <c r="A2" s="4" t="s">
        <v>20</v>
      </c>
      <c r="B2" s="9">
        <v>25</v>
      </c>
    </row>
    <row r="3" spans="1:3" x14ac:dyDescent="0.3">
      <c r="A3" s="4" t="s">
        <v>0</v>
      </c>
      <c r="B3" s="9" t="s">
        <v>5</v>
      </c>
    </row>
    <row r="4" spans="1:3" x14ac:dyDescent="0.3">
      <c r="A4" s="4" t="s">
        <v>15</v>
      </c>
      <c r="B4" s="5">
        <v>20</v>
      </c>
    </row>
    <row r="5" spans="1:3" ht="15" x14ac:dyDescent="0.25">
      <c r="A5" s="4" t="s">
        <v>16</v>
      </c>
      <c r="B5" s="6">
        <v>0.9</v>
      </c>
    </row>
    <row r="6" spans="1:3" x14ac:dyDescent="0.3">
      <c r="A6" s="4" t="s">
        <v>17</v>
      </c>
      <c r="B6" s="7">
        <f>IF(B5="","",'Ark1'!C13/100)</f>
        <v>0.8494570494422401</v>
      </c>
      <c r="C6" s="8"/>
    </row>
    <row r="7" spans="1:3" x14ac:dyDescent="0.3">
      <c r="A7" s="4" t="s">
        <v>18</v>
      </c>
      <c r="B7" s="7">
        <f>IF(B5="","",'Ark1'!C14/100)</f>
        <v>0.59896559697017504</v>
      </c>
    </row>
    <row r="9" spans="1:3" ht="15" x14ac:dyDescent="0.25">
      <c r="A9" s="1" t="s">
        <v>19</v>
      </c>
      <c r="B9" s="2"/>
    </row>
    <row r="10" spans="1:3" ht="15" x14ac:dyDescent="0.25">
      <c r="A10" s="4" t="s">
        <v>20</v>
      </c>
      <c r="B10" s="9"/>
    </row>
    <row r="11" spans="1:3" ht="15" x14ac:dyDescent="0.25">
      <c r="A11" s="4" t="s">
        <v>16</v>
      </c>
      <c r="B11" s="6"/>
    </row>
    <row r="12" spans="1:3" x14ac:dyDescent="0.3">
      <c r="A12" s="4" t="s">
        <v>17</v>
      </c>
      <c r="B12" s="7" t="str">
        <f>IF(B11="","",'Ark1 (2)'!C13/100)</f>
        <v/>
      </c>
    </row>
  </sheetData>
  <sheetProtection algorithmName="SHA-512" hashValue="4H4rFgSlVFlvpduTYRHgx8NCs9aNdDO5qTUXub3pkSizEMv5740OhWbw15cFhMdxSFXq/mlNSE116j9stcBTIQ==" saltValue="jJRfG/yLmzXurYbPb7hJkA==" spinCount="100000" sheet="1" selectLockedCells="1"/>
  <dataValidations count="1">
    <dataValidation type="decimal" allowBlank="1" showInputMessage="1" showErrorMessage="1" errorTitle="Fejl i indtastning" error="Virkningsgraden skal indtastes som kommetal. Eksempelvist 0,85. Virkningsgraden kan ikke være over 1,00" sqref="B5 B11">
      <formula1>0</formula1>
      <formula2>1.01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'Ark1'!$M$4:$M$7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10"/>
  <sheetViews>
    <sheetView zoomScaleNormal="100" workbookViewId="0"/>
  </sheetViews>
  <sheetFormatPr defaultRowHeight="14.4" x14ac:dyDescent="0.3"/>
  <cols>
    <col min="1" max="1" width="17.33203125" customWidth="1"/>
    <col min="2" max="2" width="23.88671875" customWidth="1"/>
    <col min="3" max="3" width="52.88671875" customWidth="1"/>
    <col min="4" max="4" width="95.44140625" customWidth="1"/>
    <col min="5" max="5" width="29.33203125" customWidth="1"/>
    <col min="6" max="6" width="18.44140625" customWidth="1"/>
    <col min="7" max="7" width="19.88671875" customWidth="1"/>
    <col min="8" max="8" width="33.44140625" customWidth="1"/>
    <col min="9" max="9" width="31" customWidth="1"/>
    <col min="10" max="10" width="22.6640625" customWidth="1"/>
    <col min="11" max="11" width="59.44140625" customWidth="1"/>
    <col min="12" max="12" width="23.6640625" customWidth="1"/>
    <col min="13" max="13" width="22.6640625" customWidth="1"/>
  </cols>
  <sheetData>
    <row r="1" spans="1:7" ht="35.25" customHeight="1" x14ac:dyDescent="0.3">
      <c r="A1" s="10" t="s">
        <v>21</v>
      </c>
      <c r="B1" s="10" t="s">
        <v>22</v>
      </c>
      <c r="C1" s="10" t="s">
        <v>23</v>
      </c>
      <c r="D1" s="10" t="s">
        <v>24</v>
      </c>
      <c r="E1" s="10" t="s">
        <v>0</v>
      </c>
      <c r="F1" s="10" t="s">
        <v>25</v>
      </c>
      <c r="G1" s="10" t="s">
        <v>26</v>
      </c>
    </row>
    <row r="2" spans="1:7" x14ac:dyDescent="0.3">
      <c r="A2" s="11" t="s">
        <v>27</v>
      </c>
      <c r="B2" s="11" t="s">
        <v>28</v>
      </c>
      <c r="C2" s="11" t="s">
        <v>29</v>
      </c>
      <c r="D2" s="12" t="s">
        <v>30</v>
      </c>
      <c r="E2" s="11" t="s">
        <v>31</v>
      </c>
      <c r="F2" s="13">
        <v>235</v>
      </c>
      <c r="G2" s="14">
        <v>0.87</v>
      </c>
    </row>
    <row r="3" spans="1:7" x14ac:dyDescent="0.3">
      <c r="A3" s="11" t="s">
        <v>27</v>
      </c>
      <c r="B3" s="11" t="s">
        <v>28</v>
      </c>
      <c r="C3" s="11" t="s">
        <v>32</v>
      </c>
      <c r="D3" s="12" t="s">
        <v>30</v>
      </c>
      <c r="E3" s="11" t="s">
        <v>33</v>
      </c>
      <c r="F3" s="13">
        <v>461</v>
      </c>
      <c r="G3" s="14">
        <v>0.88</v>
      </c>
    </row>
    <row r="4" spans="1:7" x14ac:dyDescent="0.3">
      <c r="A4" s="11" t="s">
        <v>27</v>
      </c>
      <c r="B4" s="11" t="s">
        <v>34</v>
      </c>
      <c r="C4" s="11" t="s">
        <v>35</v>
      </c>
      <c r="D4" s="15" t="s">
        <v>36</v>
      </c>
      <c r="E4" s="11" t="s">
        <v>37</v>
      </c>
      <c r="F4" s="13">
        <v>40</v>
      </c>
      <c r="G4" s="14">
        <v>0.64</v>
      </c>
    </row>
    <row r="5" spans="1:7" x14ac:dyDescent="0.3">
      <c r="A5" s="11" t="s">
        <v>27</v>
      </c>
      <c r="B5" s="11" t="s">
        <v>34</v>
      </c>
      <c r="C5" s="11" t="s">
        <v>38</v>
      </c>
      <c r="D5" s="12" t="s">
        <v>39</v>
      </c>
      <c r="E5" s="11" t="s">
        <v>33</v>
      </c>
      <c r="F5" s="13">
        <v>300</v>
      </c>
      <c r="G5" s="14">
        <v>0.61</v>
      </c>
    </row>
    <row r="6" spans="1:7" x14ac:dyDescent="0.3">
      <c r="A6" s="11" t="s">
        <v>27</v>
      </c>
      <c r="B6" s="11" t="s">
        <v>34</v>
      </c>
      <c r="C6" s="11" t="s">
        <v>40</v>
      </c>
      <c r="D6" s="15" t="s">
        <v>36</v>
      </c>
      <c r="E6" s="11" t="s">
        <v>33</v>
      </c>
      <c r="F6" s="13">
        <v>120</v>
      </c>
      <c r="G6" s="14">
        <v>0.75</v>
      </c>
    </row>
    <row r="7" spans="1:7" x14ac:dyDescent="0.3">
      <c r="A7" s="11" t="s">
        <v>27</v>
      </c>
      <c r="B7" s="11" t="s">
        <v>41</v>
      </c>
      <c r="C7" s="16" t="s">
        <v>42</v>
      </c>
      <c r="D7" s="12" t="s">
        <v>43</v>
      </c>
      <c r="E7" s="11" t="s">
        <v>37</v>
      </c>
      <c r="F7" s="13">
        <v>45</v>
      </c>
      <c r="G7" s="14">
        <v>0.59</v>
      </c>
    </row>
    <row r="8" spans="1:7" x14ac:dyDescent="0.3">
      <c r="A8" s="11" t="s">
        <v>44</v>
      </c>
      <c r="B8" s="11" t="s">
        <v>45</v>
      </c>
      <c r="C8" s="11" t="s">
        <v>46</v>
      </c>
      <c r="D8" s="17" t="s">
        <v>47</v>
      </c>
      <c r="E8" s="11" t="s">
        <v>12</v>
      </c>
      <c r="F8" s="13">
        <v>33</v>
      </c>
      <c r="G8" s="14">
        <v>0.92</v>
      </c>
    </row>
    <row r="9" spans="1:7" x14ac:dyDescent="0.3">
      <c r="A9" s="11" t="s">
        <v>44</v>
      </c>
      <c r="B9" s="11" t="s">
        <v>45</v>
      </c>
      <c r="C9" s="11" t="s">
        <v>48</v>
      </c>
      <c r="D9" s="17" t="s">
        <v>47</v>
      </c>
      <c r="E9" s="11" t="s">
        <v>12</v>
      </c>
      <c r="F9" s="13">
        <v>31</v>
      </c>
      <c r="G9" s="14">
        <v>0.89</v>
      </c>
    </row>
    <row r="10" spans="1:7" x14ac:dyDescent="0.3">
      <c r="A10" s="11" t="s">
        <v>44</v>
      </c>
      <c r="B10" s="11" t="s">
        <v>45</v>
      </c>
      <c r="C10" s="11" t="s">
        <v>49</v>
      </c>
      <c r="D10" s="15" t="s">
        <v>50</v>
      </c>
      <c r="E10" s="11" t="s">
        <v>6</v>
      </c>
      <c r="F10" s="13">
        <v>21</v>
      </c>
      <c r="G10" s="14">
        <v>0.91</v>
      </c>
    </row>
    <row r="11" spans="1:7" x14ac:dyDescent="0.3">
      <c r="A11" s="11" t="s">
        <v>44</v>
      </c>
      <c r="B11" s="11" t="s">
        <v>45</v>
      </c>
      <c r="C11" s="11" t="s">
        <v>49</v>
      </c>
      <c r="D11" s="17" t="s">
        <v>47</v>
      </c>
      <c r="E11" s="11" t="s">
        <v>12</v>
      </c>
      <c r="F11" s="13">
        <v>30</v>
      </c>
      <c r="G11" s="14">
        <v>0.92</v>
      </c>
    </row>
    <row r="12" spans="1:7" x14ac:dyDescent="0.3">
      <c r="A12" s="11" t="s">
        <v>44</v>
      </c>
      <c r="B12" s="11" t="s">
        <v>45</v>
      </c>
      <c r="C12" s="11" t="s">
        <v>51</v>
      </c>
      <c r="D12" s="15" t="s">
        <v>50</v>
      </c>
      <c r="E12" s="11" t="s">
        <v>6</v>
      </c>
      <c r="F12" s="13">
        <v>25</v>
      </c>
      <c r="G12" s="14">
        <v>0.92</v>
      </c>
    </row>
    <row r="13" spans="1:7" x14ac:dyDescent="0.3">
      <c r="A13" s="11" t="s">
        <v>44</v>
      </c>
      <c r="B13" s="11" t="s">
        <v>45</v>
      </c>
      <c r="C13" s="11" t="s">
        <v>52</v>
      </c>
      <c r="D13" s="17" t="s">
        <v>47</v>
      </c>
      <c r="E13" s="11" t="s">
        <v>12</v>
      </c>
      <c r="F13" s="13">
        <v>33</v>
      </c>
      <c r="G13" s="14">
        <v>0.93</v>
      </c>
    </row>
    <row r="14" spans="1:7" x14ac:dyDescent="0.3">
      <c r="A14" s="11" t="s">
        <v>44</v>
      </c>
      <c r="B14" s="11" t="s">
        <v>45</v>
      </c>
      <c r="C14" s="11" t="s">
        <v>53</v>
      </c>
      <c r="D14" s="17" t="s">
        <v>47</v>
      </c>
      <c r="E14" s="11" t="s">
        <v>12</v>
      </c>
      <c r="F14" s="13">
        <v>33</v>
      </c>
      <c r="G14" s="14">
        <v>0.93</v>
      </c>
    </row>
    <row r="15" spans="1:7" x14ac:dyDescent="0.3">
      <c r="A15" s="11" t="s">
        <v>44</v>
      </c>
      <c r="B15" s="11" t="s">
        <v>45</v>
      </c>
      <c r="C15" s="11" t="s">
        <v>54</v>
      </c>
      <c r="D15" s="17" t="s">
        <v>47</v>
      </c>
      <c r="E15" s="11" t="s">
        <v>12</v>
      </c>
      <c r="F15" s="13">
        <v>50</v>
      </c>
      <c r="G15" s="14">
        <v>0.94</v>
      </c>
    </row>
    <row r="16" spans="1:7" x14ac:dyDescent="0.3">
      <c r="A16" s="11" t="s">
        <v>44</v>
      </c>
      <c r="B16" s="11" t="s">
        <v>45</v>
      </c>
      <c r="C16" s="11" t="s">
        <v>55</v>
      </c>
      <c r="D16" s="17" t="s">
        <v>47</v>
      </c>
      <c r="E16" s="11" t="s">
        <v>12</v>
      </c>
      <c r="F16" s="13">
        <v>50</v>
      </c>
      <c r="G16" s="14">
        <v>0.93</v>
      </c>
    </row>
    <row r="17" spans="1:7" x14ac:dyDescent="0.3">
      <c r="A17" s="11" t="s">
        <v>44</v>
      </c>
      <c r="B17" s="11" t="s">
        <v>45</v>
      </c>
      <c r="C17" s="11" t="s">
        <v>56</v>
      </c>
      <c r="D17" s="15" t="s">
        <v>50</v>
      </c>
      <c r="E17" s="11" t="s">
        <v>6</v>
      </c>
      <c r="F17" s="13">
        <v>22</v>
      </c>
      <c r="G17" s="14">
        <v>0.92</v>
      </c>
    </row>
    <row r="18" spans="1:7" x14ac:dyDescent="0.3">
      <c r="A18" s="11" t="s">
        <v>44</v>
      </c>
      <c r="B18" s="11" t="s">
        <v>57</v>
      </c>
      <c r="C18" s="11" t="s">
        <v>58</v>
      </c>
      <c r="D18" s="15" t="s">
        <v>50</v>
      </c>
      <c r="E18" s="11" t="s">
        <v>6</v>
      </c>
      <c r="F18" s="13">
        <v>24</v>
      </c>
      <c r="G18" s="14">
        <v>0.92</v>
      </c>
    </row>
    <row r="19" spans="1:7" x14ac:dyDescent="0.3">
      <c r="A19" s="11" t="s">
        <v>27</v>
      </c>
      <c r="B19" s="11" t="s">
        <v>59</v>
      </c>
      <c r="C19" s="11" t="s">
        <v>60</v>
      </c>
      <c r="D19" s="12" t="s">
        <v>39</v>
      </c>
      <c r="E19" s="11" t="s">
        <v>37</v>
      </c>
      <c r="F19" s="13">
        <v>30</v>
      </c>
      <c r="G19" s="14">
        <v>0.48</v>
      </c>
    </row>
    <row r="20" spans="1:7" x14ac:dyDescent="0.3">
      <c r="A20" s="11" t="s">
        <v>27</v>
      </c>
      <c r="B20" s="11" t="s">
        <v>61</v>
      </c>
      <c r="C20" s="11" t="s">
        <v>62</v>
      </c>
      <c r="D20" s="15" t="s">
        <v>36</v>
      </c>
      <c r="E20" s="11" t="s">
        <v>37</v>
      </c>
      <c r="F20" s="13">
        <v>60</v>
      </c>
      <c r="G20" s="14">
        <v>0.64</v>
      </c>
    </row>
    <row r="21" spans="1:7" x14ac:dyDescent="0.3">
      <c r="A21" s="11" t="s">
        <v>44</v>
      </c>
      <c r="B21" s="11" t="s">
        <v>63</v>
      </c>
      <c r="C21" s="11" t="s">
        <v>64</v>
      </c>
      <c r="D21" s="15" t="s">
        <v>50</v>
      </c>
      <c r="E21" s="11" t="s">
        <v>6</v>
      </c>
      <c r="F21" s="13">
        <v>46</v>
      </c>
      <c r="G21" s="14">
        <v>0.92</v>
      </c>
    </row>
    <row r="22" spans="1:7" x14ac:dyDescent="0.3">
      <c r="A22" s="11" t="s">
        <v>27</v>
      </c>
      <c r="B22" s="11" t="s">
        <v>65</v>
      </c>
      <c r="C22" s="11" t="s">
        <v>66</v>
      </c>
      <c r="D22" s="15" t="s">
        <v>36</v>
      </c>
      <c r="E22" s="11" t="s">
        <v>37</v>
      </c>
      <c r="F22" s="13">
        <v>70</v>
      </c>
      <c r="G22" s="14">
        <v>0.7</v>
      </c>
    </row>
    <row r="23" spans="1:7" x14ac:dyDescent="0.3">
      <c r="A23" s="11" t="s">
        <v>27</v>
      </c>
      <c r="B23" s="11" t="s">
        <v>65</v>
      </c>
      <c r="C23" s="11" t="s">
        <v>67</v>
      </c>
      <c r="D23" s="15" t="s">
        <v>36</v>
      </c>
      <c r="E23" s="11" t="s">
        <v>37</v>
      </c>
      <c r="F23" s="13">
        <v>50</v>
      </c>
      <c r="G23" s="14">
        <v>0.61</v>
      </c>
    </row>
    <row r="24" spans="1:7" x14ac:dyDescent="0.3">
      <c r="A24" s="11" t="s">
        <v>27</v>
      </c>
      <c r="B24" s="11" t="s">
        <v>68</v>
      </c>
      <c r="C24" s="11" t="s">
        <v>69</v>
      </c>
      <c r="D24" s="15" t="s">
        <v>36</v>
      </c>
      <c r="E24" s="11" t="s">
        <v>70</v>
      </c>
      <c r="F24" s="13">
        <v>30</v>
      </c>
      <c r="G24" s="14">
        <v>0.67</v>
      </c>
    </row>
    <row r="25" spans="1:7" x14ac:dyDescent="0.3">
      <c r="A25" s="11" t="s">
        <v>27</v>
      </c>
      <c r="B25" s="11" t="s">
        <v>71</v>
      </c>
      <c r="C25" s="11" t="s">
        <v>72</v>
      </c>
      <c r="D25" s="12" t="s">
        <v>73</v>
      </c>
      <c r="E25" s="11" t="s">
        <v>37</v>
      </c>
      <c r="F25" s="13">
        <v>30</v>
      </c>
      <c r="G25" s="14">
        <v>0.38</v>
      </c>
    </row>
    <row r="26" spans="1:7" x14ac:dyDescent="0.3">
      <c r="A26" s="11" t="s">
        <v>44</v>
      </c>
      <c r="B26" s="11" t="s">
        <v>74</v>
      </c>
      <c r="C26" s="11" t="s">
        <v>75</v>
      </c>
      <c r="D26" s="15" t="s">
        <v>50</v>
      </c>
      <c r="E26" s="11" t="s">
        <v>6</v>
      </c>
      <c r="F26" s="13">
        <v>15.7</v>
      </c>
      <c r="G26" s="14">
        <v>0.94</v>
      </c>
    </row>
    <row r="27" spans="1:7" x14ac:dyDescent="0.3">
      <c r="A27" s="11" t="s">
        <v>44</v>
      </c>
      <c r="B27" s="11" t="s">
        <v>74</v>
      </c>
      <c r="C27" s="11" t="s">
        <v>76</v>
      </c>
      <c r="D27" s="15" t="s">
        <v>50</v>
      </c>
      <c r="E27" s="11" t="s">
        <v>6</v>
      </c>
      <c r="F27" s="13">
        <v>24</v>
      </c>
      <c r="G27" s="14">
        <v>0.94</v>
      </c>
    </row>
    <row r="28" spans="1:7" x14ac:dyDescent="0.3">
      <c r="A28" s="11" t="s">
        <v>44</v>
      </c>
      <c r="B28" s="11" t="s">
        <v>74</v>
      </c>
      <c r="C28" s="11" t="s">
        <v>77</v>
      </c>
      <c r="D28" s="15" t="s">
        <v>50</v>
      </c>
      <c r="E28" s="11" t="s">
        <v>6</v>
      </c>
      <c r="F28" s="13">
        <v>43</v>
      </c>
      <c r="G28" s="14">
        <v>0.93</v>
      </c>
    </row>
    <row r="29" spans="1:7" x14ac:dyDescent="0.3">
      <c r="A29" s="11" t="s">
        <v>44</v>
      </c>
      <c r="B29" s="11" t="s">
        <v>74</v>
      </c>
      <c r="C29" s="11" t="s">
        <v>78</v>
      </c>
      <c r="D29" s="15" t="s">
        <v>50</v>
      </c>
      <c r="E29" s="11" t="s">
        <v>6</v>
      </c>
      <c r="F29" s="13">
        <v>9.3000000000000007</v>
      </c>
      <c r="G29" s="14">
        <v>0.93</v>
      </c>
    </row>
    <row r="30" spans="1:7" x14ac:dyDescent="0.3">
      <c r="A30" s="11" t="s">
        <v>27</v>
      </c>
      <c r="B30" s="11" t="s">
        <v>79</v>
      </c>
      <c r="C30" s="11">
        <v>140</v>
      </c>
      <c r="D30" s="12" t="s">
        <v>39</v>
      </c>
      <c r="E30" s="11" t="s">
        <v>31</v>
      </c>
      <c r="F30" s="13">
        <v>60</v>
      </c>
      <c r="G30" s="14">
        <v>0.39</v>
      </c>
    </row>
    <row r="31" spans="1:7" x14ac:dyDescent="0.3">
      <c r="A31" s="11" t="s">
        <v>27</v>
      </c>
      <c r="B31" s="11" t="s">
        <v>79</v>
      </c>
      <c r="C31" s="11">
        <v>300</v>
      </c>
      <c r="D31" s="12" t="s">
        <v>39</v>
      </c>
      <c r="E31" s="11" t="s">
        <v>33</v>
      </c>
      <c r="F31" s="13">
        <v>350</v>
      </c>
      <c r="G31" s="14">
        <v>0.56000000000000005</v>
      </c>
    </row>
    <row r="32" spans="1:7" x14ac:dyDescent="0.3">
      <c r="A32" s="11" t="s">
        <v>27</v>
      </c>
      <c r="B32" s="11" t="s">
        <v>79</v>
      </c>
      <c r="C32" s="11">
        <v>350</v>
      </c>
      <c r="D32" s="12" t="s">
        <v>39</v>
      </c>
      <c r="E32" s="11" t="s">
        <v>33</v>
      </c>
      <c r="F32" s="13">
        <v>500</v>
      </c>
      <c r="G32" s="14">
        <v>0.61</v>
      </c>
    </row>
    <row r="33" spans="1:7" x14ac:dyDescent="0.3">
      <c r="A33" s="11" t="s">
        <v>27</v>
      </c>
      <c r="B33" s="11" t="s">
        <v>79</v>
      </c>
      <c r="C33" s="11">
        <v>160</v>
      </c>
      <c r="D33" s="12" t="s">
        <v>39</v>
      </c>
      <c r="E33" s="11" t="s">
        <v>31</v>
      </c>
      <c r="F33" s="13">
        <v>125</v>
      </c>
      <c r="G33" s="14">
        <v>0.52</v>
      </c>
    </row>
    <row r="34" spans="1:7" ht="15.6" x14ac:dyDescent="0.3">
      <c r="A34" s="11" t="s">
        <v>27</v>
      </c>
      <c r="B34" s="11" t="s">
        <v>79</v>
      </c>
      <c r="C34" s="11" t="s">
        <v>80</v>
      </c>
      <c r="D34" s="18" t="s">
        <v>81</v>
      </c>
      <c r="E34" s="11" t="s">
        <v>33</v>
      </c>
      <c r="F34" s="13">
        <v>284</v>
      </c>
      <c r="G34" s="14">
        <v>0.78</v>
      </c>
    </row>
    <row r="35" spans="1:7" x14ac:dyDescent="0.3">
      <c r="A35" s="11" t="s">
        <v>27</v>
      </c>
      <c r="B35" s="11" t="s">
        <v>79</v>
      </c>
      <c r="C35" s="11" t="s">
        <v>82</v>
      </c>
      <c r="D35" s="12" t="s">
        <v>30</v>
      </c>
      <c r="E35" s="11" t="s">
        <v>33</v>
      </c>
      <c r="F35" s="13">
        <v>305</v>
      </c>
      <c r="G35" s="14">
        <v>0.83</v>
      </c>
    </row>
    <row r="36" spans="1:7" x14ac:dyDescent="0.3">
      <c r="A36" s="11" t="s">
        <v>27</v>
      </c>
      <c r="B36" s="11" t="s">
        <v>79</v>
      </c>
      <c r="C36" s="11" t="s">
        <v>83</v>
      </c>
      <c r="D36" s="12" t="s">
        <v>30</v>
      </c>
      <c r="E36" s="11" t="s">
        <v>31</v>
      </c>
      <c r="F36" s="13">
        <v>211</v>
      </c>
      <c r="G36" s="14">
        <v>0.85</v>
      </c>
    </row>
    <row r="37" spans="1:7" x14ac:dyDescent="0.3">
      <c r="A37" s="11" t="s">
        <v>27</v>
      </c>
      <c r="B37" s="11" t="s">
        <v>79</v>
      </c>
      <c r="C37" s="11" t="s">
        <v>84</v>
      </c>
      <c r="D37" s="15" t="s">
        <v>85</v>
      </c>
      <c r="E37" s="11" t="s">
        <v>86</v>
      </c>
      <c r="F37" s="13">
        <v>139</v>
      </c>
      <c r="G37" s="14">
        <v>0.91</v>
      </c>
    </row>
    <row r="38" spans="1:7" x14ac:dyDescent="0.3">
      <c r="A38" s="11" t="s">
        <v>27</v>
      </c>
      <c r="B38" s="11" t="s">
        <v>79</v>
      </c>
      <c r="C38" s="11" t="s">
        <v>84</v>
      </c>
      <c r="D38" s="15" t="s">
        <v>50</v>
      </c>
      <c r="E38" s="11" t="s">
        <v>87</v>
      </c>
      <c r="F38" s="13">
        <v>140</v>
      </c>
      <c r="G38" s="14">
        <v>0.91</v>
      </c>
    </row>
    <row r="39" spans="1:7" x14ac:dyDescent="0.3">
      <c r="A39" s="11" t="s">
        <v>27</v>
      </c>
      <c r="B39" s="11" t="s">
        <v>79</v>
      </c>
      <c r="C39" s="11" t="s">
        <v>88</v>
      </c>
      <c r="D39" s="12" t="s">
        <v>30</v>
      </c>
      <c r="E39" s="11" t="s">
        <v>33</v>
      </c>
      <c r="F39" s="13">
        <v>388</v>
      </c>
      <c r="G39" s="14">
        <v>0.85</v>
      </c>
    </row>
    <row r="40" spans="1:7" x14ac:dyDescent="0.3">
      <c r="A40" s="11" t="s">
        <v>44</v>
      </c>
      <c r="B40" s="11" t="s">
        <v>89</v>
      </c>
      <c r="C40" s="11" t="s">
        <v>90</v>
      </c>
      <c r="D40" s="15" t="s">
        <v>50</v>
      </c>
      <c r="E40" s="11" t="s">
        <v>6</v>
      </c>
      <c r="F40" s="13">
        <v>117</v>
      </c>
      <c r="G40" s="14">
        <v>0.9</v>
      </c>
    </row>
    <row r="41" spans="1:7" x14ac:dyDescent="0.3">
      <c r="A41" s="11" t="s">
        <v>44</v>
      </c>
      <c r="B41" s="11" t="s">
        <v>89</v>
      </c>
      <c r="C41" s="11" t="s">
        <v>91</v>
      </c>
      <c r="D41" s="15" t="s">
        <v>50</v>
      </c>
      <c r="E41" s="11" t="s">
        <v>6</v>
      </c>
      <c r="F41" s="13">
        <v>19.600000000000001</v>
      </c>
      <c r="G41" s="14">
        <v>0.9</v>
      </c>
    </row>
    <row r="42" spans="1:7" x14ac:dyDescent="0.3">
      <c r="A42" s="11" t="s">
        <v>44</v>
      </c>
      <c r="B42" s="11" t="s">
        <v>89</v>
      </c>
      <c r="C42" s="11" t="s">
        <v>92</v>
      </c>
      <c r="D42" s="15" t="s">
        <v>50</v>
      </c>
      <c r="E42" s="11" t="s">
        <v>6</v>
      </c>
      <c r="F42" s="13">
        <v>46</v>
      </c>
      <c r="G42" s="14">
        <v>0.92</v>
      </c>
    </row>
    <row r="43" spans="1:7" x14ac:dyDescent="0.3">
      <c r="A43" s="11" t="s">
        <v>44</v>
      </c>
      <c r="B43" s="11" t="s">
        <v>89</v>
      </c>
      <c r="C43" s="11" t="s">
        <v>93</v>
      </c>
      <c r="D43" s="15" t="s">
        <v>50</v>
      </c>
      <c r="E43" s="11" t="s">
        <v>6</v>
      </c>
      <c r="F43" s="13">
        <v>99</v>
      </c>
      <c r="G43" s="14">
        <v>0.94</v>
      </c>
    </row>
    <row r="44" spans="1:7" x14ac:dyDescent="0.3">
      <c r="A44" s="11" t="s">
        <v>27</v>
      </c>
      <c r="B44" s="11" t="s">
        <v>94</v>
      </c>
      <c r="C44" s="11">
        <v>1100</v>
      </c>
      <c r="D44" s="12" t="s">
        <v>73</v>
      </c>
      <c r="E44" s="11" t="s">
        <v>37</v>
      </c>
      <c r="F44" s="13">
        <v>30</v>
      </c>
      <c r="G44" s="14">
        <v>0.44</v>
      </c>
    </row>
    <row r="45" spans="1:7" x14ac:dyDescent="0.3">
      <c r="A45" s="11" t="s">
        <v>27</v>
      </c>
      <c r="B45" s="11" t="s">
        <v>94</v>
      </c>
      <c r="C45" s="11" t="s">
        <v>95</v>
      </c>
      <c r="D45" s="15" t="s">
        <v>36</v>
      </c>
      <c r="E45" s="11" t="s">
        <v>37</v>
      </c>
      <c r="F45" s="13">
        <v>60</v>
      </c>
      <c r="G45" s="14">
        <v>0.63</v>
      </c>
    </row>
    <row r="46" spans="1:7" x14ac:dyDescent="0.3">
      <c r="A46" s="11" t="s">
        <v>27</v>
      </c>
      <c r="B46" s="11" t="s">
        <v>96</v>
      </c>
      <c r="C46" s="11" t="s">
        <v>60</v>
      </c>
      <c r="D46" s="15" t="s">
        <v>36</v>
      </c>
      <c r="E46" s="11" t="s">
        <v>37</v>
      </c>
      <c r="F46" s="13">
        <v>20</v>
      </c>
      <c r="G46" s="14">
        <v>0.39</v>
      </c>
    </row>
    <row r="47" spans="1:7" x14ac:dyDescent="0.3">
      <c r="A47" s="11" t="s">
        <v>44</v>
      </c>
      <c r="B47" s="11" t="s">
        <v>97</v>
      </c>
      <c r="C47" s="11" t="s">
        <v>98</v>
      </c>
      <c r="D47" s="15" t="s">
        <v>50</v>
      </c>
      <c r="E47" s="11" t="s">
        <v>6</v>
      </c>
      <c r="F47" s="13">
        <v>112</v>
      </c>
      <c r="G47" s="14">
        <v>0.92</v>
      </c>
    </row>
    <row r="48" spans="1:7" x14ac:dyDescent="0.3">
      <c r="A48" s="11" t="s">
        <v>44</v>
      </c>
      <c r="B48" s="11" t="s">
        <v>97</v>
      </c>
      <c r="C48" s="11" t="s">
        <v>99</v>
      </c>
      <c r="D48" s="15" t="s">
        <v>50</v>
      </c>
      <c r="E48" s="11" t="s">
        <v>6</v>
      </c>
      <c r="F48" s="13">
        <v>198</v>
      </c>
      <c r="G48" s="14">
        <v>0.9</v>
      </c>
    </row>
    <row r="49" spans="1:7" x14ac:dyDescent="0.3">
      <c r="A49" s="11" t="s">
        <v>44</v>
      </c>
      <c r="B49" s="11" t="s">
        <v>97</v>
      </c>
      <c r="C49" s="11" t="s">
        <v>100</v>
      </c>
      <c r="D49" s="15" t="s">
        <v>85</v>
      </c>
      <c r="E49" s="11" t="s">
        <v>13</v>
      </c>
      <c r="F49" s="13">
        <v>48</v>
      </c>
      <c r="G49" s="14">
        <v>0.92</v>
      </c>
    </row>
    <row r="50" spans="1:7" x14ac:dyDescent="0.3">
      <c r="A50" s="11" t="s">
        <v>44</v>
      </c>
      <c r="B50" s="11" t="s">
        <v>97</v>
      </c>
      <c r="C50" s="11" t="s">
        <v>101</v>
      </c>
      <c r="D50" s="15" t="s">
        <v>50</v>
      </c>
      <c r="E50" s="11" t="s">
        <v>6</v>
      </c>
      <c r="F50" s="13">
        <v>51</v>
      </c>
      <c r="G50" s="14">
        <v>0.92</v>
      </c>
    </row>
    <row r="51" spans="1:7" x14ac:dyDescent="0.3">
      <c r="A51" s="11" t="s">
        <v>44</v>
      </c>
      <c r="B51" s="11" t="s">
        <v>97</v>
      </c>
      <c r="C51" s="11" t="s">
        <v>102</v>
      </c>
      <c r="D51" s="15" t="s">
        <v>85</v>
      </c>
      <c r="E51" s="11" t="s">
        <v>13</v>
      </c>
      <c r="F51" s="13">
        <v>62</v>
      </c>
      <c r="G51" s="14">
        <v>0.92</v>
      </c>
    </row>
    <row r="52" spans="1:7" x14ac:dyDescent="0.3">
      <c r="A52" s="11" t="s">
        <v>44</v>
      </c>
      <c r="B52" s="11" t="s">
        <v>97</v>
      </c>
      <c r="C52" s="11" t="s">
        <v>103</v>
      </c>
      <c r="D52" s="15" t="s">
        <v>50</v>
      </c>
      <c r="E52" s="11" t="s">
        <v>6</v>
      </c>
      <c r="F52" s="13">
        <v>69</v>
      </c>
      <c r="G52" s="14">
        <v>0.9</v>
      </c>
    </row>
    <row r="53" spans="1:7" x14ac:dyDescent="0.3">
      <c r="A53" s="11" t="s">
        <v>44</v>
      </c>
      <c r="B53" s="11" t="s">
        <v>97</v>
      </c>
      <c r="C53" s="11" t="s">
        <v>104</v>
      </c>
      <c r="D53" s="15" t="s">
        <v>85</v>
      </c>
      <c r="E53" s="11" t="s">
        <v>13</v>
      </c>
      <c r="F53" s="13">
        <v>85</v>
      </c>
      <c r="G53" s="14">
        <v>0.92</v>
      </c>
    </row>
    <row r="54" spans="1:7" x14ac:dyDescent="0.3">
      <c r="A54" s="11" t="s">
        <v>44</v>
      </c>
      <c r="B54" s="11" t="s">
        <v>97</v>
      </c>
      <c r="C54" s="11" t="s">
        <v>105</v>
      </c>
      <c r="D54" s="15" t="s">
        <v>50</v>
      </c>
      <c r="E54" s="11" t="s">
        <v>6</v>
      </c>
      <c r="F54" s="13">
        <v>84</v>
      </c>
      <c r="G54" s="14">
        <v>0.93</v>
      </c>
    </row>
    <row r="55" spans="1:7" x14ac:dyDescent="0.3">
      <c r="A55" s="11" t="s">
        <v>27</v>
      </c>
      <c r="B55" s="11" t="s">
        <v>106</v>
      </c>
      <c r="C55" s="11" t="s">
        <v>107</v>
      </c>
      <c r="D55" s="15" t="s">
        <v>36</v>
      </c>
      <c r="E55" s="11" t="s">
        <v>37</v>
      </c>
      <c r="F55" s="13">
        <v>50</v>
      </c>
      <c r="G55" s="14">
        <v>0.57999999999999996</v>
      </c>
    </row>
    <row r="56" spans="1:7" x14ac:dyDescent="0.3">
      <c r="A56" s="11" t="s">
        <v>27</v>
      </c>
      <c r="B56" s="11" t="s">
        <v>106</v>
      </c>
      <c r="C56" s="11" t="s">
        <v>108</v>
      </c>
      <c r="D56" s="15" t="s">
        <v>36</v>
      </c>
      <c r="E56" s="11" t="s">
        <v>37</v>
      </c>
      <c r="F56" s="13">
        <v>40</v>
      </c>
      <c r="G56" s="14">
        <v>0.56999999999999995</v>
      </c>
    </row>
    <row r="57" spans="1:7" x14ac:dyDescent="0.3">
      <c r="A57" s="11" t="s">
        <v>27</v>
      </c>
      <c r="B57" s="11" t="s">
        <v>109</v>
      </c>
      <c r="C57" s="11" t="s">
        <v>110</v>
      </c>
      <c r="D57" s="15" t="s">
        <v>36</v>
      </c>
      <c r="E57" s="11" t="s">
        <v>37</v>
      </c>
      <c r="F57" s="13">
        <v>25</v>
      </c>
      <c r="G57" s="14">
        <v>0.49</v>
      </c>
    </row>
    <row r="58" spans="1:7" ht="15.6" x14ac:dyDescent="0.3">
      <c r="A58" s="11" t="s">
        <v>27</v>
      </c>
      <c r="B58" s="11" t="s">
        <v>111</v>
      </c>
      <c r="C58" s="11">
        <v>18</v>
      </c>
      <c r="D58" s="18" t="s">
        <v>81</v>
      </c>
      <c r="E58" s="11" t="s">
        <v>31</v>
      </c>
      <c r="F58" s="13">
        <v>241</v>
      </c>
      <c r="G58" s="14">
        <v>0.75</v>
      </c>
    </row>
    <row r="59" spans="1:7" x14ac:dyDescent="0.3">
      <c r="A59" s="11" t="s">
        <v>27</v>
      </c>
      <c r="B59" s="11" t="s">
        <v>111</v>
      </c>
      <c r="C59" s="11">
        <v>35</v>
      </c>
      <c r="D59" s="12" t="s">
        <v>30</v>
      </c>
      <c r="E59" s="11" t="s">
        <v>33</v>
      </c>
      <c r="F59" s="13">
        <v>303</v>
      </c>
      <c r="G59" s="14">
        <v>0.79</v>
      </c>
    </row>
    <row r="60" spans="1:7" x14ac:dyDescent="0.3">
      <c r="A60" s="11" t="s">
        <v>44</v>
      </c>
      <c r="B60" s="11" t="s">
        <v>112</v>
      </c>
      <c r="C60" s="11" t="s">
        <v>113</v>
      </c>
      <c r="D60" s="15" t="s">
        <v>50</v>
      </c>
      <c r="E60" s="11" t="s">
        <v>6</v>
      </c>
      <c r="F60" s="13">
        <v>15</v>
      </c>
      <c r="G60" s="14">
        <v>0.95</v>
      </c>
    </row>
    <row r="61" spans="1:7" x14ac:dyDescent="0.3">
      <c r="A61" s="11" t="s">
        <v>27</v>
      </c>
      <c r="B61" s="11" t="s">
        <v>114</v>
      </c>
      <c r="C61" s="11" t="s">
        <v>115</v>
      </c>
      <c r="D61" s="12" t="s">
        <v>39</v>
      </c>
      <c r="E61" s="11" t="s">
        <v>37</v>
      </c>
      <c r="F61" s="13">
        <v>80</v>
      </c>
      <c r="G61" s="14">
        <v>0.6</v>
      </c>
    </row>
    <row r="62" spans="1:7" x14ac:dyDescent="0.3">
      <c r="A62" s="11" t="s">
        <v>44</v>
      </c>
      <c r="B62" s="11" t="s">
        <v>116</v>
      </c>
      <c r="C62" s="11" t="s">
        <v>117</v>
      </c>
      <c r="D62" s="15" t="s">
        <v>50</v>
      </c>
      <c r="E62" s="11" t="s">
        <v>6</v>
      </c>
      <c r="F62" s="13">
        <v>19.600000000000001</v>
      </c>
      <c r="G62" s="14">
        <v>0.88</v>
      </c>
    </row>
    <row r="63" spans="1:7" x14ac:dyDescent="0.3">
      <c r="A63" s="11" t="s">
        <v>44</v>
      </c>
      <c r="B63" s="11" t="s">
        <v>118</v>
      </c>
      <c r="C63" s="11" t="s">
        <v>119</v>
      </c>
      <c r="D63" s="15" t="s">
        <v>50</v>
      </c>
      <c r="E63" s="11" t="s">
        <v>6</v>
      </c>
      <c r="F63" s="13">
        <v>22</v>
      </c>
      <c r="G63" s="14">
        <v>0.91</v>
      </c>
    </row>
    <row r="64" spans="1:7" x14ac:dyDescent="0.3">
      <c r="A64" s="11" t="s">
        <v>27</v>
      </c>
      <c r="B64" s="11" t="s">
        <v>120</v>
      </c>
      <c r="C64" s="11" t="s">
        <v>121</v>
      </c>
      <c r="D64" s="12" t="s">
        <v>39</v>
      </c>
      <c r="E64" s="11" t="s">
        <v>122</v>
      </c>
      <c r="F64" s="13">
        <v>100</v>
      </c>
      <c r="G64" s="14">
        <v>0.65</v>
      </c>
    </row>
    <row r="65" spans="1:10" ht="15.6" x14ac:dyDescent="0.3">
      <c r="A65" s="11" t="s">
        <v>27</v>
      </c>
      <c r="B65" s="11" t="s">
        <v>120</v>
      </c>
      <c r="C65" s="11">
        <v>106</v>
      </c>
      <c r="D65" s="18" t="s">
        <v>81</v>
      </c>
      <c r="E65" s="11" t="s">
        <v>122</v>
      </c>
      <c r="F65" s="13">
        <v>198</v>
      </c>
      <c r="G65" s="14">
        <v>0.75</v>
      </c>
    </row>
    <row r="66" spans="1:10" x14ac:dyDescent="0.3">
      <c r="A66" s="11" t="s">
        <v>27</v>
      </c>
      <c r="B66" s="11" t="s">
        <v>120</v>
      </c>
      <c r="C66" s="11">
        <v>108</v>
      </c>
      <c r="D66" s="12" t="s">
        <v>30</v>
      </c>
      <c r="E66" s="11" t="s">
        <v>33</v>
      </c>
      <c r="F66" s="13">
        <v>337</v>
      </c>
      <c r="G66" s="14">
        <v>0.79</v>
      </c>
    </row>
    <row r="67" spans="1:10" x14ac:dyDescent="0.3">
      <c r="A67" s="11" t="s">
        <v>27</v>
      </c>
      <c r="B67" s="11" t="s">
        <v>120</v>
      </c>
      <c r="C67" s="11">
        <v>107</v>
      </c>
      <c r="D67" s="12" t="s">
        <v>30</v>
      </c>
      <c r="E67" s="11" t="s">
        <v>31</v>
      </c>
      <c r="F67" s="13">
        <v>213</v>
      </c>
      <c r="G67" s="14">
        <v>0.84</v>
      </c>
    </row>
    <row r="68" spans="1:10" x14ac:dyDescent="0.3">
      <c r="A68" s="11" t="s">
        <v>27</v>
      </c>
      <c r="B68" s="11" t="s">
        <v>120</v>
      </c>
      <c r="C68" s="11">
        <v>106</v>
      </c>
      <c r="D68" s="12" t="s">
        <v>30</v>
      </c>
      <c r="E68" s="11" t="s">
        <v>122</v>
      </c>
      <c r="F68" s="13">
        <v>175</v>
      </c>
      <c r="G68" s="14">
        <v>0.77</v>
      </c>
    </row>
    <row r="69" spans="1:10" x14ac:dyDescent="0.3">
      <c r="A69" s="11" t="s">
        <v>27</v>
      </c>
      <c r="B69" s="11" t="s">
        <v>120</v>
      </c>
      <c r="C69" s="11">
        <v>109</v>
      </c>
      <c r="D69" s="12" t="s">
        <v>30</v>
      </c>
      <c r="E69" s="11" t="s">
        <v>33</v>
      </c>
      <c r="F69" s="13">
        <v>570</v>
      </c>
      <c r="G69" s="14">
        <v>0.84</v>
      </c>
    </row>
    <row r="70" spans="1:10" x14ac:dyDescent="0.3">
      <c r="A70" s="11" t="s">
        <v>44</v>
      </c>
      <c r="B70" s="11" t="s">
        <v>123</v>
      </c>
      <c r="C70" s="11" t="s">
        <v>124</v>
      </c>
      <c r="D70" s="15" t="s">
        <v>50</v>
      </c>
      <c r="E70" s="11" t="s">
        <v>6</v>
      </c>
      <c r="F70" s="13">
        <v>17.3</v>
      </c>
      <c r="G70" s="14">
        <v>0.95</v>
      </c>
    </row>
    <row r="71" spans="1:10" s="19" customFormat="1" x14ac:dyDescent="0.3">
      <c r="A71" s="11" t="s">
        <v>44</v>
      </c>
      <c r="B71" s="11" t="s">
        <v>123</v>
      </c>
      <c r="C71" s="11" t="s">
        <v>125</v>
      </c>
      <c r="D71" s="15" t="s">
        <v>50</v>
      </c>
      <c r="E71" s="11" t="s">
        <v>6</v>
      </c>
      <c r="F71" s="13">
        <v>24</v>
      </c>
      <c r="G71" s="14">
        <v>0.93</v>
      </c>
      <c r="I71"/>
      <c r="J71"/>
    </row>
    <row r="72" spans="1:10" s="19" customFormat="1" x14ac:dyDescent="0.3">
      <c r="A72" s="11" t="s">
        <v>44</v>
      </c>
      <c r="B72" s="11" t="s">
        <v>123</v>
      </c>
      <c r="C72" s="11" t="s">
        <v>126</v>
      </c>
      <c r="D72" s="15" t="s">
        <v>50</v>
      </c>
      <c r="E72" s="11" t="s">
        <v>6</v>
      </c>
      <c r="F72" s="13">
        <v>99</v>
      </c>
      <c r="G72" s="14">
        <v>0.95</v>
      </c>
    </row>
    <row r="73" spans="1:10" s="19" customFormat="1" x14ac:dyDescent="0.3">
      <c r="A73" s="11" t="s">
        <v>44</v>
      </c>
      <c r="B73" s="11" t="s">
        <v>123</v>
      </c>
      <c r="C73" s="11" t="s">
        <v>127</v>
      </c>
      <c r="D73" s="15" t="s">
        <v>50</v>
      </c>
      <c r="E73" s="11" t="s">
        <v>6</v>
      </c>
      <c r="F73" s="13">
        <v>196</v>
      </c>
      <c r="G73" s="14">
        <v>0.93</v>
      </c>
    </row>
    <row r="74" spans="1:10" s="19" customFormat="1" x14ac:dyDescent="0.3">
      <c r="A74" s="11" t="s">
        <v>44</v>
      </c>
      <c r="B74" s="11" t="s">
        <v>123</v>
      </c>
      <c r="C74" s="11" t="s">
        <v>128</v>
      </c>
      <c r="D74" s="15" t="s">
        <v>50</v>
      </c>
      <c r="E74" s="11" t="s">
        <v>6</v>
      </c>
      <c r="F74" s="13">
        <v>85</v>
      </c>
      <c r="G74" s="14">
        <v>0.95</v>
      </c>
    </row>
    <row r="75" spans="1:10" s="19" customFormat="1" x14ac:dyDescent="0.3">
      <c r="A75" s="11" t="s">
        <v>44</v>
      </c>
      <c r="B75" s="11" t="s">
        <v>123</v>
      </c>
      <c r="C75" s="11" t="s">
        <v>129</v>
      </c>
      <c r="D75" s="15" t="s">
        <v>50</v>
      </c>
      <c r="E75" s="11" t="s">
        <v>6</v>
      </c>
      <c r="F75" s="13">
        <v>9.6999999999999993</v>
      </c>
      <c r="G75" s="14">
        <v>0.93</v>
      </c>
    </row>
    <row r="76" spans="1:10" s="19" customFormat="1" x14ac:dyDescent="0.3">
      <c r="A76" s="11" t="s">
        <v>44</v>
      </c>
      <c r="B76" s="11" t="s">
        <v>130</v>
      </c>
      <c r="C76" s="11" t="s">
        <v>131</v>
      </c>
      <c r="D76" s="15" t="s">
        <v>50</v>
      </c>
      <c r="E76" s="11" t="s">
        <v>6</v>
      </c>
      <c r="F76" s="13">
        <v>12.1</v>
      </c>
      <c r="G76" s="14">
        <v>0.92</v>
      </c>
    </row>
    <row r="77" spans="1:10" s="19" customFormat="1" x14ac:dyDescent="0.3">
      <c r="A77" s="11" t="s">
        <v>44</v>
      </c>
      <c r="B77" s="11" t="s">
        <v>130</v>
      </c>
      <c r="C77" s="11" t="s">
        <v>132</v>
      </c>
      <c r="D77" s="15" t="s">
        <v>50</v>
      </c>
      <c r="E77" s="11" t="s">
        <v>6</v>
      </c>
      <c r="F77" s="13">
        <v>19.2</v>
      </c>
      <c r="G77" s="14">
        <v>0.92</v>
      </c>
    </row>
    <row r="78" spans="1:10" x14ac:dyDescent="0.3">
      <c r="A78" s="11" t="s">
        <v>44</v>
      </c>
      <c r="B78" s="11" t="s">
        <v>130</v>
      </c>
      <c r="C78" s="11" t="s">
        <v>133</v>
      </c>
      <c r="D78" s="15" t="s">
        <v>50</v>
      </c>
      <c r="E78" s="11" t="s">
        <v>6</v>
      </c>
      <c r="F78" s="13">
        <v>49</v>
      </c>
      <c r="G78" s="14">
        <v>0.92</v>
      </c>
      <c r="I78" s="19"/>
      <c r="J78" s="19"/>
    </row>
    <row r="79" spans="1:10" x14ac:dyDescent="0.3">
      <c r="A79" s="11" t="s">
        <v>44</v>
      </c>
      <c r="B79" s="11" t="s">
        <v>130</v>
      </c>
      <c r="C79" s="11" t="s">
        <v>134</v>
      </c>
      <c r="D79" s="15" t="s">
        <v>50</v>
      </c>
      <c r="E79" s="11" t="s">
        <v>6</v>
      </c>
      <c r="F79" s="13">
        <v>75</v>
      </c>
      <c r="G79" s="14">
        <v>0.92</v>
      </c>
    </row>
    <row r="80" spans="1:10" x14ac:dyDescent="0.3">
      <c r="A80" s="11" t="s">
        <v>44</v>
      </c>
      <c r="B80" s="11" t="s">
        <v>130</v>
      </c>
      <c r="C80" s="11" t="s">
        <v>135</v>
      </c>
      <c r="D80" s="15" t="s">
        <v>50</v>
      </c>
      <c r="E80" s="11" t="s">
        <v>6</v>
      </c>
      <c r="F80" s="13">
        <v>98</v>
      </c>
      <c r="G80" s="14">
        <v>0.92</v>
      </c>
    </row>
    <row r="81" spans="1:7" x14ac:dyDescent="0.3">
      <c r="A81" s="11" t="s">
        <v>44</v>
      </c>
      <c r="B81" s="11" t="s">
        <v>136</v>
      </c>
      <c r="C81" s="11" t="s">
        <v>137</v>
      </c>
      <c r="D81" s="15" t="s">
        <v>50</v>
      </c>
      <c r="E81" s="11" t="s">
        <v>6</v>
      </c>
      <c r="F81" s="13">
        <v>102</v>
      </c>
      <c r="G81" s="14">
        <v>0.91</v>
      </c>
    </row>
    <row r="82" spans="1:7" x14ac:dyDescent="0.3">
      <c r="A82" s="11" t="s">
        <v>27</v>
      </c>
      <c r="B82" s="11" t="s">
        <v>138</v>
      </c>
      <c r="C82" s="11" t="s">
        <v>139</v>
      </c>
      <c r="D82" s="15" t="s">
        <v>50</v>
      </c>
      <c r="E82" s="11" t="s">
        <v>87</v>
      </c>
      <c r="F82" s="13">
        <v>48</v>
      </c>
      <c r="G82" s="14">
        <v>0.92</v>
      </c>
    </row>
    <row r="83" spans="1:7" x14ac:dyDescent="0.3">
      <c r="A83" s="11" t="s">
        <v>27</v>
      </c>
      <c r="B83" s="11" t="s">
        <v>140</v>
      </c>
      <c r="C83" s="11" t="s">
        <v>141</v>
      </c>
      <c r="D83" s="15" t="s">
        <v>36</v>
      </c>
      <c r="E83" s="11" t="s">
        <v>37</v>
      </c>
      <c r="F83" s="13">
        <v>150</v>
      </c>
      <c r="G83" s="14">
        <v>0.61</v>
      </c>
    </row>
    <row r="84" spans="1:7" x14ac:dyDescent="0.3">
      <c r="A84" s="11" t="s">
        <v>27</v>
      </c>
      <c r="B84" s="11" t="s">
        <v>140</v>
      </c>
      <c r="C84" s="11" t="s">
        <v>142</v>
      </c>
      <c r="D84" s="15" t="s">
        <v>36</v>
      </c>
      <c r="E84" s="11" t="s">
        <v>37</v>
      </c>
      <c r="F84" s="13">
        <v>75</v>
      </c>
      <c r="G84" s="14">
        <v>0.75</v>
      </c>
    </row>
    <row r="85" spans="1:7" x14ac:dyDescent="0.3">
      <c r="A85" s="11" t="s">
        <v>27</v>
      </c>
      <c r="B85" s="11" t="s">
        <v>140</v>
      </c>
      <c r="C85" s="11" t="s">
        <v>143</v>
      </c>
      <c r="D85" s="15" t="s">
        <v>36</v>
      </c>
      <c r="E85" s="11" t="s">
        <v>33</v>
      </c>
      <c r="F85" s="13">
        <v>70</v>
      </c>
      <c r="G85" s="14">
        <v>0.67</v>
      </c>
    </row>
    <row r="86" spans="1:7" x14ac:dyDescent="0.3">
      <c r="A86" s="11" t="s">
        <v>27</v>
      </c>
      <c r="B86" s="11" t="s">
        <v>140</v>
      </c>
      <c r="C86" s="11">
        <v>70</v>
      </c>
      <c r="D86" s="15" t="s">
        <v>36</v>
      </c>
      <c r="E86" s="11" t="s">
        <v>122</v>
      </c>
      <c r="F86" s="13">
        <v>70</v>
      </c>
      <c r="G86" s="14">
        <v>0.77</v>
      </c>
    </row>
    <row r="87" spans="1:7" x14ac:dyDescent="0.3">
      <c r="A87" s="11" t="s">
        <v>27</v>
      </c>
      <c r="B87" s="11" t="s">
        <v>140</v>
      </c>
      <c r="C87" s="11" t="s">
        <v>144</v>
      </c>
      <c r="D87" s="15" t="s">
        <v>85</v>
      </c>
      <c r="E87" s="11" t="s">
        <v>86</v>
      </c>
      <c r="F87" s="13">
        <v>176</v>
      </c>
      <c r="G87" s="14">
        <v>0.86</v>
      </c>
    </row>
    <row r="88" spans="1:7" x14ac:dyDescent="0.3">
      <c r="A88" s="11" t="s">
        <v>27</v>
      </c>
      <c r="B88" s="11" t="s">
        <v>140</v>
      </c>
      <c r="C88" s="11" t="s">
        <v>145</v>
      </c>
      <c r="D88" s="15" t="s">
        <v>36</v>
      </c>
      <c r="E88" s="11" t="s">
        <v>33</v>
      </c>
      <c r="F88" s="13">
        <v>172</v>
      </c>
      <c r="G88" s="14">
        <v>0.88</v>
      </c>
    </row>
    <row r="89" spans="1:7" x14ac:dyDescent="0.3">
      <c r="A89" s="11" t="s">
        <v>27</v>
      </c>
      <c r="B89" s="11" t="s">
        <v>140</v>
      </c>
      <c r="C89" s="11" t="s">
        <v>146</v>
      </c>
      <c r="D89" s="15" t="s">
        <v>85</v>
      </c>
      <c r="E89" s="11" t="s">
        <v>86</v>
      </c>
      <c r="F89" s="13">
        <v>118</v>
      </c>
      <c r="G89" s="14">
        <v>0.9</v>
      </c>
    </row>
    <row r="90" spans="1:7" x14ac:dyDescent="0.3">
      <c r="A90" s="11" t="s">
        <v>27</v>
      </c>
      <c r="B90" s="11" t="s">
        <v>140</v>
      </c>
      <c r="C90" s="11" t="s">
        <v>147</v>
      </c>
      <c r="D90" s="15" t="s">
        <v>50</v>
      </c>
      <c r="E90" s="11" t="s">
        <v>87</v>
      </c>
      <c r="F90" s="13">
        <v>131</v>
      </c>
      <c r="G90" s="14">
        <v>0.9</v>
      </c>
    </row>
    <row r="91" spans="1:7" x14ac:dyDescent="0.3">
      <c r="A91" s="11" t="s">
        <v>27</v>
      </c>
      <c r="B91" s="11" t="s">
        <v>140</v>
      </c>
      <c r="C91" s="11" t="s">
        <v>148</v>
      </c>
      <c r="D91" s="15" t="s">
        <v>85</v>
      </c>
      <c r="E91" s="11" t="s">
        <v>86</v>
      </c>
      <c r="F91" s="13">
        <v>232</v>
      </c>
      <c r="G91" s="14">
        <v>0.91</v>
      </c>
    </row>
    <row r="92" spans="1:7" x14ac:dyDescent="0.3">
      <c r="A92" s="11" t="s">
        <v>27</v>
      </c>
      <c r="B92" s="11" t="s">
        <v>140</v>
      </c>
      <c r="C92" s="11" t="s">
        <v>149</v>
      </c>
      <c r="D92" s="15" t="s">
        <v>50</v>
      </c>
      <c r="E92" s="11" t="s">
        <v>87</v>
      </c>
      <c r="F92" s="13">
        <v>235</v>
      </c>
      <c r="G92" s="14">
        <v>0.93</v>
      </c>
    </row>
    <row r="93" spans="1:7" x14ac:dyDescent="0.3">
      <c r="A93" s="11" t="s">
        <v>27</v>
      </c>
      <c r="B93" s="11" t="s">
        <v>140</v>
      </c>
      <c r="C93" s="11" t="s">
        <v>150</v>
      </c>
      <c r="D93" s="15" t="s">
        <v>36</v>
      </c>
      <c r="E93" s="11" t="s">
        <v>122</v>
      </c>
      <c r="F93" s="13">
        <v>93</v>
      </c>
      <c r="G93" s="14">
        <v>0.84</v>
      </c>
    </row>
    <row r="94" spans="1:7" x14ac:dyDescent="0.3">
      <c r="A94" s="11" t="s">
        <v>27</v>
      </c>
      <c r="B94" s="11" t="s">
        <v>140</v>
      </c>
      <c r="C94" s="11" t="s">
        <v>151</v>
      </c>
      <c r="D94" s="15" t="s">
        <v>50</v>
      </c>
      <c r="E94" s="11" t="s">
        <v>87</v>
      </c>
      <c r="F94" s="13">
        <v>112</v>
      </c>
      <c r="G94" s="14">
        <v>0.95</v>
      </c>
    </row>
    <row r="95" spans="1:7" x14ac:dyDescent="0.3">
      <c r="A95" s="11" t="s">
        <v>27</v>
      </c>
      <c r="B95" s="11" t="s">
        <v>140</v>
      </c>
      <c r="C95" s="11" t="s">
        <v>152</v>
      </c>
      <c r="D95" s="15" t="s">
        <v>50</v>
      </c>
      <c r="E95" s="11" t="s">
        <v>87</v>
      </c>
      <c r="F95" s="13">
        <v>259</v>
      </c>
      <c r="G95" s="14">
        <v>0.95</v>
      </c>
    </row>
    <row r="96" spans="1:7" x14ac:dyDescent="0.3">
      <c r="A96" s="11" t="s">
        <v>44</v>
      </c>
      <c r="B96" s="11" t="s">
        <v>140</v>
      </c>
      <c r="C96" s="11" t="s">
        <v>153</v>
      </c>
      <c r="D96" s="15" t="s">
        <v>50</v>
      </c>
      <c r="E96" s="11" t="s">
        <v>6</v>
      </c>
      <c r="F96" s="13">
        <v>105</v>
      </c>
      <c r="G96" s="14">
        <v>0.9</v>
      </c>
    </row>
    <row r="97" spans="1:7" x14ac:dyDescent="0.3">
      <c r="A97" s="11" t="s">
        <v>44</v>
      </c>
      <c r="B97" s="11" t="s">
        <v>140</v>
      </c>
      <c r="C97" s="11" t="s">
        <v>154</v>
      </c>
      <c r="D97" s="15" t="s">
        <v>85</v>
      </c>
      <c r="E97" s="11" t="s">
        <v>155</v>
      </c>
      <c r="F97" s="13">
        <v>107</v>
      </c>
      <c r="G97" s="14">
        <v>0.92</v>
      </c>
    </row>
    <row r="98" spans="1:7" x14ac:dyDescent="0.3">
      <c r="A98" s="11" t="s">
        <v>44</v>
      </c>
      <c r="B98" s="11" t="s">
        <v>140</v>
      </c>
      <c r="C98" s="11" t="s">
        <v>154</v>
      </c>
      <c r="D98" s="15" t="s">
        <v>85</v>
      </c>
      <c r="E98" s="11" t="s">
        <v>13</v>
      </c>
      <c r="F98" s="13">
        <v>100</v>
      </c>
      <c r="G98" s="14">
        <v>0.93</v>
      </c>
    </row>
    <row r="99" spans="1:7" x14ac:dyDescent="0.3">
      <c r="A99" s="11" t="s">
        <v>44</v>
      </c>
      <c r="B99" s="11" t="s">
        <v>140</v>
      </c>
      <c r="C99" s="11" t="s">
        <v>156</v>
      </c>
      <c r="D99" s="15" t="s">
        <v>50</v>
      </c>
      <c r="E99" s="11" t="s">
        <v>6</v>
      </c>
      <c r="F99" s="13">
        <v>915</v>
      </c>
      <c r="G99" s="14">
        <v>0.96</v>
      </c>
    </row>
    <row r="100" spans="1:7" x14ac:dyDescent="0.3">
      <c r="A100" s="11" t="s">
        <v>44</v>
      </c>
      <c r="B100" s="11" t="s">
        <v>140</v>
      </c>
      <c r="C100" s="11" t="s">
        <v>157</v>
      </c>
      <c r="D100" s="15" t="s">
        <v>85</v>
      </c>
      <c r="E100" s="11" t="s">
        <v>13</v>
      </c>
      <c r="F100" s="13">
        <v>913</v>
      </c>
      <c r="G100" s="14">
        <v>0.97</v>
      </c>
    </row>
    <row r="101" spans="1:7" x14ac:dyDescent="0.3">
      <c r="A101" s="11" t="s">
        <v>44</v>
      </c>
      <c r="B101" s="11" t="s">
        <v>140</v>
      </c>
      <c r="C101" s="11" t="s">
        <v>158</v>
      </c>
      <c r="D101" s="15" t="s">
        <v>85</v>
      </c>
      <c r="E101" s="11" t="s">
        <v>155</v>
      </c>
      <c r="F101" s="13">
        <v>937</v>
      </c>
      <c r="G101" s="14">
        <v>0.96</v>
      </c>
    </row>
    <row r="102" spans="1:7" x14ac:dyDescent="0.3">
      <c r="A102" s="11" t="s">
        <v>44</v>
      </c>
      <c r="B102" s="11" t="s">
        <v>140</v>
      </c>
      <c r="C102" s="11" t="s">
        <v>159</v>
      </c>
      <c r="D102" s="15" t="s">
        <v>50</v>
      </c>
      <c r="E102" s="11" t="s">
        <v>6</v>
      </c>
      <c r="F102" s="13">
        <v>256</v>
      </c>
      <c r="G102" s="14">
        <v>0.94</v>
      </c>
    </row>
    <row r="103" spans="1:7" x14ac:dyDescent="0.3">
      <c r="A103" s="11" t="s">
        <v>44</v>
      </c>
      <c r="B103" s="11" t="s">
        <v>140</v>
      </c>
      <c r="C103" s="11" t="s">
        <v>160</v>
      </c>
      <c r="D103" s="15" t="s">
        <v>85</v>
      </c>
      <c r="E103" s="11" t="s">
        <v>13</v>
      </c>
      <c r="F103" s="13">
        <v>234</v>
      </c>
      <c r="G103" s="14">
        <v>0.96</v>
      </c>
    </row>
    <row r="104" spans="1:7" x14ac:dyDescent="0.3">
      <c r="A104" s="11" t="s">
        <v>44</v>
      </c>
      <c r="B104" s="11" t="s">
        <v>140</v>
      </c>
      <c r="C104" s="11" t="s">
        <v>161</v>
      </c>
      <c r="D104" s="15" t="s">
        <v>85</v>
      </c>
      <c r="E104" s="11" t="s">
        <v>155</v>
      </c>
      <c r="F104" s="13">
        <v>259</v>
      </c>
      <c r="G104" s="14">
        <v>0.93</v>
      </c>
    </row>
    <row r="105" spans="1:7" x14ac:dyDescent="0.3">
      <c r="A105" s="11" t="s">
        <v>44</v>
      </c>
      <c r="B105" s="11" t="s">
        <v>140</v>
      </c>
      <c r="C105" s="11" t="s">
        <v>162</v>
      </c>
      <c r="D105" s="15" t="s">
        <v>50</v>
      </c>
      <c r="E105" s="11" t="s">
        <v>6</v>
      </c>
      <c r="F105" s="13">
        <v>400</v>
      </c>
      <c r="G105" s="14">
        <v>0.95</v>
      </c>
    </row>
    <row r="106" spans="1:7" x14ac:dyDescent="0.3">
      <c r="A106" s="11" t="s">
        <v>44</v>
      </c>
      <c r="B106" s="11" t="s">
        <v>140</v>
      </c>
      <c r="C106" s="11" t="s">
        <v>163</v>
      </c>
      <c r="D106" s="15" t="s">
        <v>85</v>
      </c>
      <c r="E106" s="11" t="s">
        <v>13</v>
      </c>
      <c r="F106" s="13">
        <v>400</v>
      </c>
      <c r="G106" s="14">
        <v>0.96</v>
      </c>
    </row>
    <row r="107" spans="1:7" x14ac:dyDescent="0.3">
      <c r="A107" s="11" t="s">
        <v>44</v>
      </c>
      <c r="B107" s="11" t="s">
        <v>140</v>
      </c>
      <c r="C107" s="11" t="s">
        <v>164</v>
      </c>
      <c r="D107" s="15" t="s">
        <v>85</v>
      </c>
      <c r="E107" s="11" t="s">
        <v>155</v>
      </c>
      <c r="F107" s="13">
        <v>400</v>
      </c>
      <c r="G107" s="14">
        <v>0.94</v>
      </c>
    </row>
    <row r="108" spans="1:7" x14ac:dyDescent="0.3">
      <c r="A108" s="11" t="s">
        <v>44</v>
      </c>
      <c r="B108" s="11" t="s">
        <v>140</v>
      </c>
      <c r="C108" s="11" t="s">
        <v>165</v>
      </c>
      <c r="D108" s="15" t="s">
        <v>50</v>
      </c>
      <c r="E108" s="11" t="s">
        <v>6</v>
      </c>
      <c r="F108" s="13">
        <v>495</v>
      </c>
      <c r="G108" s="14">
        <v>0.95</v>
      </c>
    </row>
    <row r="109" spans="1:7" x14ac:dyDescent="0.3">
      <c r="A109" s="11" t="s">
        <v>44</v>
      </c>
      <c r="B109" s="11" t="s">
        <v>140</v>
      </c>
      <c r="C109" s="11" t="s">
        <v>166</v>
      </c>
      <c r="D109" s="15" t="s">
        <v>85</v>
      </c>
      <c r="E109" s="11" t="s">
        <v>13</v>
      </c>
      <c r="F109" s="13">
        <v>500</v>
      </c>
      <c r="G109" s="14">
        <v>0.96</v>
      </c>
    </row>
    <row r="110" spans="1:7" x14ac:dyDescent="0.3">
      <c r="A110" s="11" t="s">
        <v>44</v>
      </c>
      <c r="B110" s="11" t="s">
        <v>140</v>
      </c>
      <c r="C110" s="11" t="s">
        <v>167</v>
      </c>
      <c r="D110" s="15" t="s">
        <v>85</v>
      </c>
      <c r="E110" s="11" t="s">
        <v>155</v>
      </c>
      <c r="F110" s="13">
        <v>510</v>
      </c>
      <c r="G110" s="14">
        <v>0.94</v>
      </c>
    </row>
    <row r="111" spans="1:7" x14ac:dyDescent="0.3">
      <c r="A111" s="11" t="s">
        <v>44</v>
      </c>
      <c r="B111" s="11" t="s">
        <v>140</v>
      </c>
      <c r="C111" s="11" t="s">
        <v>168</v>
      </c>
      <c r="D111" s="15" t="s">
        <v>50</v>
      </c>
      <c r="E111" s="11" t="s">
        <v>6</v>
      </c>
      <c r="F111" s="13">
        <v>600</v>
      </c>
      <c r="G111" s="14">
        <v>0.96</v>
      </c>
    </row>
    <row r="112" spans="1:7" x14ac:dyDescent="0.3">
      <c r="A112" s="11" t="s">
        <v>44</v>
      </c>
      <c r="B112" s="11" t="s">
        <v>140</v>
      </c>
      <c r="C112" s="11" t="s">
        <v>169</v>
      </c>
      <c r="D112" s="15" t="s">
        <v>85</v>
      </c>
      <c r="E112" s="11" t="s">
        <v>13</v>
      </c>
      <c r="F112" s="13">
        <v>600</v>
      </c>
      <c r="G112" s="14">
        <v>0.96</v>
      </c>
    </row>
    <row r="113" spans="1:7" x14ac:dyDescent="0.3">
      <c r="A113" s="11" t="s">
        <v>44</v>
      </c>
      <c r="B113" s="11" t="s">
        <v>140</v>
      </c>
      <c r="C113" s="11" t="s">
        <v>170</v>
      </c>
      <c r="D113" s="15" t="s">
        <v>85</v>
      </c>
      <c r="E113" s="11" t="s">
        <v>155</v>
      </c>
      <c r="F113" s="13">
        <v>600</v>
      </c>
      <c r="G113" s="14">
        <v>0.95</v>
      </c>
    </row>
    <row r="114" spans="1:7" x14ac:dyDescent="0.3">
      <c r="A114" s="11" t="s">
        <v>44</v>
      </c>
      <c r="B114" s="11" t="s">
        <v>140</v>
      </c>
      <c r="C114" s="11" t="s">
        <v>171</v>
      </c>
      <c r="D114" s="15" t="s">
        <v>50</v>
      </c>
      <c r="E114" s="11" t="s">
        <v>6</v>
      </c>
      <c r="F114" s="13">
        <v>800</v>
      </c>
      <c r="G114" s="14">
        <v>0.96</v>
      </c>
    </row>
    <row r="115" spans="1:7" x14ac:dyDescent="0.3">
      <c r="A115" s="11" t="s">
        <v>44</v>
      </c>
      <c r="B115" s="11" t="s">
        <v>140</v>
      </c>
      <c r="C115" s="11" t="s">
        <v>172</v>
      </c>
      <c r="D115" s="15" t="s">
        <v>85</v>
      </c>
      <c r="E115" s="11" t="s">
        <v>13</v>
      </c>
      <c r="F115" s="13">
        <v>800</v>
      </c>
      <c r="G115" s="14">
        <v>0.96</v>
      </c>
    </row>
    <row r="116" spans="1:7" x14ac:dyDescent="0.3">
      <c r="A116" s="11" t="s">
        <v>44</v>
      </c>
      <c r="B116" s="11" t="s">
        <v>140</v>
      </c>
      <c r="C116" s="11" t="s">
        <v>173</v>
      </c>
      <c r="D116" s="15" t="s">
        <v>85</v>
      </c>
      <c r="E116" s="11" t="s">
        <v>155</v>
      </c>
      <c r="F116" s="13">
        <v>800</v>
      </c>
      <c r="G116" s="14">
        <v>0.95</v>
      </c>
    </row>
    <row r="117" spans="1:7" x14ac:dyDescent="0.3">
      <c r="A117" s="11" t="s">
        <v>27</v>
      </c>
      <c r="B117" s="20" t="s">
        <v>174</v>
      </c>
      <c r="C117" s="11" t="s">
        <v>175</v>
      </c>
      <c r="D117" s="15" t="s">
        <v>36</v>
      </c>
      <c r="E117" s="11" t="s">
        <v>70</v>
      </c>
      <c r="F117" s="13">
        <v>50</v>
      </c>
      <c r="G117" s="14">
        <v>0.68</v>
      </c>
    </row>
    <row r="118" spans="1:7" x14ac:dyDescent="0.3">
      <c r="A118" s="11" t="s">
        <v>44</v>
      </c>
      <c r="B118" s="11" t="s">
        <v>176</v>
      </c>
      <c r="C118" s="11" t="s">
        <v>177</v>
      </c>
      <c r="D118" s="15" t="s">
        <v>50</v>
      </c>
      <c r="E118" s="11" t="s">
        <v>6</v>
      </c>
      <c r="F118" s="13">
        <v>10.5</v>
      </c>
      <c r="G118" s="14">
        <v>0.94</v>
      </c>
    </row>
    <row r="119" spans="1:7" x14ac:dyDescent="0.3">
      <c r="A119" s="11" t="s">
        <v>44</v>
      </c>
      <c r="B119" s="11" t="s">
        <v>176</v>
      </c>
      <c r="C119" s="11" t="s">
        <v>178</v>
      </c>
      <c r="D119" s="15" t="s">
        <v>50</v>
      </c>
      <c r="E119" s="11" t="s">
        <v>6</v>
      </c>
      <c r="F119" s="13">
        <v>17</v>
      </c>
      <c r="G119" s="14">
        <v>0.91</v>
      </c>
    </row>
    <row r="120" spans="1:7" x14ac:dyDescent="0.3">
      <c r="A120" s="11" t="s">
        <v>44</v>
      </c>
      <c r="B120" s="11" t="s">
        <v>176</v>
      </c>
      <c r="C120" s="11" t="s">
        <v>179</v>
      </c>
      <c r="D120" s="15" t="s">
        <v>50</v>
      </c>
      <c r="E120" s="11" t="s">
        <v>6</v>
      </c>
      <c r="F120" s="13">
        <v>25</v>
      </c>
      <c r="G120" s="14">
        <v>0.91</v>
      </c>
    </row>
    <row r="121" spans="1:7" x14ac:dyDescent="0.3">
      <c r="A121" s="11" t="s">
        <v>44</v>
      </c>
      <c r="B121" s="11" t="s">
        <v>176</v>
      </c>
      <c r="C121" s="11" t="s">
        <v>180</v>
      </c>
      <c r="D121" s="15" t="s">
        <v>50</v>
      </c>
      <c r="E121" s="11" t="s">
        <v>6</v>
      </c>
      <c r="F121" s="13">
        <v>47</v>
      </c>
      <c r="G121" s="14">
        <v>0.94</v>
      </c>
    </row>
    <row r="122" spans="1:7" x14ac:dyDescent="0.3">
      <c r="A122" s="11" t="s">
        <v>44</v>
      </c>
      <c r="B122" s="11" t="s">
        <v>176</v>
      </c>
      <c r="C122" s="11" t="s">
        <v>181</v>
      </c>
      <c r="D122" s="15" t="s">
        <v>50</v>
      </c>
      <c r="E122" s="11" t="s">
        <v>6</v>
      </c>
      <c r="F122" s="13">
        <v>78</v>
      </c>
      <c r="G122" s="14">
        <v>0.94</v>
      </c>
    </row>
    <row r="123" spans="1:7" x14ac:dyDescent="0.3">
      <c r="A123" s="11" t="s">
        <v>44</v>
      </c>
      <c r="B123" s="11" t="s">
        <v>176</v>
      </c>
      <c r="C123" s="11" t="s">
        <v>182</v>
      </c>
      <c r="D123" s="15" t="s">
        <v>50</v>
      </c>
      <c r="E123" s="11" t="s">
        <v>6</v>
      </c>
      <c r="F123" s="13">
        <v>10.8</v>
      </c>
      <c r="G123" s="14">
        <v>0.93</v>
      </c>
    </row>
    <row r="124" spans="1:7" x14ac:dyDescent="0.3">
      <c r="A124" s="11" t="s">
        <v>44</v>
      </c>
      <c r="B124" s="11" t="s">
        <v>176</v>
      </c>
      <c r="C124" s="11" t="s">
        <v>183</v>
      </c>
      <c r="D124" s="15" t="s">
        <v>50</v>
      </c>
      <c r="E124" s="11" t="s">
        <v>6</v>
      </c>
      <c r="F124" s="13">
        <v>13.4</v>
      </c>
      <c r="G124" s="14">
        <v>0.93</v>
      </c>
    </row>
    <row r="125" spans="1:7" x14ac:dyDescent="0.3">
      <c r="A125" s="11" t="s">
        <v>44</v>
      </c>
      <c r="B125" s="11" t="s">
        <v>176</v>
      </c>
      <c r="C125" s="11" t="s">
        <v>184</v>
      </c>
      <c r="D125" s="15" t="s">
        <v>50</v>
      </c>
      <c r="E125" s="11" t="s">
        <v>6</v>
      </c>
      <c r="F125" s="13">
        <v>24</v>
      </c>
      <c r="G125" s="14">
        <v>0.95</v>
      </c>
    </row>
    <row r="126" spans="1:7" x14ac:dyDescent="0.3">
      <c r="A126" s="11" t="s">
        <v>44</v>
      </c>
      <c r="B126" s="11" t="s">
        <v>176</v>
      </c>
      <c r="C126" s="11" t="s">
        <v>185</v>
      </c>
      <c r="D126" s="15" t="s">
        <v>50</v>
      </c>
      <c r="E126" s="11" t="s">
        <v>6</v>
      </c>
      <c r="F126" s="13">
        <v>48</v>
      </c>
      <c r="G126" s="14">
        <v>0.91</v>
      </c>
    </row>
    <row r="127" spans="1:7" x14ac:dyDescent="0.3">
      <c r="A127" s="11" t="s">
        <v>27</v>
      </c>
      <c r="B127" s="11" t="s">
        <v>186</v>
      </c>
      <c r="C127" s="11" t="s">
        <v>187</v>
      </c>
      <c r="D127" s="12" t="s">
        <v>30</v>
      </c>
      <c r="E127" s="11" t="s">
        <v>122</v>
      </c>
      <c r="F127" s="13">
        <v>168</v>
      </c>
      <c r="G127" s="14">
        <v>0.83</v>
      </c>
    </row>
    <row r="128" spans="1:7" x14ac:dyDescent="0.3">
      <c r="A128" s="11" t="s">
        <v>27</v>
      </c>
      <c r="B128" s="11" t="s">
        <v>186</v>
      </c>
      <c r="C128" s="11" t="s">
        <v>188</v>
      </c>
      <c r="D128" s="12" t="s">
        <v>30</v>
      </c>
      <c r="E128" s="11" t="s">
        <v>37</v>
      </c>
      <c r="F128" s="13">
        <v>63</v>
      </c>
      <c r="G128" s="14">
        <v>0.75</v>
      </c>
    </row>
    <row r="129" spans="1:7" x14ac:dyDescent="0.3">
      <c r="A129" s="11" t="s">
        <v>27</v>
      </c>
      <c r="B129" s="11" t="s">
        <v>189</v>
      </c>
      <c r="C129" s="11" t="s">
        <v>190</v>
      </c>
      <c r="D129" s="12" t="s">
        <v>73</v>
      </c>
      <c r="E129" s="11" t="s">
        <v>37</v>
      </c>
      <c r="F129" s="13">
        <v>50</v>
      </c>
      <c r="G129" s="14">
        <v>0.47</v>
      </c>
    </row>
    <row r="130" spans="1:7" x14ac:dyDescent="0.3">
      <c r="A130" s="11" t="s">
        <v>27</v>
      </c>
      <c r="B130" s="11" t="s">
        <v>189</v>
      </c>
      <c r="C130" s="20" t="s">
        <v>191</v>
      </c>
      <c r="D130" s="12" t="s">
        <v>73</v>
      </c>
      <c r="E130" s="11" t="s">
        <v>37</v>
      </c>
      <c r="F130" s="13">
        <v>80</v>
      </c>
      <c r="G130" s="14">
        <v>0.56000000000000005</v>
      </c>
    </row>
    <row r="131" spans="1:7" x14ac:dyDescent="0.3">
      <c r="A131" s="11" t="s">
        <v>27</v>
      </c>
      <c r="B131" s="11" t="s">
        <v>189</v>
      </c>
      <c r="C131" s="11" t="s">
        <v>192</v>
      </c>
      <c r="D131" s="15" t="s">
        <v>36</v>
      </c>
      <c r="E131" s="11" t="s">
        <v>37</v>
      </c>
      <c r="F131" s="13">
        <v>100</v>
      </c>
      <c r="G131" s="14">
        <v>0.7</v>
      </c>
    </row>
    <row r="132" spans="1:7" x14ac:dyDescent="0.3">
      <c r="A132" s="11" t="s">
        <v>27</v>
      </c>
      <c r="B132" s="11" t="s">
        <v>189</v>
      </c>
      <c r="C132" s="11" t="s">
        <v>193</v>
      </c>
      <c r="D132" s="12" t="s">
        <v>39</v>
      </c>
      <c r="E132" s="11" t="s">
        <v>31</v>
      </c>
      <c r="F132" s="13">
        <v>150</v>
      </c>
      <c r="G132" s="14">
        <v>0.5</v>
      </c>
    </row>
    <row r="133" spans="1:7" x14ac:dyDescent="0.3">
      <c r="A133" s="11" t="s">
        <v>27</v>
      </c>
      <c r="B133" s="11" t="s">
        <v>189</v>
      </c>
      <c r="C133" s="11" t="s">
        <v>194</v>
      </c>
      <c r="D133" s="15" t="s">
        <v>36</v>
      </c>
      <c r="E133" s="11" t="s">
        <v>33</v>
      </c>
      <c r="F133" s="13">
        <v>150</v>
      </c>
      <c r="G133" s="14">
        <v>0.71</v>
      </c>
    </row>
    <row r="134" spans="1:7" x14ac:dyDescent="0.3">
      <c r="A134" s="11" t="s">
        <v>27</v>
      </c>
      <c r="B134" s="11" t="s">
        <v>189</v>
      </c>
      <c r="C134" s="11" t="s">
        <v>195</v>
      </c>
      <c r="D134" s="15" t="s">
        <v>36</v>
      </c>
      <c r="E134" s="11" t="s">
        <v>122</v>
      </c>
      <c r="F134" s="13">
        <v>140</v>
      </c>
      <c r="G134" s="14">
        <v>0.74</v>
      </c>
    </row>
    <row r="135" spans="1:7" x14ac:dyDescent="0.3">
      <c r="A135" s="11" t="s">
        <v>27</v>
      </c>
      <c r="B135" s="11" t="s">
        <v>189</v>
      </c>
      <c r="C135" s="11" t="s">
        <v>196</v>
      </c>
      <c r="D135" s="15" t="s">
        <v>36</v>
      </c>
      <c r="E135" s="11" t="s">
        <v>33</v>
      </c>
      <c r="F135" s="13">
        <v>187</v>
      </c>
      <c r="G135" s="14">
        <v>0.88</v>
      </c>
    </row>
    <row r="136" spans="1:7" x14ac:dyDescent="0.3">
      <c r="A136" s="11" t="s">
        <v>27</v>
      </c>
      <c r="B136" s="11" t="s">
        <v>189</v>
      </c>
      <c r="C136" s="11" t="s">
        <v>196</v>
      </c>
      <c r="D136" s="15" t="s">
        <v>85</v>
      </c>
      <c r="E136" s="11" t="s">
        <v>86</v>
      </c>
      <c r="F136" s="13">
        <v>225</v>
      </c>
      <c r="G136" s="14">
        <v>0.9</v>
      </c>
    </row>
    <row r="137" spans="1:7" x14ac:dyDescent="0.3">
      <c r="A137" s="11" t="s">
        <v>27</v>
      </c>
      <c r="B137" s="11" t="s">
        <v>189</v>
      </c>
      <c r="C137" s="11" t="s">
        <v>196</v>
      </c>
      <c r="D137" s="15" t="s">
        <v>50</v>
      </c>
      <c r="E137" s="11" t="s">
        <v>87</v>
      </c>
      <c r="F137" s="13">
        <v>227</v>
      </c>
      <c r="G137" s="14">
        <v>0.91</v>
      </c>
    </row>
    <row r="138" spans="1:7" x14ac:dyDescent="0.3">
      <c r="A138" s="11" t="s">
        <v>27</v>
      </c>
      <c r="B138" s="11" t="s">
        <v>197</v>
      </c>
      <c r="C138" s="11" t="s">
        <v>198</v>
      </c>
      <c r="D138" s="12" t="s">
        <v>43</v>
      </c>
      <c r="E138" s="11" t="s">
        <v>122</v>
      </c>
      <c r="F138" s="13">
        <v>110</v>
      </c>
      <c r="G138" s="14">
        <v>0.7</v>
      </c>
    </row>
    <row r="139" spans="1:7" x14ac:dyDescent="0.3">
      <c r="A139" s="11" t="s">
        <v>27</v>
      </c>
      <c r="B139" s="11" t="s">
        <v>197</v>
      </c>
      <c r="C139" s="11" t="s">
        <v>199</v>
      </c>
      <c r="D139" s="12" t="s">
        <v>43</v>
      </c>
      <c r="E139" s="11" t="s">
        <v>33</v>
      </c>
      <c r="F139" s="13">
        <v>250</v>
      </c>
      <c r="G139" s="14">
        <v>0.75</v>
      </c>
    </row>
    <row r="140" spans="1:7" x14ac:dyDescent="0.3">
      <c r="A140" s="11" t="s">
        <v>27</v>
      </c>
      <c r="B140" s="11" t="s">
        <v>197</v>
      </c>
      <c r="C140" s="11" t="s">
        <v>198</v>
      </c>
      <c r="D140" s="12" t="s">
        <v>43</v>
      </c>
      <c r="E140" s="11" t="s">
        <v>122</v>
      </c>
      <c r="F140" s="13">
        <v>110</v>
      </c>
      <c r="G140" s="14">
        <v>0.72</v>
      </c>
    </row>
    <row r="141" spans="1:7" x14ac:dyDescent="0.3">
      <c r="A141" s="11" t="s">
        <v>27</v>
      </c>
      <c r="B141" s="11" t="s">
        <v>197</v>
      </c>
      <c r="C141" s="11" t="s">
        <v>200</v>
      </c>
      <c r="D141" s="18" t="s">
        <v>30</v>
      </c>
      <c r="E141" s="11" t="s">
        <v>33</v>
      </c>
      <c r="F141" s="13">
        <v>361</v>
      </c>
      <c r="G141" s="14">
        <v>0.76</v>
      </c>
    </row>
    <row r="142" spans="1:7" x14ac:dyDescent="0.3">
      <c r="A142" s="11" t="s">
        <v>27</v>
      </c>
      <c r="B142" s="11" t="s">
        <v>201</v>
      </c>
      <c r="C142" s="11" t="s">
        <v>202</v>
      </c>
      <c r="D142" s="12" t="s">
        <v>43</v>
      </c>
      <c r="E142" s="11" t="s">
        <v>122</v>
      </c>
      <c r="F142" s="13">
        <v>65</v>
      </c>
      <c r="G142" s="14">
        <v>0.57999999999999996</v>
      </c>
    </row>
    <row r="143" spans="1:7" x14ac:dyDescent="0.3">
      <c r="A143" s="11" t="s">
        <v>44</v>
      </c>
      <c r="B143" s="11" t="s">
        <v>203</v>
      </c>
      <c r="C143" s="11" t="s">
        <v>204</v>
      </c>
      <c r="D143" s="12" t="s">
        <v>50</v>
      </c>
      <c r="E143" s="11" t="s">
        <v>6</v>
      </c>
      <c r="F143" s="13">
        <v>37</v>
      </c>
      <c r="G143" s="14">
        <v>0.93</v>
      </c>
    </row>
    <row r="144" spans="1:7" x14ac:dyDescent="0.3">
      <c r="A144" s="11" t="s">
        <v>27</v>
      </c>
      <c r="B144" s="11" t="s">
        <v>205</v>
      </c>
      <c r="C144" s="11" t="s">
        <v>206</v>
      </c>
      <c r="D144" s="12" t="s">
        <v>36</v>
      </c>
      <c r="E144" s="11" t="s">
        <v>37</v>
      </c>
      <c r="F144" s="13">
        <v>60</v>
      </c>
      <c r="G144" s="14">
        <v>0.65</v>
      </c>
    </row>
    <row r="145" spans="1:7" x14ac:dyDescent="0.3">
      <c r="A145" s="11" t="s">
        <v>27</v>
      </c>
      <c r="B145" s="11" t="s">
        <v>205</v>
      </c>
      <c r="C145" s="11" t="s">
        <v>207</v>
      </c>
      <c r="D145" s="12" t="s">
        <v>36</v>
      </c>
      <c r="E145" s="11" t="s">
        <v>33</v>
      </c>
      <c r="F145" s="13">
        <v>106</v>
      </c>
      <c r="G145" s="14">
        <v>0.81</v>
      </c>
    </row>
    <row r="146" spans="1:7" x14ac:dyDescent="0.3">
      <c r="A146" s="11" t="s">
        <v>27</v>
      </c>
      <c r="B146" s="11" t="s">
        <v>205</v>
      </c>
      <c r="C146" s="11" t="s">
        <v>207</v>
      </c>
      <c r="D146" s="12" t="s">
        <v>50</v>
      </c>
      <c r="E146" s="11" t="s">
        <v>87</v>
      </c>
      <c r="F146" s="13">
        <v>103</v>
      </c>
      <c r="G146" s="14">
        <v>0.85</v>
      </c>
    </row>
    <row r="147" spans="1:7" x14ac:dyDescent="0.3">
      <c r="A147" s="11" t="s">
        <v>27</v>
      </c>
      <c r="B147" s="11" t="s">
        <v>205</v>
      </c>
      <c r="C147" s="11" t="s">
        <v>207</v>
      </c>
      <c r="D147" s="12" t="s">
        <v>85</v>
      </c>
      <c r="E147" s="11" t="s">
        <v>86</v>
      </c>
      <c r="F147" s="13">
        <v>93</v>
      </c>
      <c r="G147" s="14">
        <v>0.87</v>
      </c>
    </row>
    <row r="148" spans="1:7" x14ac:dyDescent="0.3">
      <c r="A148" s="11" t="s">
        <v>27</v>
      </c>
      <c r="B148" s="11" t="s">
        <v>205</v>
      </c>
      <c r="C148" s="11" t="s">
        <v>208</v>
      </c>
      <c r="D148" s="12" t="s">
        <v>36</v>
      </c>
      <c r="E148" s="11" t="s">
        <v>122</v>
      </c>
      <c r="F148" s="13">
        <v>54</v>
      </c>
      <c r="G148" s="14">
        <v>0.85</v>
      </c>
    </row>
    <row r="149" spans="1:7" x14ac:dyDescent="0.3">
      <c r="A149" s="11" t="s">
        <v>27</v>
      </c>
      <c r="B149" s="11" t="s">
        <v>205</v>
      </c>
      <c r="C149" s="11" t="s">
        <v>208</v>
      </c>
      <c r="D149" s="12" t="s">
        <v>85</v>
      </c>
      <c r="E149" s="11" t="s">
        <v>86</v>
      </c>
      <c r="F149" s="13">
        <v>52</v>
      </c>
      <c r="G149" s="14">
        <v>0.84</v>
      </c>
    </row>
    <row r="150" spans="1:7" x14ac:dyDescent="0.3">
      <c r="A150" s="11" t="s">
        <v>27</v>
      </c>
      <c r="B150" s="11" t="s">
        <v>205</v>
      </c>
      <c r="C150" s="11" t="s">
        <v>208</v>
      </c>
      <c r="D150" s="12" t="s">
        <v>50</v>
      </c>
      <c r="E150" s="11" t="s">
        <v>87</v>
      </c>
      <c r="F150" s="13">
        <v>52</v>
      </c>
      <c r="G150" s="14">
        <v>0.88</v>
      </c>
    </row>
    <row r="151" spans="1:7" x14ac:dyDescent="0.3">
      <c r="A151" s="11" t="s">
        <v>44</v>
      </c>
      <c r="B151" s="11" t="s">
        <v>205</v>
      </c>
      <c r="C151" s="11" t="s">
        <v>209</v>
      </c>
      <c r="D151" s="12" t="s">
        <v>50</v>
      </c>
      <c r="E151" s="11" t="s">
        <v>6</v>
      </c>
      <c r="F151" s="13">
        <v>15.2</v>
      </c>
      <c r="G151" s="14">
        <v>0.91</v>
      </c>
    </row>
    <row r="152" spans="1:7" x14ac:dyDescent="0.3">
      <c r="A152" s="11" t="s">
        <v>44</v>
      </c>
      <c r="B152" s="11" t="s">
        <v>205</v>
      </c>
      <c r="C152" s="11" t="s">
        <v>210</v>
      </c>
      <c r="D152" s="12" t="s">
        <v>50</v>
      </c>
      <c r="E152" s="11" t="s">
        <v>6</v>
      </c>
      <c r="F152" s="13">
        <v>40</v>
      </c>
      <c r="G152" s="14">
        <v>0.93</v>
      </c>
    </row>
    <row r="153" spans="1:7" x14ac:dyDescent="0.3">
      <c r="A153" s="11" t="s">
        <v>44</v>
      </c>
      <c r="B153" s="11" t="s">
        <v>205</v>
      </c>
      <c r="C153" s="11" t="s">
        <v>211</v>
      </c>
      <c r="D153" s="12" t="s">
        <v>50</v>
      </c>
      <c r="E153" s="11" t="s">
        <v>6</v>
      </c>
      <c r="F153" s="13">
        <v>41</v>
      </c>
      <c r="G153" s="14">
        <v>0.9</v>
      </c>
    </row>
    <row r="154" spans="1:7" x14ac:dyDescent="0.3">
      <c r="A154" s="11" t="s">
        <v>44</v>
      </c>
      <c r="B154" s="11" t="s">
        <v>205</v>
      </c>
      <c r="C154" s="11" t="s">
        <v>212</v>
      </c>
      <c r="D154" s="12" t="s">
        <v>50</v>
      </c>
      <c r="E154" s="11" t="s">
        <v>6</v>
      </c>
      <c r="F154" s="13">
        <v>14.1</v>
      </c>
      <c r="G154" s="14">
        <v>0.89</v>
      </c>
    </row>
    <row r="155" spans="1:7" x14ac:dyDescent="0.3">
      <c r="A155" s="11" t="s">
        <v>44</v>
      </c>
      <c r="B155" s="11" t="s">
        <v>213</v>
      </c>
      <c r="C155" s="11" t="s">
        <v>214</v>
      </c>
      <c r="D155" s="12" t="s">
        <v>50</v>
      </c>
      <c r="E155" s="11" t="s">
        <v>6</v>
      </c>
      <c r="F155" s="13">
        <v>22</v>
      </c>
      <c r="G155" s="14">
        <v>0.91</v>
      </c>
    </row>
    <row r="156" spans="1:7" x14ac:dyDescent="0.3">
      <c r="A156" s="11" t="s">
        <v>27</v>
      </c>
      <c r="B156" s="11" t="s">
        <v>215</v>
      </c>
      <c r="C156" s="11" t="s">
        <v>216</v>
      </c>
      <c r="D156" s="12" t="s">
        <v>73</v>
      </c>
      <c r="E156" s="11" t="s">
        <v>37</v>
      </c>
      <c r="F156" s="13">
        <v>30</v>
      </c>
      <c r="G156" s="14">
        <v>0.44</v>
      </c>
    </row>
    <row r="157" spans="1:7" x14ac:dyDescent="0.3">
      <c r="A157" s="11" t="s">
        <v>27</v>
      </c>
      <c r="B157" s="11" t="s">
        <v>215</v>
      </c>
      <c r="C157" s="11" t="s">
        <v>217</v>
      </c>
      <c r="D157" s="12" t="s">
        <v>39</v>
      </c>
      <c r="E157" s="11" t="s">
        <v>33</v>
      </c>
      <c r="F157" s="13">
        <v>175</v>
      </c>
      <c r="G157" s="14">
        <v>0.54</v>
      </c>
    </row>
    <row r="158" spans="1:7" x14ac:dyDescent="0.3">
      <c r="A158" s="11" t="s">
        <v>27</v>
      </c>
      <c r="B158" s="11" t="s">
        <v>215</v>
      </c>
      <c r="C158" s="11" t="s">
        <v>218</v>
      </c>
      <c r="D158" s="12" t="s">
        <v>39</v>
      </c>
      <c r="E158" s="11" t="s">
        <v>33</v>
      </c>
      <c r="F158" s="13">
        <v>600</v>
      </c>
      <c r="G158" s="14">
        <v>0.62</v>
      </c>
    </row>
    <row r="159" spans="1:7" x14ac:dyDescent="0.3">
      <c r="A159" s="11" t="s">
        <v>27</v>
      </c>
      <c r="B159" s="11" t="s">
        <v>215</v>
      </c>
      <c r="C159" s="20" t="s">
        <v>219</v>
      </c>
      <c r="D159" s="12" t="s">
        <v>39</v>
      </c>
      <c r="E159" s="11" t="s">
        <v>122</v>
      </c>
      <c r="F159" s="13">
        <v>150</v>
      </c>
      <c r="G159" s="14">
        <v>0.61</v>
      </c>
    </row>
    <row r="160" spans="1:7" x14ac:dyDescent="0.3">
      <c r="A160" s="11" t="s">
        <v>27</v>
      </c>
      <c r="B160" s="11" t="s">
        <v>215</v>
      </c>
      <c r="C160" s="11" t="s">
        <v>220</v>
      </c>
      <c r="D160" s="12" t="s">
        <v>39</v>
      </c>
      <c r="E160" s="11" t="s">
        <v>33</v>
      </c>
      <c r="F160" s="13">
        <v>660</v>
      </c>
      <c r="G160" s="14">
        <v>0.63</v>
      </c>
    </row>
    <row r="161" spans="1:7" x14ac:dyDescent="0.3">
      <c r="A161" s="11" t="s">
        <v>27</v>
      </c>
      <c r="B161" s="11" t="s">
        <v>215</v>
      </c>
      <c r="C161" s="11" t="s">
        <v>221</v>
      </c>
      <c r="D161" s="12" t="s">
        <v>43</v>
      </c>
      <c r="E161" s="11" t="s">
        <v>33</v>
      </c>
      <c r="F161" s="13">
        <v>330</v>
      </c>
      <c r="G161" s="14">
        <v>0.7</v>
      </c>
    </row>
    <row r="162" spans="1:7" ht="15.6" x14ac:dyDescent="0.3">
      <c r="A162" s="11" t="s">
        <v>27</v>
      </c>
      <c r="B162" s="11" t="s">
        <v>215</v>
      </c>
      <c r="C162" s="20" t="s">
        <v>222</v>
      </c>
      <c r="D162" s="18" t="s">
        <v>81</v>
      </c>
      <c r="E162" s="11" t="s">
        <v>33</v>
      </c>
      <c r="F162" s="13">
        <v>303</v>
      </c>
      <c r="G162" s="14">
        <v>0.81</v>
      </c>
    </row>
    <row r="163" spans="1:7" ht="15.6" x14ac:dyDescent="0.3">
      <c r="A163" s="11" t="s">
        <v>27</v>
      </c>
      <c r="B163" s="11" t="s">
        <v>215</v>
      </c>
      <c r="C163" s="11" t="s">
        <v>223</v>
      </c>
      <c r="D163" s="18" t="s">
        <v>81</v>
      </c>
      <c r="E163" s="11" t="s">
        <v>122</v>
      </c>
      <c r="F163" s="13">
        <v>139</v>
      </c>
      <c r="G163" s="14">
        <v>0.67</v>
      </c>
    </row>
    <row r="164" spans="1:7" ht="15.6" x14ac:dyDescent="0.3">
      <c r="A164" s="11" t="s">
        <v>27</v>
      </c>
      <c r="B164" s="11" t="s">
        <v>215</v>
      </c>
      <c r="C164" s="11" t="s">
        <v>224</v>
      </c>
      <c r="D164" s="18" t="s">
        <v>81</v>
      </c>
      <c r="E164" s="11" t="s">
        <v>31</v>
      </c>
      <c r="F164" s="13">
        <v>284</v>
      </c>
      <c r="G164" s="14">
        <v>0.82</v>
      </c>
    </row>
    <row r="165" spans="1:7" x14ac:dyDescent="0.3">
      <c r="A165" s="11" t="s">
        <v>27</v>
      </c>
      <c r="B165" s="11" t="s">
        <v>225</v>
      </c>
      <c r="C165" s="11" t="s">
        <v>226</v>
      </c>
      <c r="D165" s="12" t="s">
        <v>43</v>
      </c>
      <c r="E165" s="11" t="s">
        <v>37</v>
      </c>
      <c r="F165" s="13">
        <v>63</v>
      </c>
      <c r="G165" s="14">
        <v>0.71</v>
      </c>
    </row>
    <row r="166" spans="1:7" x14ac:dyDescent="0.3">
      <c r="A166" s="11" t="s">
        <v>27</v>
      </c>
      <c r="B166" s="11" t="s">
        <v>225</v>
      </c>
      <c r="C166" s="11" t="s">
        <v>227</v>
      </c>
      <c r="D166" s="18" t="s">
        <v>30</v>
      </c>
      <c r="E166" s="11" t="s">
        <v>122</v>
      </c>
      <c r="F166" s="13">
        <v>73</v>
      </c>
      <c r="G166" s="14">
        <v>0.76</v>
      </c>
    </row>
    <row r="167" spans="1:7" x14ac:dyDescent="0.3">
      <c r="A167" s="11" t="s">
        <v>44</v>
      </c>
      <c r="B167" s="11" t="s">
        <v>228</v>
      </c>
      <c r="C167" s="11" t="s">
        <v>229</v>
      </c>
      <c r="D167" s="12" t="s">
        <v>50</v>
      </c>
      <c r="E167" s="11" t="s">
        <v>6</v>
      </c>
      <c r="F167" s="13">
        <v>17.5</v>
      </c>
      <c r="G167" s="14">
        <v>0.9</v>
      </c>
    </row>
    <row r="168" spans="1:7" x14ac:dyDescent="0.3">
      <c r="A168" s="11" t="s">
        <v>27</v>
      </c>
      <c r="B168" s="11" t="s">
        <v>230</v>
      </c>
      <c r="C168" s="11" t="s">
        <v>231</v>
      </c>
      <c r="D168" s="12" t="s">
        <v>39</v>
      </c>
      <c r="E168" s="11" t="s">
        <v>37</v>
      </c>
      <c r="F168" s="13">
        <v>50</v>
      </c>
      <c r="G168" s="14">
        <v>0.49</v>
      </c>
    </row>
    <row r="169" spans="1:7" x14ac:dyDescent="0.3">
      <c r="A169" s="11" t="s">
        <v>44</v>
      </c>
      <c r="B169" s="11" t="s">
        <v>232</v>
      </c>
      <c r="C169" s="11" t="s">
        <v>233</v>
      </c>
      <c r="D169" s="12" t="s">
        <v>50</v>
      </c>
      <c r="E169" s="11" t="s">
        <v>6</v>
      </c>
      <c r="F169" s="13">
        <v>21</v>
      </c>
      <c r="G169" s="14">
        <v>0.89</v>
      </c>
    </row>
    <row r="170" spans="1:7" ht="15.6" x14ac:dyDescent="0.3">
      <c r="A170" s="11" t="s">
        <v>27</v>
      </c>
      <c r="B170" s="11" t="s">
        <v>234</v>
      </c>
      <c r="C170" s="11" t="s">
        <v>235</v>
      </c>
      <c r="D170" s="18" t="s">
        <v>81</v>
      </c>
      <c r="E170" s="11" t="s">
        <v>33</v>
      </c>
      <c r="F170" s="13">
        <v>324</v>
      </c>
      <c r="G170" s="14">
        <v>0.78</v>
      </c>
    </row>
    <row r="171" spans="1:7" x14ac:dyDescent="0.3">
      <c r="A171" s="11" t="s">
        <v>44</v>
      </c>
      <c r="B171" s="11" t="s">
        <v>236</v>
      </c>
      <c r="C171" s="11" t="s">
        <v>237</v>
      </c>
      <c r="D171" s="15" t="s">
        <v>50</v>
      </c>
      <c r="E171" s="11" t="s">
        <v>6</v>
      </c>
      <c r="F171" s="13">
        <v>26</v>
      </c>
      <c r="G171" s="14">
        <v>0.91</v>
      </c>
    </row>
    <row r="172" spans="1:7" x14ac:dyDescent="0.3">
      <c r="A172" s="11" t="s">
        <v>44</v>
      </c>
      <c r="B172" s="11" t="s">
        <v>236</v>
      </c>
      <c r="C172" s="11" t="s">
        <v>238</v>
      </c>
      <c r="D172" s="15" t="s">
        <v>50</v>
      </c>
      <c r="E172" s="11" t="s">
        <v>6</v>
      </c>
      <c r="F172" s="13">
        <v>35</v>
      </c>
      <c r="G172" s="14">
        <v>0.91</v>
      </c>
    </row>
    <row r="173" spans="1:7" x14ac:dyDescent="0.3">
      <c r="A173" s="11" t="s">
        <v>44</v>
      </c>
      <c r="B173" s="11" t="s">
        <v>236</v>
      </c>
      <c r="C173" s="11" t="s">
        <v>239</v>
      </c>
      <c r="D173" s="15" t="s">
        <v>50</v>
      </c>
      <c r="E173" s="11" t="s">
        <v>6</v>
      </c>
      <c r="F173" s="13">
        <v>51</v>
      </c>
      <c r="G173" s="14">
        <v>0.91</v>
      </c>
    </row>
    <row r="174" spans="1:7" x14ac:dyDescent="0.3">
      <c r="A174" s="11" t="s">
        <v>27</v>
      </c>
      <c r="B174" s="11" t="s">
        <v>240</v>
      </c>
      <c r="C174" s="11" t="s">
        <v>60</v>
      </c>
      <c r="D174" s="12" t="s">
        <v>73</v>
      </c>
      <c r="E174" s="11" t="s">
        <v>37</v>
      </c>
      <c r="F174" s="13">
        <v>20</v>
      </c>
      <c r="G174" s="14">
        <v>0.42</v>
      </c>
    </row>
    <row r="175" spans="1:7" x14ac:dyDescent="0.3">
      <c r="A175" s="11" t="s">
        <v>27</v>
      </c>
      <c r="B175" s="11" t="s">
        <v>240</v>
      </c>
      <c r="C175" s="11" t="s">
        <v>241</v>
      </c>
      <c r="D175" s="12" t="s">
        <v>39</v>
      </c>
      <c r="E175" s="11" t="s">
        <v>37</v>
      </c>
      <c r="F175" s="13">
        <v>35</v>
      </c>
      <c r="G175" s="14">
        <v>0.49</v>
      </c>
    </row>
    <row r="176" spans="1:7" x14ac:dyDescent="0.3">
      <c r="A176" s="11" t="s">
        <v>27</v>
      </c>
      <c r="B176" s="11" t="s">
        <v>242</v>
      </c>
      <c r="C176" s="11" t="s">
        <v>243</v>
      </c>
      <c r="D176" s="15" t="s">
        <v>85</v>
      </c>
      <c r="E176" s="11" t="s">
        <v>86</v>
      </c>
      <c r="F176" s="13">
        <v>30</v>
      </c>
      <c r="G176" s="14">
        <v>0.73</v>
      </c>
    </row>
    <row r="177" spans="1:7" x14ac:dyDescent="0.3">
      <c r="A177" s="11" t="s">
        <v>44</v>
      </c>
      <c r="B177" s="11" t="s">
        <v>244</v>
      </c>
      <c r="C177" s="11" t="s">
        <v>245</v>
      </c>
      <c r="D177" s="15" t="s">
        <v>85</v>
      </c>
      <c r="E177" s="11" t="s">
        <v>13</v>
      </c>
      <c r="F177" s="13">
        <v>9.8000000000000007</v>
      </c>
      <c r="G177" s="14">
        <v>0.9</v>
      </c>
    </row>
    <row r="178" spans="1:7" x14ac:dyDescent="0.3">
      <c r="A178" s="11" t="s">
        <v>44</v>
      </c>
      <c r="B178" s="11" t="s">
        <v>244</v>
      </c>
      <c r="C178" s="11" t="s">
        <v>245</v>
      </c>
      <c r="D178" s="15" t="s">
        <v>50</v>
      </c>
      <c r="E178" s="11" t="s">
        <v>6</v>
      </c>
      <c r="F178" s="13">
        <v>10.7</v>
      </c>
      <c r="G178" s="14">
        <v>0.92</v>
      </c>
    </row>
    <row r="179" spans="1:7" x14ac:dyDescent="0.3">
      <c r="A179" s="11" t="s">
        <v>44</v>
      </c>
      <c r="B179" s="11" t="s">
        <v>244</v>
      </c>
      <c r="C179" s="11" t="s">
        <v>246</v>
      </c>
      <c r="D179" s="15" t="s">
        <v>85</v>
      </c>
      <c r="E179" s="11" t="s">
        <v>155</v>
      </c>
      <c r="F179" s="13">
        <v>154</v>
      </c>
      <c r="G179" s="14">
        <v>0.89</v>
      </c>
    </row>
    <row r="180" spans="1:7" x14ac:dyDescent="0.3">
      <c r="A180" s="11" t="s">
        <v>44</v>
      </c>
      <c r="B180" s="11" t="s">
        <v>244</v>
      </c>
      <c r="C180" s="11" t="s">
        <v>246</v>
      </c>
      <c r="D180" s="15" t="s">
        <v>85</v>
      </c>
      <c r="E180" s="11" t="s">
        <v>13</v>
      </c>
      <c r="F180" s="13">
        <v>149</v>
      </c>
      <c r="G180" s="14">
        <v>0.9</v>
      </c>
    </row>
    <row r="181" spans="1:7" x14ac:dyDescent="0.3">
      <c r="A181" s="11" t="s">
        <v>44</v>
      </c>
      <c r="B181" s="11" t="s">
        <v>244</v>
      </c>
      <c r="C181" s="11" t="s">
        <v>247</v>
      </c>
      <c r="D181" s="15" t="s">
        <v>85</v>
      </c>
      <c r="E181" s="11" t="s">
        <v>13</v>
      </c>
      <c r="F181" s="13">
        <v>199</v>
      </c>
      <c r="G181" s="14">
        <v>0.9</v>
      </c>
    </row>
    <row r="182" spans="1:7" x14ac:dyDescent="0.3">
      <c r="A182" s="11" t="s">
        <v>44</v>
      </c>
      <c r="B182" s="11" t="s">
        <v>244</v>
      </c>
      <c r="C182" s="11" t="s">
        <v>248</v>
      </c>
      <c r="D182" s="15" t="s">
        <v>85</v>
      </c>
      <c r="E182" s="11" t="s">
        <v>13</v>
      </c>
      <c r="F182" s="13">
        <v>118</v>
      </c>
      <c r="G182" s="14">
        <v>0.92</v>
      </c>
    </row>
    <row r="183" spans="1:7" x14ac:dyDescent="0.3">
      <c r="A183" s="11" t="s">
        <v>44</v>
      </c>
      <c r="B183" s="11" t="s">
        <v>244</v>
      </c>
      <c r="C183" s="11" t="s">
        <v>248</v>
      </c>
      <c r="D183" s="15" t="s">
        <v>50</v>
      </c>
      <c r="E183" s="11" t="s">
        <v>6</v>
      </c>
      <c r="F183" s="13">
        <v>118</v>
      </c>
      <c r="G183" s="14">
        <v>0.92</v>
      </c>
    </row>
    <row r="184" spans="1:7" x14ac:dyDescent="0.3">
      <c r="A184" s="11" t="s">
        <v>44</v>
      </c>
      <c r="B184" s="11" t="s">
        <v>244</v>
      </c>
      <c r="C184" s="11" t="s">
        <v>249</v>
      </c>
      <c r="D184" s="15" t="s">
        <v>50</v>
      </c>
      <c r="E184" s="11" t="s">
        <v>6</v>
      </c>
      <c r="F184" s="13">
        <v>229</v>
      </c>
      <c r="G184" s="14">
        <v>0.9</v>
      </c>
    </row>
    <row r="185" spans="1:7" x14ac:dyDescent="0.3">
      <c r="A185" s="11" t="s">
        <v>44</v>
      </c>
      <c r="B185" s="11" t="s">
        <v>244</v>
      </c>
      <c r="C185" s="11" t="s">
        <v>250</v>
      </c>
      <c r="D185" s="15" t="s">
        <v>50</v>
      </c>
      <c r="E185" s="11" t="s">
        <v>6</v>
      </c>
      <c r="F185" s="13">
        <v>29</v>
      </c>
      <c r="G185" s="14">
        <v>0.9</v>
      </c>
    </row>
    <row r="186" spans="1:7" x14ac:dyDescent="0.3">
      <c r="A186" s="11" t="s">
        <v>44</v>
      </c>
      <c r="B186" s="11" t="s">
        <v>244</v>
      </c>
      <c r="C186" s="11" t="s">
        <v>250</v>
      </c>
      <c r="D186" s="15" t="s">
        <v>85</v>
      </c>
      <c r="E186" s="11" t="s">
        <v>13</v>
      </c>
      <c r="F186" s="13">
        <v>27</v>
      </c>
      <c r="G186" s="14">
        <v>0.91</v>
      </c>
    </row>
    <row r="187" spans="1:7" x14ac:dyDescent="0.3">
      <c r="A187" s="11" t="s">
        <v>44</v>
      </c>
      <c r="B187" s="11" t="s">
        <v>244</v>
      </c>
      <c r="C187" s="11" t="s">
        <v>251</v>
      </c>
      <c r="D187" s="15" t="s">
        <v>50</v>
      </c>
      <c r="E187" s="11" t="s">
        <v>6</v>
      </c>
      <c r="F187" s="13">
        <v>50</v>
      </c>
      <c r="G187" s="14">
        <v>0.93</v>
      </c>
    </row>
    <row r="188" spans="1:7" x14ac:dyDescent="0.3">
      <c r="A188" s="11" t="s">
        <v>44</v>
      </c>
      <c r="B188" s="11" t="s">
        <v>244</v>
      </c>
      <c r="C188" s="11" t="s">
        <v>251</v>
      </c>
      <c r="D188" s="15" t="s">
        <v>85</v>
      </c>
      <c r="E188" s="11" t="s">
        <v>13</v>
      </c>
      <c r="F188" s="13">
        <v>39</v>
      </c>
      <c r="G188" s="14">
        <v>0.89</v>
      </c>
    </row>
    <row r="189" spans="1:7" x14ac:dyDescent="0.3">
      <c r="A189" s="11" t="s">
        <v>44</v>
      </c>
      <c r="B189" s="11" t="s">
        <v>244</v>
      </c>
      <c r="C189" s="11" t="s">
        <v>252</v>
      </c>
      <c r="D189" s="15" t="s">
        <v>50</v>
      </c>
      <c r="E189" s="11" t="s">
        <v>6</v>
      </c>
      <c r="F189" s="13">
        <v>79</v>
      </c>
      <c r="G189" s="14">
        <v>0.93</v>
      </c>
    </row>
    <row r="190" spans="1:7" x14ac:dyDescent="0.3">
      <c r="A190" s="11" t="s">
        <v>44</v>
      </c>
      <c r="B190" s="11" t="s">
        <v>244</v>
      </c>
      <c r="C190" s="11" t="s">
        <v>253</v>
      </c>
      <c r="D190" s="15" t="s">
        <v>85</v>
      </c>
      <c r="E190" s="11" t="s">
        <v>13</v>
      </c>
      <c r="F190" s="13">
        <v>68</v>
      </c>
      <c r="G190" s="14">
        <v>0.89</v>
      </c>
    </row>
    <row r="191" spans="1:7" x14ac:dyDescent="0.3">
      <c r="A191" s="11" t="s">
        <v>27</v>
      </c>
      <c r="B191" s="11" t="s">
        <v>254</v>
      </c>
      <c r="C191" s="11" t="s">
        <v>255</v>
      </c>
      <c r="D191" s="15" t="s">
        <v>36</v>
      </c>
      <c r="E191" s="11" t="s">
        <v>70</v>
      </c>
      <c r="F191" s="13">
        <v>30</v>
      </c>
      <c r="G191" s="14">
        <v>0.56000000000000005</v>
      </c>
    </row>
    <row r="192" spans="1:7" x14ac:dyDescent="0.3">
      <c r="A192" s="11" t="s">
        <v>27</v>
      </c>
      <c r="B192" s="11" t="s">
        <v>254</v>
      </c>
      <c r="C192" s="11" t="s">
        <v>256</v>
      </c>
      <c r="D192" s="15" t="s">
        <v>36</v>
      </c>
      <c r="E192" s="11" t="s">
        <v>70</v>
      </c>
      <c r="F192" s="13">
        <v>150</v>
      </c>
      <c r="G192" s="14">
        <v>0.73</v>
      </c>
    </row>
    <row r="193" spans="1:7" x14ac:dyDescent="0.3">
      <c r="A193" s="11" t="s">
        <v>27</v>
      </c>
      <c r="B193" s="11" t="s">
        <v>254</v>
      </c>
      <c r="C193" s="11" t="s">
        <v>257</v>
      </c>
      <c r="D193" s="15" t="s">
        <v>36</v>
      </c>
      <c r="E193" s="11" t="s">
        <v>70</v>
      </c>
      <c r="F193" s="13">
        <v>75</v>
      </c>
      <c r="G193" s="14">
        <v>0.67</v>
      </c>
    </row>
    <row r="194" spans="1:7" x14ac:dyDescent="0.3">
      <c r="A194" s="11" t="s">
        <v>44</v>
      </c>
      <c r="B194" s="11" t="s">
        <v>258</v>
      </c>
      <c r="C194" s="11" t="s">
        <v>259</v>
      </c>
      <c r="D194" s="15" t="s">
        <v>50</v>
      </c>
      <c r="E194" s="11" t="s">
        <v>6</v>
      </c>
      <c r="F194" s="13">
        <v>10.5</v>
      </c>
      <c r="G194" s="14">
        <v>0.95</v>
      </c>
    </row>
    <row r="195" spans="1:7" x14ac:dyDescent="0.3">
      <c r="A195" s="11" t="s">
        <v>44</v>
      </c>
      <c r="B195" s="11" t="s">
        <v>258</v>
      </c>
      <c r="C195" s="11" t="s">
        <v>260</v>
      </c>
      <c r="D195" s="15" t="s">
        <v>50</v>
      </c>
      <c r="E195" s="11" t="s">
        <v>6</v>
      </c>
      <c r="F195" s="13">
        <v>18.8</v>
      </c>
      <c r="G195" s="14">
        <v>0.92</v>
      </c>
    </row>
    <row r="196" spans="1:7" x14ac:dyDescent="0.3">
      <c r="A196" s="11" t="s">
        <v>44</v>
      </c>
      <c r="B196" s="11" t="s">
        <v>258</v>
      </c>
      <c r="C196" s="11" t="s">
        <v>261</v>
      </c>
      <c r="D196" s="15" t="s">
        <v>50</v>
      </c>
      <c r="E196" s="11" t="s">
        <v>6</v>
      </c>
      <c r="F196" s="13">
        <v>25</v>
      </c>
      <c r="G196" s="14">
        <v>0.92</v>
      </c>
    </row>
    <row r="197" spans="1:7" x14ac:dyDescent="0.3">
      <c r="A197" s="11" t="s">
        <v>44</v>
      </c>
      <c r="B197" s="11" t="s">
        <v>262</v>
      </c>
      <c r="C197" s="11" t="s">
        <v>263</v>
      </c>
      <c r="D197" s="15" t="s">
        <v>50</v>
      </c>
      <c r="E197" s="11" t="s">
        <v>6</v>
      </c>
      <c r="F197" s="13">
        <v>24</v>
      </c>
      <c r="G197" s="14">
        <v>0.92</v>
      </c>
    </row>
    <row r="198" spans="1:7" x14ac:dyDescent="0.3">
      <c r="A198" s="11" t="s">
        <v>44</v>
      </c>
      <c r="B198" s="11" t="s">
        <v>264</v>
      </c>
      <c r="C198" s="11" t="s">
        <v>265</v>
      </c>
      <c r="D198" s="15" t="s">
        <v>50</v>
      </c>
      <c r="E198" s="11" t="s">
        <v>6</v>
      </c>
      <c r="F198" s="13">
        <v>18.7</v>
      </c>
      <c r="G198" s="14">
        <v>0.92</v>
      </c>
    </row>
    <row r="199" spans="1:7" x14ac:dyDescent="0.3">
      <c r="A199" s="11" t="s">
        <v>44</v>
      </c>
      <c r="B199" s="11" t="s">
        <v>264</v>
      </c>
      <c r="C199" s="11" t="s">
        <v>266</v>
      </c>
      <c r="D199" s="15" t="s">
        <v>50</v>
      </c>
      <c r="E199" s="11" t="s">
        <v>6</v>
      </c>
      <c r="F199" s="13">
        <v>29</v>
      </c>
      <c r="G199" s="14">
        <v>0.91</v>
      </c>
    </row>
    <row r="200" spans="1:7" x14ac:dyDescent="0.3">
      <c r="A200" s="21" t="s">
        <v>44</v>
      </c>
      <c r="B200" s="21" t="s">
        <v>264</v>
      </c>
      <c r="C200" s="22" t="s">
        <v>267</v>
      </c>
      <c r="D200" s="23" t="s">
        <v>50</v>
      </c>
      <c r="E200" s="11" t="s">
        <v>6</v>
      </c>
      <c r="F200" s="24">
        <v>20</v>
      </c>
      <c r="G200" s="25">
        <v>0.89</v>
      </c>
    </row>
    <row r="201" spans="1:7" x14ac:dyDescent="0.3">
      <c r="E201" s="26"/>
      <c r="F201" s="10"/>
    </row>
    <row r="202" spans="1:7" x14ac:dyDescent="0.3">
      <c r="E202" s="27"/>
      <c r="F202" s="28"/>
    </row>
    <row r="203" spans="1:7" x14ac:dyDescent="0.3">
      <c r="E203" s="27"/>
      <c r="F203" s="28"/>
    </row>
    <row r="204" spans="1:7" x14ac:dyDescent="0.3">
      <c r="E204" s="27"/>
      <c r="F204" s="28"/>
    </row>
    <row r="205" spans="1:7" x14ac:dyDescent="0.3">
      <c r="E205" s="29"/>
      <c r="F205" s="28"/>
    </row>
    <row r="206" spans="1:7" x14ac:dyDescent="0.3">
      <c r="E206" s="29"/>
      <c r="F206" s="28"/>
    </row>
    <row r="207" spans="1:7" x14ac:dyDescent="0.3">
      <c r="E207" s="29"/>
      <c r="F207" s="28"/>
    </row>
    <row r="208" spans="1:7" x14ac:dyDescent="0.3">
      <c r="E208" s="29"/>
      <c r="F208" s="28"/>
    </row>
    <row r="209" spans="5:6" x14ac:dyDescent="0.3">
      <c r="E209" s="29"/>
      <c r="F209" s="28"/>
    </row>
    <row r="210" spans="5:6" x14ac:dyDescent="0.3">
      <c r="E210" s="29"/>
      <c r="F210" s="28"/>
    </row>
  </sheetData>
  <sheetProtection algorithmName="SHA-512" hashValue="AMR5u1NHUvVc+8itcK9qyhEOS52UaiRpD6XdMLRgKeINHdg8qdKx2zveo7OO2ZzDK3aK+Ug228CazslaJBRo9Q==" saltValue="T5sa+sPq8QcrIy71TnoVsg==" spinCount="100000" sheet="1" objects="1" scenarios="1" autoFilter="0" pivotTables="0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16"/>
  <sheetViews>
    <sheetView zoomScale="115" zoomScaleNormal="115" workbookViewId="0">
      <selection activeCell="B8" sqref="B8"/>
    </sheetView>
  </sheetViews>
  <sheetFormatPr defaultRowHeight="14.4" x14ac:dyDescent="0.3"/>
  <cols>
    <col min="1" max="1" width="87.109375" customWidth="1"/>
    <col min="2" max="2" width="27.44140625" customWidth="1"/>
  </cols>
  <sheetData>
    <row r="1" spans="1:2" ht="17.25" customHeight="1" x14ac:dyDescent="0.3">
      <c r="A1" s="30" t="s">
        <v>268</v>
      </c>
      <c r="B1" s="31" t="s">
        <v>26</v>
      </c>
    </row>
    <row r="2" spans="1:2" ht="17.25" customHeight="1" x14ac:dyDescent="0.3">
      <c r="A2" s="29" t="s">
        <v>36</v>
      </c>
      <c r="B2" s="56">
        <v>0.88</v>
      </c>
    </row>
    <row r="3" spans="1:2" ht="17.25" customHeight="1" x14ac:dyDescent="0.3">
      <c r="A3" s="29" t="s">
        <v>269</v>
      </c>
      <c r="B3" s="56">
        <v>0.97</v>
      </c>
    </row>
    <row r="4" spans="1:2" ht="17.25" customHeight="1" x14ac:dyDescent="0.3">
      <c r="A4" s="29" t="s">
        <v>270</v>
      </c>
      <c r="B4" s="56">
        <v>0.7</v>
      </c>
    </row>
    <row r="5" spans="1:2" ht="17.25" customHeight="1" x14ac:dyDescent="0.3">
      <c r="A5" s="29" t="s">
        <v>272</v>
      </c>
      <c r="B5" s="56">
        <v>0.94</v>
      </c>
    </row>
    <row r="6" spans="1:2" ht="17.25" customHeight="1" x14ac:dyDescent="0.3">
      <c r="A6" s="29" t="s">
        <v>273</v>
      </c>
      <c r="B6" s="56">
        <v>0.65</v>
      </c>
    </row>
    <row r="7" spans="1:2" ht="17.25" customHeight="1" x14ac:dyDescent="0.3">
      <c r="A7" s="29" t="s">
        <v>274</v>
      </c>
      <c r="B7" s="56">
        <v>0.88</v>
      </c>
    </row>
    <row r="9" spans="1:2" ht="57.6" x14ac:dyDescent="0.3">
      <c r="A9" s="57" t="s">
        <v>271</v>
      </c>
    </row>
    <row r="10" spans="1:2" ht="17.25" customHeight="1" x14ac:dyDescent="0.3"/>
    <row r="16" spans="1:2" x14ac:dyDescent="0.3">
      <c r="A16" t="s">
        <v>268</v>
      </c>
    </row>
  </sheetData>
  <sheetProtection autoFilter="0" pivotTables="0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zoomScale="85" zoomScaleNormal="85" workbookViewId="0">
      <selection activeCell="F9" sqref="F9"/>
    </sheetView>
  </sheetViews>
  <sheetFormatPr defaultColWidth="9.109375" defaultRowHeight="15" customHeight="1" x14ac:dyDescent="0.3"/>
  <cols>
    <col min="1" max="1" width="12.5546875" style="33" customWidth="1"/>
    <col min="2" max="2" width="22.6640625" style="33" customWidth="1"/>
    <col min="3" max="3" width="10.109375" style="33" bestFit="1" customWidth="1"/>
    <col min="4" max="11" width="9.109375" style="33" customWidth="1"/>
    <col min="12" max="12" width="9.109375" style="33"/>
    <col min="13" max="13" width="11" style="35" customWidth="1"/>
    <col min="14" max="22" width="9.109375" style="35"/>
    <col min="23" max="23" width="13.6640625" style="35" bestFit="1" customWidth="1"/>
    <col min="24" max="16384" width="9.109375" style="35"/>
  </cols>
  <sheetData>
    <row r="1" spans="1:29" ht="15" customHeight="1" x14ac:dyDescent="0.25">
      <c r="A1" s="32"/>
      <c r="E1" s="34"/>
      <c r="F1" s="34"/>
      <c r="G1" s="34"/>
      <c r="H1" s="34"/>
      <c r="I1" s="34"/>
      <c r="J1" s="34"/>
      <c r="K1" s="34"/>
      <c r="L1" s="32"/>
    </row>
    <row r="2" spans="1:29" ht="15" customHeight="1" x14ac:dyDescent="0.25">
      <c r="B2" s="36"/>
      <c r="C2" s="36"/>
      <c r="F2" s="37"/>
      <c r="L2" s="32">
        <f>IF(M4=C3,1,IF(M5=C3,2,IF(M6=C3,3,IF(M7=C3,4,""))))</f>
        <v>4</v>
      </c>
      <c r="M2" s="36" t="str">
        <f>VLOOKUP(L2,L4:N7,2)</f>
        <v>Halm</v>
      </c>
      <c r="N2" s="38">
        <f>VLOOKUP(L2,L4:N7,3)</f>
        <v>0.70511581175700466</v>
      </c>
      <c r="V2" s="36" t="s">
        <v>1</v>
      </c>
      <c r="W2" s="38">
        <v>0.01</v>
      </c>
    </row>
    <row r="3" spans="1:29" ht="15" customHeight="1" x14ac:dyDescent="0.3">
      <c r="B3" s="39" t="s">
        <v>0</v>
      </c>
      <c r="C3" s="39" t="str">
        <f>'VG beregner'!B3</f>
        <v>Halm</v>
      </c>
      <c r="E3" s="40">
        <f>N2</f>
        <v>0.70511581175700466</v>
      </c>
      <c r="F3" s="37"/>
    </row>
    <row r="4" spans="1:29" ht="15" customHeight="1" x14ac:dyDescent="0.3">
      <c r="B4" s="39" t="s">
        <v>1</v>
      </c>
      <c r="C4" s="33">
        <f>'VG beregner'!B2</f>
        <v>25</v>
      </c>
      <c r="E4" s="40">
        <f xml:space="preserve"> 0.0043*LN(C4) + 0.93</f>
        <v>0.94384116604693336</v>
      </c>
      <c r="F4" s="37"/>
      <c r="L4" s="32">
        <v>1</v>
      </c>
      <c r="M4" s="35" t="s">
        <v>6</v>
      </c>
      <c r="N4" s="41">
        <f>N12</f>
        <v>0.80466459903965248</v>
      </c>
      <c r="V4" s="35">
        <v>1000</v>
      </c>
      <c r="W4" s="41">
        <v>0.96</v>
      </c>
    </row>
    <row r="5" spans="1:29" ht="15" customHeight="1" x14ac:dyDescent="0.3">
      <c r="B5" s="39" t="s">
        <v>2</v>
      </c>
      <c r="C5" s="42">
        <f>'VG beregner'!B4</f>
        <v>20</v>
      </c>
      <c r="E5" s="37"/>
      <c r="F5" s="37"/>
      <c r="L5" s="32">
        <v>2</v>
      </c>
      <c r="M5" s="35" t="s">
        <v>12</v>
      </c>
      <c r="N5" s="41">
        <f>N21</f>
        <v>0.78448593767188257</v>
      </c>
      <c r="V5" s="35">
        <v>100</v>
      </c>
      <c r="W5" s="43">
        <f>W4-W2</f>
        <v>0.95</v>
      </c>
    </row>
    <row r="6" spans="1:29" ht="15" customHeight="1" x14ac:dyDescent="0.25">
      <c r="B6" s="39" t="s">
        <v>3</v>
      </c>
      <c r="C6" s="44">
        <f>'VG beregner'!B5*100</f>
        <v>90</v>
      </c>
      <c r="E6" s="45"/>
      <c r="F6" s="34"/>
      <c r="G6" s="34"/>
      <c r="H6" s="34"/>
      <c r="I6" s="34"/>
      <c r="J6" s="34"/>
      <c r="K6" s="34"/>
      <c r="L6" s="32">
        <v>3</v>
      </c>
      <c r="M6" s="35" t="s">
        <v>13</v>
      </c>
      <c r="N6" s="41">
        <f>N30</f>
        <v>0.76778166994543662</v>
      </c>
      <c r="V6" s="35">
        <v>10</v>
      </c>
      <c r="W6" s="43">
        <f>W5-W2</f>
        <v>0.94</v>
      </c>
    </row>
    <row r="7" spans="1:29" ht="15" customHeight="1" x14ac:dyDescent="0.25">
      <c r="B7" s="39"/>
      <c r="C7" s="44"/>
      <c r="E7" s="45"/>
      <c r="F7" s="37"/>
      <c r="G7" s="37"/>
      <c r="H7" s="37"/>
      <c r="I7" s="37"/>
      <c r="J7" s="37"/>
      <c r="K7" s="37"/>
      <c r="L7" s="32">
        <v>4</v>
      </c>
      <c r="M7" s="35" t="s">
        <v>5</v>
      </c>
      <c r="N7" s="41">
        <f>N39</f>
        <v>0.70511581175700466</v>
      </c>
    </row>
    <row r="8" spans="1:29" ht="15" customHeight="1" x14ac:dyDescent="0.25">
      <c r="B8" s="46" t="s">
        <v>11</v>
      </c>
      <c r="C8" s="47">
        <f>E3</f>
        <v>0.70511581175700466</v>
      </c>
      <c r="E8" s="48"/>
      <c r="G8" s="37"/>
      <c r="H8" s="37"/>
      <c r="I8" s="37"/>
      <c r="J8" s="37"/>
      <c r="K8" s="37"/>
    </row>
    <row r="9" spans="1:29" ht="15" customHeight="1" x14ac:dyDescent="0.25">
      <c r="B9" s="39" t="s">
        <v>4</v>
      </c>
      <c r="C9" s="44">
        <f>C6*C8</f>
        <v>63.460423058130417</v>
      </c>
      <c r="E9" s="45"/>
      <c r="F9" s="37"/>
      <c r="G9" s="37"/>
      <c r="H9" s="37"/>
      <c r="I9" s="37"/>
      <c r="J9" s="37"/>
      <c r="K9" s="37"/>
    </row>
    <row r="10" spans="1:29" ht="15" customHeight="1" x14ac:dyDescent="0.25">
      <c r="B10" s="39" t="s">
        <v>10</v>
      </c>
      <c r="C10" s="44">
        <f>C6-C9</f>
        <v>26.539576941869583</v>
      </c>
      <c r="D10" s="49"/>
      <c r="E10" s="45"/>
      <c r="F10" s="34"/>
      <c r="G10" s="50"/>
      <c r="H10" s="34"/>
      <c r="I10" s="34"/>
      <c r="J10" s="34"/>
      <c r="K10" s="34"/>
    </row>
    <row r="11" spans="1:29" ht="15" customHeight="1" x14ac:dyDescent="0.15">
      <c r="B11" s="39"/>
      <c r="C11" s="44"/>
      <c r="E11" s="45"/>
      <c r="F11" s="45"/>
      <c r="G11" s="51"/>
      <c r="H11" s="45"/>
      <c r="I11" s="45"/>
      <c r="J11" s="45"/>
      <c r="K11" s="45"/>
      <c r="L11" s="52"/>
    </row>
    <row r="12" spans="1:29" ht="15" customHeight="1" x14ac:dyDescent="0.3">
      <c r="B12" s="46" t="s">
        <v>8</v>
      </c>
      <c r="C12" s="47">
        <f>E4</f>
        <v>0.94384116604693336</v>
      </c>
      <c r="E12" s="45"/>
      <c r="F12" s="39"/>
      <c r="G12" s="39" t="s">
        <v>6</v>
      </c>
      <c r="H12" s="48" t="s">
        <v>12</v>
      </c>
      <c r="I12" s="33" t="s">
        <v>13</v>
      </c>
      <c r="J12" s="33" t="s">
        <v>5</v>
      </c>
      <c r="K12" s="45"/>
      <c r="M12" s="36" t="s">
        <v>6</v>
      </c>
      <c r="N12" s="38">
        <f>-0.062*LN(C5) + 0.9904</f>
        <v>0.80466459903965248</v>
      </c>
    </row>
    <row r="13" spans="1:29" ht="15" customHeight="1" x14ac:dyDescent="0.3">
      <c r="B13" s="39" t="s">
        <v>9</v>
      </c>
      <c r="C13" s="44">
        <f>C6*C12</f>
        <v>84.945704944224005</v>
      </c>
      <c r="E13" s="45"/>
      <c r="F13" s="39">
        <v>1</v>
      </c>
      <c r="G13" s="48">
        <f>N14*$C$6/100</f>
        <v>0.8909999999999999</v>
      </c>
      <c r="H13" s="48">
        <f>N23*$C$6/100</f>
        <v>0.88654500000000003</v>
      </c>
      <c r="I13" s="48">
        <f>N32*$C$6/100</f>
        <v>0.86881410000000003</v>
      </c>
      <c r="J13" s="48">
        <f>N41*$C$6/100</f>
        <v>0.83379557249999992</v>
      </c>
      <c r="K13" s="45"/>
    </row>
    <row r="14" spans="1:29" ht="15" customHeight="1" x14ac:dyDescent="0.3">
      <c r="B14" s="39" t="s">
        <v>7</v>
      </c>
      <c r="C14" s="44">
        <f>C9*C12</f>
        <v>59.896559697017508</v>
      </c>
      <c r="E14" s="45"/>
      <c r="F14" s="33">
        <v>10</v>
      </c>
      <c r="G14" s="48">
        <f>N15*$C$6/100</f>
        <v>0.76500000000000001</v>
      </c>
      <c r="H14" s="48">
        <f>N24*$C$6/100</f>
        <v>0.74816999999999989</v>
      </c>
      <c r="I14" s="48">
        <f>N33*$C$6/100</f>
        <v>0.73320659999999993</v>
      </c>
      <c r="J14" s="48">
        <f>N42*$C$6/100</f>
        <v>0.68084999999999996</v>
      </c>
      <c r="K14" s="45"/>
      <c r="M14" s="35">
        <v>1</v>
      </c>
      <c r="N14" s="53">
        <v>0.99</v>
      </c>
    </row>
    <row r="15" spans="1:29" ht="15" customHeight="1" x14ac:dyDescent="0.25">
      <c r="B15" s="39" t="s">
        <v>10</v>
      </c>
      <c r="C15" s="44">
        <f>C13-C14</f>
        <v>25.049145247206496</v>
      </c>
      <c r="D15" s="49"/>
      <c r="E15" s="45"/>
      <c r="F15" s="33">
        <v>30</v>
      </c>
      <c r="G15" s="48">
        <f>N16*$C$6/100</f>
        <v>0.70200000000000007</v>
      </c>
      <c r="H15" s="48">
        <f>N25*$C$6/100</f>
        <v>0.6809400000000001</v>
      </c>
      <c r="I15" s="48">
        <f>N34*$C$6/100</f>
        <v>0.66732119999999995</v>
      </c>
      <c r="J15" s="48">
        <f>N43*$C$6/100</f>
        <v>0.60582599999999998</v>
      </c>
      <c r="K15" s="39"/>
      <c r="M15" s="35">
        <v>10</v>
      </c>
      <c r="N15" s="53">
        <v>0.85</v>
      </c>
    </row>
    <row r="16" spans="1:29" s="54" customFormat="1" ht="15" customHeight="1" x14ac:dyDescent="0.15">
      <c r="A16" s="33"/>
      <c r="B16" s="39"/>
      <c r="C16" s="44"/>
      <c r="D16" s="45"/>
      <c r="E16" s="33"/>
      <c r="F16" s="33"/>
      <c r="G16" s="33"/>
      <c r="H16" s="33"/>
      <c r="I16" s="33"/>
      <c r="J16" s="33"/>
      <c r="K16" s="33"/>
      <c r="L16" s="33"/>
      <c r="M16" s="35">
        <v>30</v>
      </c>
      <c r="N16" s="53">
        <v>0.78</v>
      </c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</row>
    <row r="17" spans="1:29" s="54" customFormat="1" ht="15" customHeight="1" x14ac:dyDescent="0.15">
      <c r="A17" s="33"/>
      <c r="B17" s="39"/>
      <c r="C17" s="39"/>
      <c r="D17" s="39"/>
      <c r="E17" s="33"/>
      <c r="F17" s="33"/>
      <c r="G17" s="33"/>
      <c r="H17" s="33"/>
      <c r="I17" s="33"/>
      <c r="J17" s="33"/>
      <c r="K17" s="33"/>
      <c r="L17" s="33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</row>
    <row r="18" spans="1:29" s="54" customFormat="1" ht="15" customHeight="1" x14ac:dyDescent="0.15">
      <c r="A18" s="33"/>
      <c r="B18" s="39"/>
      <c r="C18" s="39"/>
      <c r="D18" s="48"/>
      <c r="E18" s="33"/>
      <c r="F18" s="33"/>
      <c r="G18" s="33"/>
      <c r="H18" s="33"/>
      <c r="I18" s="33"/>
      <c r="J18" s="33"/>
      <c r="K18" s="33"/>
      <c r="L18" s="52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</row>
    <row r="19" spans="1:29" ht="15" customHeight="1" x14ac:dyDescent="0.15">
      <c r="L19" s="52"/>
    </row>
    <row r="20" spans="1:29" ht="15" customHeight="1" x14ac:dyDescent="0.15">
      <c r="L20" s="52"/>
    </row>
    <row r="21" spans="1:29" ht="15" customHeight="1" x14ac:dyDescent="0.3">
      <c r="M21" s="36" t="s">
        <v>12</v>
      </c>
      <c r="N21" s="38">
        <f xml:space="preserve"> -0.067*LN(C5) + 0.9852</f>
        <v>0.78448593767188257</v>
      </c>
    </row>
    <row r="23" spans="1:29" ht="15" customHeight="1" x14ac:dyDescent="0.25">
      <c r="M23" s="35">
        <v>1</v>
      </c>
      <c r="N23" s="53">
        <v>0.98504999999999998</v>
      </c>
    </row>
    <row r="24" spans="1:29" ht="15" customHeight="1" x14ac:dyDescent="0.25">
      <c r="M24" s="35">
        <v>10</v>
      </c>
      <c r="N24" s="53">
        <v>0.83129999999999993</v>
      </c>
    </row>
    <row r="25" spans="1:29" ht="15" customHeight="1" x14ac:dyDescent="0.25">
      <c r="M25" s="35">
        <v>30</v>
      </c>
      <c r="N25" s="53">
        <v>0.75660000000000005</v>
      </c>
    </row>
    <row r="26" spans="1:29" ht="15" customHeight="1" x14ac:dyDescent="0.25">
      <c r="D26" s="55"/>
    </row>
    <row r="27" spans="1:29" ht="15" customHeight="1" x14ac:dyDescent="0.25">
      <c r="C27" s="55"/>
      <c r="D27" s="55"/>
    </row>
    <row r="28" spans="1:29" ht="15" customHeight="1" x14ac:dyDescent="0.25">
      <c r="D28" s="55"/>
    </row>
    <row r="29" spans="1:29" ht="15" customHeight="1" x14ac:dyDescent="0.25">
      <c r="D29" s="55"/>
    </row>
    <row r="30" spans="1:29" ht="15" customHeight="1" x14ac:dyDescent="0.25">
      <c r="M30" s="36" t="s">
        <v>13</v>
      </c>
      <c r="N30" s="38">
        <f>-0.066*LN(C5) + 0.9655</f>
        <v>0.76778166994543662</v>
      </c>
      <c r="O30" s="35">
        <v>0.98</v>
      </c>
    </row>
    <row r="32" spans="1:29" ht="15" customHeight="1" x14ac:dyDescent="0.25">
      <c r="M32" s="35">
        <v>1</v>
      </c>
      <c r="N32" s="53">
        <f>N23*$O$30</f>
        <v>0.96534900000000001</v>
      </c>
    </row>
    <row r="33" spans="13:15" ht="15" customHeight="1" x14ac:dyDescent="0.25">
      <c r="M33" s="35">
        <v>10</v>
      </c>
      <c r="N33" s="53">
        <f>N24*$O$30</f>
        <v>0.8146739999999999</v>
      </c>
    </row>
    <row r="34" spans="13:15" ht="15" customHeight="1" x14ac:dyDescent="0.25">
      <c r="M34" s="35">
        <v>30</v>
      </c>
      <c r="N34" s="53">
        <f>N25*$O$30</f>
        <v>0.74146800000000002</v>
      </c>
    </row>
    <row r="39" spans="13:15" ht="15" customHeight="1" x14ac:dyDescent="0.25">
      <c r="M39" s="36" t="s">
        <v>5</v>
      </c>
      <c r="N39" s="38">
        <f>-0.074*LN(C5) + 0.9268</f>
        <v>0.70511581175700466</v>
      </c>
      <c r="O39" s="35">
        <v>0.95</v>
      </c>
    </row>
    <row r="41" spans="13:15" ht="15" customHeight="1" x14ac:dyDescent="0.25">
      <c r="M41" s="35">
        <v>1</v>
      </c>
      <c r="N41" s="53">
        <v>0.92643952499999993</v>
      </c>
    </row>
    <row r="42" spans="13:15" ht="15" customHeight="1" x14ac:dyDescent="0.3">
      <c r="M42" s="35">
        <v>10</v>
      </c>
      <c r="N42" s="53">
        <v>0.75649999999999995</v>
      </c>
    </row>
    <row r="43" spans="13:15" ht="15" customHeight="1" x14ac:dyDescent="0.3">
      <c r="M43" s="35">
        <v>30</v>
      </c>
      <c r="N43" s="53">
        <v>0.67313999999999996</v>
      </c>
    </row>
  </sheetData>
  <sheetProtection algorithmName="SHA-512" hashValue="ULUA6xPJhuoQ8EovdfT+nmExYsd1jb1r4R+W5/hLaL8rHnCc7MO/s6cJux3uOfK4j2HNvRz3fxs/pU511N/r8Q==" saltValue="1ZD9UjnKHeWiorJfEPTMvA==" spinCount="100000" sheet="1" objects="1" scenarios="1"/>
  <dataValidations count="1">
    <dataValidation type="list" allowBlank="1" showInputMessage="1" showErrorMessage="1" sqref="C3">
      <formula1>$M$4:$M$7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zoomScale="85" zoomScaleNormal="85" workbookViewId="0">
      <selection activeCell="C2" sqref="C2"/>
    </sheetView>
  </sheetViews>
  <sheetFormatPr defaultColWidth="9.109375" defaultRowHeight="15" customHeight="1" x14ac:dyDescent="0.3"/>
  <cols>
    <col min="1" max="1" width="12.5546875" style="33" customWidth="1"/>
    <col min="2" max="2" width="22.6640625" style="33" customWidth="1"/>
    <col min="3" max="3" width="10.109375" style="33" customWidth="1"/>
    <col min="4" max="11" width="9.109375" style="33" customWidth="1"/>
    <col min="12" max="12" width="9.109375" style="33"/>
    <col min="13" max="13" width="11" style="35" customWidth="1"/>
    <col min="14" max="22" width="9.109375" style="35"/>
    <col min="23" max="23" width="13.6640625" style="35" customWidth="1"/>
    <col min="24" max="16384" width="9.109375" style="35"/>
  </cols>
  <sheetData>
    <row r="1" spans="1:29" ht="15" customHeight="1" x14ac:dyDescent="0.25">
      <c r="A1" s="32"/>
      <c r="E1" s="34"/>
      <c r="F1" s="34"/>
      <c r="G1" s="34"/>
      <c r="H1" s="34"/>
      <c r="I1" s="34"/>
      <c r="J1" s="34"/>
      <c r="K1" s="34"/>
      <c r="L1" s="32"/>
    </row>
    <row r="2" spans="1:29" ht="15" customHeight="1" x14ac:dyDescent="0.25">
      <c r="B2" s="36"/>
      <c r="C2" s="36"/>
      <c r="F2" s="37"/>
      <c r="L2" s="32">
        <f>IF(M4=C3,1,IF(M5=C3,2,IF(M6=C3,3,IF(M7=C3,4,""))))</f>
        <v>1</v>
      </c>
      <c r="M2" s="36" t="str">
        <f>VLOOKUP(L2,L4:N7,2)</f>
        <v>Træpiller</v>
      </c>
      <c r="N2" s="38">
        <f>VLOOKUP(L2,L4:N7,3)</f>
        <v>0.84763972423436906</v>
      </c>
      <c r="V2" s="36" t="s">
        <v>1</v>
      </c>
      <c r="W2" s="38">
        <v>0.01</v>
      </c>
    </row>
    <row r="3" spans="1:29" ht="15" customHeight="1" x14ac:dyDescent="0.3">
      <c r="B3" s="39" t="s">
        <v>0</v>
      </c>
      <c r="C3" s="39" t="s">
        <v>6</v>
      </c>
      <c r="E3" s="40">
        <f>N2</f>
        <v>0.84763972423436906</v>
      </c>
      <c r="F3" s="37"/>
    </row>
    <row r="4" spans="1:29" ht="15" customHeight="1" x14ac:dyDescent="0.3">
      <c r="B4" s="39" t="s">
        <v>1</v>
      </c>
      <c r="C4" s="33">
        <f>'VG beregner'!B10</f>
        <v>0</v>
      </c>
      <c r="E4" s="40" t="e">
        <f xml:space="preserve"> 0.0043*LN(C4) + 0.93</f>
        <v>#NUM!</v>
      </c>
      <c r="F4" s="37"/>
      <c r="L4" s="32">
        <v>1</v>
      </c>
      <c r="M4" s="35" t="s">
        <v>6</v>
      </c>
      <c r="N4" s="41">
        <f>N12</f>
        <v>0.84763972423436906</v>
      </c>
      <c r="V4" s="35">
        <v>1000</v>
      </c>
      <c r="W4" s="41">
        <v>0.96</v>
      </c>
    </row>
    <row r="5" spans="1:29" ht="15" customHeight="1" x14ac:dyDescent="0.3">
      <c r="B5" s="39" t="s">
        <v>2</v>
      </c>
      <c r="C5" s="42">
        <v>10</v>
      </c>
      <c r="E5" s="37"/>
      <c r="F5" s="37"/>
      <c r="L5" s="32">
        <v>2</v>
      </c>
      <c r="M5" s="35" t="s">
        <v>12</v>
      </c>
      <c r="N5" s="41">
        <f>N21</f>
        <v>0.8309267987693989</v>
      </c>
      <c r="V5" s="35">
        <v>100</v>
      </c>
      <c r="W5" s="43">
        <f>W4-W2</f>
        <v>0.95</v>
      </c>
    </row>
    <row r="6" spans="1:29" ht="15" customHeight="1" x14ac:dyDescent="0.25">
      <c r="B6" s="39" t="s">
        <v>3</v>
      </c>
      <c r="C6" s="44">
        <f>'VG beregner'!B11*100</f>
        <v>0</v>
      </c>
      <c r="E6" s="45"/>
      <c r="F6" s="34"/>
      <c r="G6" s="34"/>
      <c r="H6" s="34"/>
      <c r="I6" s="34"/>
      <c r="J6" s="34"/>
      <c r="K6" s="34"/>
      <c r="L6" s="32">
        <v>3</v>
      </c>
      <c r="M6" s="35" t="s">
        <v>13</v>
      </c>
      <c r="N6" s="41">
        <f>N30</f>
        <v>0.81352938386239293</v>
      </c>
      <c r="V6" s="35">
        <v>10</v>
      </c>
      <c r="W6" s="43">
        <f>W5-W2</f>
        <v>0.94</v>
      </c>
    </row>
    <row r="7" spans="1:29" ht="15" customHeight="1" x14ac:dyDescent="0.25">
      <c r="B7" s="39"/>
      <c r="C7" s="44"/>
      <c r="E7" s="45"/>
      <c r="F7" s="37"/>
      <c r="G7" s="37"/>
      <c r="H7" s="37"/>
      <c r="I7" s="37"/>
      <c r="J7" s="37"/>
      <c r="K7" s="37"/>
      <c r="L7" s="32">
        <v>4</v>
      </c>
      <c r="M7" s="35" t="s">
        <v>5</v>
      </c>
      <c r="N7" s="41">
        <f>N39</f>
        <v>0.75640870311844055</v>
      </c>
    </row>
    <row r="8" spans="1:29" ht="15" customHeight="1" x14ac:dyDescent="0.25">
      <c r="B8" s="46" t="s">
        <v>11</v>
      </c>
      <c r="C8" s="47">
        <f>E3</f>
        <v>0.84763972423436906</v>
      </c>
      <c r="E8" s="48"/>
      <c r="G8" s="37"/>
      <c r="H8" s="37"/>
      <c r="I8" s="37"/>
      <c r="J8" s="37"/>
      <c r="K8" s="37"/>
    </row>
    <row r="9" spans="1:29" ht="15" customHeight="1" x14ac:dyDescent="0.25">
      <c r="B9" s="39" t="s">
        <v>4</v>
      </c>
      <c r="C9" s="44">
        <f>C6*C8</f>
        <v>0</v>
      </c>
      <c r="E9" s="45"/>
      <c r="F9" s="37"/>
      <c r="G9" s="37"/>
      <c r="H9" s="37"/>
      <c r="I9" s="37"/>
      <c r="J9" s="37"/>
      <c r="K9" s="37"/>
    </row>
    <row r="10" spans="1:29" ht="15" customHeight="1" x14ac:dyDescent="0.25">
      <c r="B10" s="39" t="s">
        <v>10</v>
      </c>
      <c r="C10" s="44">
        <f>C6-C9</f>
        <v>0</v>
      </c>
      <c r="D10" s="49"/>
      <c r="E10" s="45"/>
      <c r="F10" s="34"/>
      <c r="G10" s="50"/>
      <c r="H10" s="34"/>
      <c r="I10" s="34"/>
      <c r="J10" s="34"/>
      <c r="K10" s="34"/>
    </row>
    <row r="11" spans="1:29" ht="15" customHeight="1" x14ac:dyDescent="0.15">
      <c r="B11" s="39"/>
      <c r="C11" s="44"/>
      <c r="E11" s="45"/>
      <c r="F11" s="45"/>
      <c r="L11" s="52"/>
    </row>
    <row r="12" spans="1:29" ht="15" customHeight="1" x14ac:dyDescent="0.3">
      <c r="B12" s="46" t="s">
        <v>8</v>
      </c>
      <c r="C12" s="47" t="e">
        <f>E4</f>
        <v>#NUM!</v>
      </c>
      <c r="E12" s="45"/>
      <c r="F12" s="39"/>
      <c r="G12" s="39" t="s">
        <v>6</v>
      </c>
      <c r="H12" s="48" t="s">
        <v>12</v>
      </c>
      <c r="I12" s="33" t="s">
        <v>13</v>
      </c>
      <c r="J12" s="33" t="s">
        <v>5</v>
      </c>
      <c r="M12" s="36" t="s">
        <v>6</v>
      </c>
      <c r="N12" s="38">
        <f>-0.062*LN(C5) + 0.9904</f>
        <v>0.84763972423436906</v>
      </c>
    </row>
    <row r="13" spans="1:29" ht="15" customHeight="1" x14ac:dyDescent="0.3">
      <c r="B13" s="39" t="s">
        <v>9</v>
      </c>
      <c r="C13" s="44" t="e">
        <f>C6*C12</f>
        <v>#NUM!</v>
      </c>
      <c r="E13" s="45"/>
      <c r="F13" s="39">
        <v>1</v>
      </c>
      <c r="G13" s="48">
        <f>N14*$C$6/100</f>
        <v>0</v>
      </c>
      <c r="H13" s="48">
        <f>N23*$C$6/100</f>
        <v>0</v>
      </c>
      <c r="I13" s="48">
        <f>N32*$C$6/100</f>
        <v>0</v>
      </c>
      <c r="J13" s="48">
        <f>N41*$C$6/100</f>
        <v>0</v>
      </c>
    </row>
    <row r="14" spans="1:29" ht="15" customHeight="1" x14ac:dyDescent="0.3">
      <c r="B14" s="39" t="s">
        <v>7</v>
      </c>
      <c r="C14" s="44" t="e">
        <f>C9*C12</f>
        <v>#NUM!</v>
      </c>
      <c r="E14" s="45"/>
      <c r="F14" s="33">
        <v>10</v>
      </c>
      <c r="G14" s="48">
        <f>N15*$C$6/100</f>
        <v>0</v>
      </c>
      <c r="H14" s="48">
        <f>N24*$C$6/100</f>
        <v>0</v>
      </c>
      <c r="I14" s="48">
        <f>N33*$C$6/100</f>
        <v>0</v>
      </c>
      <c r="J14" s="48">
        <f>N42*$C$6/100</f>
        <v>0</v>
      </c>
      <c r="M14" s="35">
        <v>1</v>
      </c>
      <c r="N14" s="53">
        <v>0.99</v>
      </c>
    </row>
    <row r="15" spans="1:29" ht="15" customHeight="1" x14ac:dyDescent="0.15">
      <c r="B15" s="39" t="s">
        <v>10</v>
      </c>
      <c r="C15" s="44" t="e">
        <f>C13-C14</f>
        <v>#NUM!</v>
      </c>
      <c r="D15" s="54"/>
      <c r="E15" s="45"/>
      <c r="F15" s="33">
        <v>30</v>
      </c>
      <c r="G15" s="48">
        <f>N16*$C$6/100</f>
        <v>0</v>
      </c>
      <c r="H15" s="48">
        <f>N25*$C$6/100</f>
        <v>0</v>
      </c>
      <c r="I15" s="48">
        <f>N34*$C$6/100</f>
        <v>0</v>
      </c>
      <c r="J15" s="48">
        <f>N43*$C$6/100</f>
        <v>0</v>
      </c>
      <c r="K15" s="39"/>
      <c r="M15" s="35">
        <v>10</v>
      </c>
      <c r="N15" s="53">
        <v>0.85</v>
      </c>
    </row>
    <row r="16" spans="1:29" s="54" customFormat="1" ht="15" customHeight="1" x14ac:dyDescent="0.15">
      <c r="A16" s="33"/>
      <c r="B16" s="39"/>
      <c r="C16" s="44"/>
      <c r="D16" s="45"/>
      <c r="E16" s="33"/>
      <c r="F16" s="33"/>
      <c r="G16" s="33"/>
      <c r="H16" s="33"/>
      <c r="I16" s="33"/>
      <c r="J16" s="33"/>
      <c r="K16" s="33"/>
      <c r="L16" s="33"/>
      <c r="M16" s="35">
        <v>30</v>
      </c>
      <c r="N16" s="53">
        <v>0.78</v>
      </c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</row>
    <row r="17" spans="1:29" s="54" customFormat="1" ht="15" customHeight="1" x14ac:dyDescent="0.15">
      <c r="A17" s="33"/>
      <c r="B17" s="39"/>
      <c r="C17" s="39"/>
      <c r="D17" s="39"/>
      <c r="E17" s="33"/>
      <c r="F17" s="33"/>
      <c r="G17" s="33"/>
      <c r="H17" s="33"/>
      <c r="I17" s="33"/>
      <c r="J17" s="33"/>
      <c r="K17" s="33"/>
      <c r="L17" s="33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</row>
    <row r="18" spans="1:29" s="54" customFormat="1" ht="15" customHeight="1" x14ac:dyDescent="0.15">
      <c r="A18" s="33"/>
      <c r="B18" s="39"/>
      <c r="C18" s="39"/>
      <c r="D18" s="48"/>
      <c r="E18" s="33"/>
      <c r="F18" s="33"/>
      <c r="G18" s="33"/>
      <c r="H18" s="33"/>
      <c r="I18" s="33"/>
      <c r="J18" s="33"/>
      <c r="K18" s="33"/>
      <c r="L18" s="52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</row>
    <row r="19" spans="1:29" ht="15" customHeight="1" x14ac:dyDescent="0.15">
      <c r="L19" s="52"/>
    </row>
    <row r="20" spans="1:29" ht="15" customHeight="1" x14ac:dyDescent="0.15">
      <c r="L20" s="52"/>
    </row>
    <row r="21" spans="1:29" ht="15" customHeight="1" x14ac:dyDescent="0.3">
      <c r="M21" s="36" t="s">
        <v>12</v>
      </c>
      <c r="N21" s="38">
        <f xml:space="preserve"> -0.067*LN(C5) + 0.9852</f>
        <v>0.8309267987693989</v>
      </c>
    </row>
    <row r="23" spans="1:29" ht="15" customHeight="1" x14ac:dyDescent="0.25">
      <c r="M23" s="35">
        <v>1</v>
      </c>
      <c r="N23" s="53">
        <v>0.98504999999999998</v>
      </c>
    </row>
    <row r="24" spans="1:29" ht="15" customHeight="1" x14ac:dyDescent="0.25">
      <c r="M24" s="35">
        <v>10</v>
      </c>
      <c r="N24" s="53">
        <v>0.83129999999999993</v>
      </c>
    </row>
    <row r="25" spans="1:29" ht="15" customHeight="1" x14ac:dyDescent="0.25">
      <c r="M25" s="35">
        <v>30</v>
      </c>
      <c r="N25" s="53">
        <v>0.75660000000000005</v>
      </c>
    </row>
    <row r="26" spans="1:29" ht="15" customHeight="1" x14ac:dyDescent="0.25">
      <c r="D26" s="55"/>
    </row>
    <row r="27" spans="1:29" ht="15" customHeight="1" x14ac:dyDescent="0.25">
      <c r="C27" s="55"/>
      <c r="D27" s="55"/>
    </row>
    <row r="28" spans="1:29" ht="15" customHeight="1" x14ac:dyDescent="0.25">
      <c r="D28" s="55"/>
    </row>
    <row r="29" spans="1:29" ht="15" customHeight="1" x14ac:dyDescent="0.25">
      <c r="D29" s="55"/>
    </row>
    <row r="30" spans="1:29" ht="15" customHeight="1" x14ac:dyDescent="0.25">
      <c r="M30" s="36" t="s">
        <v>13</v>
      </c>
      <c r="N30" s="38">
        <f>-0.066*LN(C5) + 0.9655</f>
        <v>0.81352938386239293</v>
      </c>
      <c r="O30" s="35">
        <v>0.98</v>
      </c>
    </row>
    <row r="32" spans="1:29" ht="15" customHeight="1" x14ac:dyDescent="0.25">
      <c r="M32" s="35">
        <v>1</v>
      </c>
      <c r="N32" s="53">
        <f>N23*$O$30</f>
        <v>0.96534900000000001</v>
      </c>
    </row>
    <row r="33" spans="13:15" ht="15" customHeight="1" x14ac:dyDescent="0.25">
      <c r="M33" s="35">
        <v>10</v>
      </c>
      <c r="N33" s="53">
        <f>N24*$O$30</f>
        <v>0.8146739999999999</v>
      </c>
    </row>
    <row r="34" spans="13:15" ht="15" customHeight="1" x14ac:dyDescent="0.25">
      <c r="M34" s="35">
        <v>30</v>
      </c>
      <c r="N34" s="53">
        <f>N25*$O$30</f>
        <v>0.74146800000000002</v>
      </c>
    </row>
    <row r="39" spans="13:15" ht="15" customHeight="1" x14ac:dyDescent="0.25">
      <c r="M39" s="36" t="s">
        <v>5</v>
      </c>
      <c r="N39" s="38">
        <f>-0.074*LN(C5) + 0.9268</f>
        <v>0.75640870311844055</v>
      </c>
      <c r="O39" s="35">
        <v>0.95</v>
      </c>
    </row>
    <row r="41" spans="13:15" ht="15" customHeight="1" x14ac:dyDescent="0.25">
      <c r="M41" s="35">
        <v>1</v>
      </c>
      <c r="N41" s="53">
        <v>0.92643952499999993</v>
      </c>
    </row>
    <row r="42" spans="13:15" ht="15" customHeight="1" x14ac:dyDescent="0.3">
      <c r="M42" s="35">
        <v>10</v>
      </c>
      <c r="N42" s="53">
        <v>0.75649999999999995</v>
      </c>
    </row>
    <row r="43" spans="13:15" ht="15" customHeight="1" x14ac:dyDescent="0.3">
      <c r="M43" s="35">
        <v>30</v>
      </c>
      <c r="N43" s="53">
        <v>0.67313999999999996</v>
      </c>
    </row>
  </sheetData>
  <sheetProtection algorithmName="SHA-512" hashValue="d1PuUNnYeki2lZYOlwPvMU4+mC7lHPPI1M6aKoOXc4tTT/6hNN4gIwRma0vA+WtLhGm2HBDnZ9OLQRkeaoxqaw==" saltValue="Gg8KRM1Hxta3brRbR8YCVg==" spinCount="100000" sheet="1" objects="1" scenarios="1"/>
  <dataValidations count="1">
    <dataValidation type="list" allowBlank="1" showInputMessage="1" showErrorMessage="1" sqref="C3">
      <formula1>$M$4:$M$7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VG beregner</vt:lpstr>
      <vt:lpstr>Specifik kedelliste</vt:lpstr>
      <vt:lpstr>Type kedeliste</vt:lpstr>
      <vt:lpstr>Ark1</vt:lpstr>
      <vt:lpstr>Ark1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2018-11-20T11:06:20Z</dcterms:modified>
</cp:coreProperties>
</file>